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codeName="ThisWorkbook"/>
  <mc:AlternateContent xmlns:mc="http://schemas.openxmlformats.org/markup-compatibility/2006">
    <mc:Choice Requires="x15">
      <x15ac:absPath xmlns:x15ac="http://schemas.microsoft.com/office/spreadsheetml/2010/11/ac" url="https://clearesult5.sharepoint.com/sites/MidAtlanticEngineering/Shared Documents/PPL/Phase 4/Estimators and Calculators/Working Files/"/>
    </mc:Choice>
  </mc:AlternateContent>
  <xr:revisionPtr revIDLastSave="839" documentId="13_ncr:1_{48BA8E4E-005E-4EB8-A374-0C110D4B3F1D}" xr6:coauthVersionLast="47" xr6:coauthVersionMax="47" xr10:uidLastSave="{B9779D0C-9168-48C7-BF2D-6BCE7AA5A2D3}"/>
  <workbookProtection workbookAlgorithmName="SHA-512" workbookHashValue="vKCUrGgzS6RNhA8P4Yzz37E1YjSHik/3J6x2c/uL8tZrFV+Sl2Fv1hbC+xuW7M4JOxizq1jd8agzvB2igbyX8A==" workbookSaltValue="ajEI/jyQjAU7H1JXEdJ/Xw==" workbookSpinCount="100000" lockStructure="1"/>
  <bookViews>
    <workbookView xWindow="20370" yWindow="-120" windowWidth="29040" windowHeight="15720" tabRatio="929" firstSheet="1" activeTab="5" xr2:uid="{00000000-000D-0000-FFFF-FFFF00000000}"/>
  </bookViews>
  <sheets>
    <sheet name="Zip Code Lookup Table" sheetId="54" state="hidden" r:id="rId1"/>
    <sheet name="Instructions" sheetId="16" r:id="rId2"/>
    <sheet name="Methodology Part 1 " sheetId="30" state="hidden" r:id="rId3"/>
    <sheet name="Methodology Part 2" sheetId="31" state="hidden" r:id="rId4"/>
    <sheet name="Printable Report" sheetId="52" state="hidden" r:id="rId5"/>
    <sheet name="Project Summary" sheetId="37" r:id="rId6"/>
    <sheet name="Data Export" sheetId="49" state="hidden" r:id="rId7"/>
    <sheet name="Version Log" sheetId="29" state="hidden" r:id="rId8"/>
    <sheet name="Measure List" sheetId="53" state="hidden" r:id="rId9"/>
    <sheet name="Look Up Tables" sheetId="32" state="hidden" r:id="rId10"/>
    <sheet name="High Eff Ref Freeze" sheetId="4" r:id="rId11"/>
    <sheet name="Evap Fan Motors" sheetId="33" r:id="rId12"/>
    <sheet name="Fan Control" sheetId="34" r:id="rId13"/>
    <sheet name="Float Control" sheetId="35" state="hidden" r:id="rId14"/>
    <sheet name="Anti Sweat" sheetId="38" r:id="rId15"/>
    <sheet name="Coil Defrost" sheetId="39" r:id="rId16"/>
    <sheet name="VS Ref Comp" sheetId="40" r:id="rId17"/>
    <sheet name="Strip Curtains" sheetId="41" r:id="rId18"/>
    <sheet name="Night Covers" sheetId="42" r:id="rId19"/>
    <sheet name="Auto Closer" sheetId="43" r:id="rId20"/>
    <sheet name="Door Gaskets" sheetId="44" r:id="rId21"/>
    <sheet name="Special Doors" sheetId="45" r:id="rId22"/>
    <sheet name="Pipe Insulation" sheetId="46" state="hidden" r:id="rId23"/>
    <sheet name="Door Replace Open" sheetId="47" r:id="rId24"/>
    <sheet name="Adding Doors" sheetId="48" r:id="rId25"/>
    <sheet name="Air Cooled Ref Condenser" sheetId="50" state="hidden" r:id="rId26"/>
    <sheet name="Refrigeration Economizer" sheetId="51" state="hidden" r:id="rId27"/>
  </sheets>
  <externalReferences>
    <externalReference r:id="rId28"/>
    <externalReference r:id="rId29"/>
    <externalReference r:id="rId30"/>
    <externalReference r:id="rId31"/>
    <externalReference r:id="rId32"/>
    <externalReference r:id="rId33"/>
  </externalReferences>
  <definedNames>
    <definedName name="_xlnm._FilterDatabase" localSheetId="0" hidden="1">'Zip Code Lookup Table'!$A$1:$C$2223</definedName>
    <definedName name="_Ref532989422" localSheetId="9">'Look Up Tables'!$B$140</definedName>
    <definedName name="ASHkwh">'[1]Refrigeration Tables'!$BI$5</definedName>
    <definedName name="Building_Type" localSheetId="4">'[2]Project Info'!$C$19</definedName>
    <definedName name="Calculation_Method_NC">'[3]Lookup Tables'!$U$27:$U$29</definedName>
    <definedName name="Can_Capacity" localSheetId="4">'[3]Lookup Tables'!$B$163:$B$167</definedName>
    <definedName name="CF">'[1]Refrigeration Tables'!$M$3</definedName>
    <definedName name="Chiller_BuildingLocation">[4]Chiller!$C$9</definedName>
    <definedName name="Chiller_BuildingType">[4]Chiller!$C$10</definedName>
    <definedName name="Chiller_Facility_Types">'[3]Lookup Tables'!$G$32:$G$41</definedName>
    <definedName name="City">"Pittsburgh"</definedName>
    <definedName name="CL_Incentive" localSheetId="2">[5]Lookups!$C$25</definedName>
    <definedName name="CL_Incentive" localSheetId="3">[5]Lookups!$C$25</definedName>
    <definedName name="CL_Incentive">0.06</definedName>
    <definedName name="Cool_Type" localSheetId="4">'[2]Project Info'!$C$20</definedName>
    <definedName name="Cooled">'[3]Lookup Tables'!$R$9:$R$13</definedName>
    <definedName name="Custom_Lite_Incentive">[4]Dropdowns!$B$36</definedName>
    <definedName name="CustomLite_Incentive">0.06</definedName>
    <definedName name="dASH">'[1]Refrigeration Tables'!$BI$4</definedName>
    <definedName name="DeterminingElecCostsDoc">"Object 4"</definedName>
    <definedName name="DHP_BuildingLocation">'[4]Ductless Mini Splits'!$C$9:$E$9</definedName>
    <definedName name="DHP_BuildingType">'[4]Ductless Mini Splits'!$C$10:$E$10</definedName>
    <definedName name="DoorkW">'[1]Refrigeration Tables'!$BI$13</definedName>
    <definedName name="DoorkWh">'[1]Refrigeration Tables'!$BI$12</definedName>
    <definedName name="EFLH">'[1]Refrigeration Tables'!$BI$2</definedName>
    <definedName name="ElectricHeatCOP">'[4]Efficiency Tables'!$G$92</definedName>
    <definedName name="Facility_Types">'[3]Lookup Tables'!$G$6:$G$27</definedName>
    <definedName name="Heated">'[3]Lookup Tables'!$R$6:$R$8</definedName>
    <definedName name="HVAC_BuildingLocation">'[4]HVAC Systems'!$C$10:$E$10</definedName>
    <definedName name="Ice_Machine_Type" localSheetId="4">'[3]Lookup Tables'!$B$110:$B$117</definedName>
    <definedName name="Interior_or_Exterior">'[3]Lookup Tables'!$S$27:$S$28</definedName>
    <definedName name="KASH">'[1]Refrigeration Tables'!$BI$3</definedName>
    <definedName name="kW_Rate">'Project Summary'!$C$17</definedName>
    <definedName name="kWh_Rate">'Project Summary'!$C$16</definedName>
    <definedName name="No_of_Pans" localSheetId="4">'[3]Lookup Tables'!$B$125:$B$128</definedName>
    <definedName name="Opcos">'[3]Lookup Tables'!$V$17:$V$20</definedName>
    <definedName name="Pres_Incentive" localSheetId="2">[5]Lookups!$C$26</definedName>
    <definedName name="Pres_Incentive" localSheetId="3">[5]Lookups!$C$26</definedName>
    <definedName name="Presc_kW_Incentive">185</definedName>
    <definedName name="Presc_kWh_Incentive">0.1</definedName>
    <definedName name="Prescriptive_Incentive">[4]Dropdowns!$B$37</definedName>
    <definedName name="_xlnm.Print_Area" localSheetId="24">'Adding Doors'!$B$3:$F$22</definedName>
    <definedName name="_xlnm.Print_Area" localSheetId="14">'Anti Sweat'!$B$3:$G$22</definedName>
    <definedName name="_xlnm.Print_Area" localSheetId="19">'Auto Closer'!$B$3:$G$22</definedName>
    <definedName name="_xlnm.Print_Area" localSheetId="15">'Coil Defrost'!$B$3:$G$22</definedName>
    <definedName name="_xlnm.Print_Area" localSheetId="20">'Door Gaskets'!$B$3:$G$22</definedName>
    <definedName name="_xlnm.Print_Area" localSheetId="23">'Door Replace Open'!$B$3:$F$22</definedName>
    <definedName name="_xlnm.Print_Area" localSheetId="11">'Evap Fan Motors'!$B$3:$H$22</definedName>
    <definedName name="_xlnm.Print_Area" localSheetId="12">'Fan Control'!$B$3:$H$22</definedName>
    <definedName name="_xlnm.Print_Area" localSheetId="13">'Float Control'!$B$3:$G$22</definedName>
    <definedName name="_xlnm.Print_Area" localSheetId="10">'High Eff Ref Freeze'!$B$3:$H$22</definedName>
    <definedName name="_xlnm.Print_Area" localSheetId="18">'Night Covers'!$B$3:$G$22</definedName>
    <definedName name="_xlnm.Print_Area" localSheetId="22">'Pipe Insulation'!$B$3:$G$22</definedName>
    <definedName name="_xlnm.Print_Area" localSheetId="4">'Printable Report'!Print_Area_Dynamic</definedName>
    <definedName name="_xlnm.Print_Area" localSheetId="5">'Project Summary'!$B$3:$D$42</definedName>
    <definedName name="_xlnm.Print_Area" localSheetId="21">'Special Doors'!$B$3:$H$22</definedName>
    <definedName name="_xlnm.Print_Area" localSheetId="17">'Strip Curtains'!$B$3:$G$22</definedName>
    <definedName name="_xlnm.Print_Area" localSheetId="16">'VS Ref Comp'!$B$3:$H$22</definedName>
    <definedName name="Print_Area_Dynamic" localSheetId="4">OFFSET('Printable Report'!$C$1,0,0,2164-COUNTBLANK('Printable Report'!$D$1:$D$1026),11)</definedName>
    <definedName name="PRJ_Type" localSheetId="4">'[2]Project Info'!$C$26</definedName>
    <definedName name="Proj_Type">'[3]Lookup Tables'!$R$27:$R$28</definedName>
    <definedName name="Project_Type">'[3]Lookup Tables'!$E$5:$E$6</definedName>
    <definedName name="ProjectCost">'Project Summary'!$C$12</definedName>
    <definedName name="Reporting_Categories">'[3]Lookup Tables'!$Y$18:$Y$35</definedName>
    <definedName name="Sector">'[3]Lookup Tables'!$Y$39:$Y$41</definedName>
    <definedName name="SqFt" localSheetId="4" hidden="1">'[6]Project Info and Summary'!$C$23</definedName>
    <definedName name="Uncooled">'[3]Lookup Tables'!$R$10</definedName>
    <definedName name="Unheated">'[3]Lookup Tables'!$R$8</definedName>
    <definedName name="xBaseValues">'[1]Refrigeration Tables'!$G$3:$J$3</definedName>
    <definedName name="xBuilding_Location">[4]Dropdowns!$F$2:$F$11</definedName>
    <definedName name="xyAC_Cooling_EFLHs">[4]Lookups!$B$3:$K$17</definedName>
    <definedName name="xyAFUE">'[4]Efficiency Tables'!$B$135:$C$140</definedName>
    <definedName name="xyChiller_CFs">[4]Lookups!$M$28:$V$38</definedName>
    <definedName name="xyChiller_Cooling_EFLHs">[4]Lookups!$M$3:$V$13</definedName>
    <definedName name="xyDegreeDays">[4]Lookups!$BC$3:$BJ$5</definedName>
    <definedName name="xyDHP_Cooling_Baseline">'[4]Efficiency Tables'!$B$77:$D$82</definedName>
    <definedName name="xyDHP_Heating_Baseline">'[4]Efficiency Tables'!$B$68:$C$73</definedName>
    <definedName name="xyFree_Cooling_Hrs">[4]Lookups!$X$4:$AG$7</definedName>
    <definedName name="xyGRControls">[4]Lookups!$AP$3:$AR$19</definedName>
    <definedName name="xyHeating_EFLHs">[4]Lookups!$B$20:$K$34</definedName>
    <definedName name="xyHVAC_CFs">[4]Lookups!$B$37:$K$51</definedName>
    <definedName name="xyInsulationValue">[4]Lookups!$BC$9:$BH$30</definedName>
    <definedName name="xyNCEx" localSheetId="4" hidden="1">INDIRECT("'NC Exterior Lighting Only'!$B$4:$E$"&amp;COUNTA('[6]NC Exterior Lighting Only'!$B$4:$B$9)+3)</definedName>
    <definedName name="xyPumpEff">[4]Lookups!$AZ$4:$BA$12</definedName>
    <definedName name="y_ECM_VSD">[4]Dropdowns!$AE$3:$AE$4</definedName>
    <definedName name="y_Location_of_Fan_Plugs">[4]Dropdowns!$AF$3:$AF$5</definedName>
    <definedName name="yBuilding_Type_Chillers">[4]Dropdowns!$B$2:$B$12</definedName>
    <definedName name="yBuilding_Type_HVAC">[4]Dropdowns!$A$2:$A$16</definedName>
    <definedName name="yChiller_EER_base">'[4]Efficiency Tables'!$I$3:$I$20</definedName>
    <definedName name="yChiller_MaxCapacity">'[4]Efficiency Tables'!$F$3:$F$20</definedName>
    <definedName name="yChiller_MinCapacity">'[4]Efficiency Tables'!$E$3:$E$20</definedName>
    <definedName name="yChiller_Type">'[4]Efficiency Tables'!$B$3:$B$20</definedName>
    <definedName name="yCOP_base">'[4]Efficiency Tables'!$J$23:$J$60</definedName>
    <definedName name="yCOP_PT_a">'[4]Efficiency Tables'!$F$63:$F$66</definedName>
    <definedName name="yDHP_Cooling_BaseEqpmt">'[4]Efficiency Tables'!$B$77:$B$82</definedName>
    <definedName name="YDHP_heating_BaseEqpmt">'[4]Efficiency Tables'!$B$68:$B$73</definedName>
    <definedName name="yEER_base">'[4]Efficiency Tables'!$H$23:$H$60</definedName>
    <definedName name="yEER_PT_a">'[4]Efficiency Tables'!$D$63:$D$66</definedName>
    <definedName name="yEfficiencyKnown">[4]Dropdowns!$E$3:$E$4</definedName>
    <definedName name="yER_Existence">'[4]Efficiency Tables'!$C$23:$C$60</definedName>
    <definedName name="yFixedVariableSpeed">'[4]Efficiency Tables'!$C$3:$C$20</definedName>
    <definedName name="yFS_COP">'[4]Efficiency Tables'!$G$89:$G$91</definedName>
    <definedName name="yFS_EqptType">[4]Dropdowns!$O$3:$O$8</definedName>
    <definedName name="yFS_HSPF">'[4]Efficiency Tables'!$H$89:$H$91</definedName>
    <definedName name="yFS_MaxCap">'[4]Efficiency Tables'!$F$89:$F$91</definedName>
    <definedName name="yFS_MinCap">'[4]Efficiency Tables'!$E$89:$E$91</definedName>
    <definedName name="yGeothermal_COP">'[4]Efficiency Tables'!$J$96:$J$109</definedName>
    <definedName name="yGeothermal_EER">'[4]Efficiency Tables'!$H$96:$H$109</definedName>
    <definedName name="yGeothermal_EOL_Eqpt">[4]Dropdowns!$J$3:$J$7</definedName>
    <definedName name="yGeothermal_EqptType">'[4]Efficiency Tables'!$B$96:$B$109</definedName>
    <definedName name="yGeothermal_ERExist">'[4]Efficiency Tables'!$C$96:$C$109</definedName>
    <definedName name="yGeothermal_HSPF">'[4]Efficiency Tables'!$K$96:$K$109</definedName>
    <definedName name="yGeothermal_MinCap">'[4]Efficiency Tables'!$E$96:$E$109</definedName>
    <definedName name="yGeothermal_ProposedEqp">[4]Dropdowns!$J$4:$J$6</definedName>
    <definedName name="yGeothermal_SEER">'[4]Efficiency Tables'!$I$96:$I$109</definedName>
    <definedName name="yGeothermalMaxCap">'[4]Efficiency Tables'!$F$96:$F$109</definedName>
    <definedName name="yGRControls_Helper">[4]Lookups!$AP$3:$AP$19</definedName>
    <definedName name="yHSPF_base">'[4]Efficiency Tables'!$K$23:$K$60</definedName>
    <definedName name="yHVAC_MaxCapacity">'[4]Efficiency Tables'!$F$23:$F$60</definedName>
    <definedName name="yHVAC_MinCapacity">'[4]Efficiency Tables'!$E$23:$E$60</definedName>
    <definedName name="yHVAC_Type">'[4]Efficiency Tables'!$B$23:$B$60</definedName>
    <definedName name="yIEER_base">'[4]Efficiency Tables'!$G$23:$G$60</definedName>
    <definedName name="yIPLV_base">'[4]Efficiency Tables'!$G$3:$G$20</definedName>
    <definedName name="ykWperton_base">'[4]Efficiency Tables'!$H$3:$H$20</definedName>
    <definedName name="yMotorSize">[4]Dropdowns!$V$3:$V$12</definedName>
    <definedName name="yNCExArea" localSheetId="4" hidden="1">INDIRECT("'NC Exterior Lighting Only'!$B$4:$B$"&amp;COUNTA('[6]NC Exterior Lighting Only'!$B$4:$B$9)+3)</definedName>
    <definedName name="yOperating_Schedule">[4]Dropdowns!$Q$3:$Q$6</definedName>
    <definedName name="yProject_Type">[4]Dropdowns!$D$3:$D$4</definedName>
    <definedName name="ySEER_base">'[4]Efficiency Tables'!$I$23:$I$60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7" i="32" l="1"/>
  <c r="AC8" i="32"/>
  <c r="AC9" i="32"/>
  <c r="AC10" i="32"/>
  <c r="AC11" i="32"/>
  <c r="AC12" i="32"/>
  <c r="AC13" i="32"/>
  <c r="AC14" i="32"/>
  <c r="AC15" i="32"/>
  <c r="AC6" i="32"/>
  <c r="M9" i="37"/>
  <c r="D22" i="32"/>
  <c r="D23" i="32"/>
  <c r="D24" i="32"/>
  <c r="D25" i="32"/>
  <c r="D26" i="32"/>
  <c r="D27" i="32"/>
  <c r="D28" i="32"/>
  <c r="D29" i="32"/>
  <c r="D30" i="32"/>
  <c r="D21" i="32"/>
  <c r="C10" i="37"/>
  <c r="M7" i="37" l="1"/>
  <c r="M8" i="37"/>
  <c r="K9" i="35"/>
  <c r="K10" i="35"/>
  <c r="K11" i="35"/>
  <c r="K12" i="35"/>
  <c r="K13" i="35"/>
  <c r="K14" i="35"/>
  <c r="K15" i="35"/>
  <c r="K16" i="35"/>
  <c r="K17" i="35"/>
  <c r="K16" i="50"/>
  <c r="H160" i="53" s="1"/>
  <c r="J16" i="50"/>
  <c r="L10" i="47"/>
  <c r="H134" i="53" s="1"/>
  <c r="L11" i="47"/>
  <c r="H135" i="53" s="1"/>
  <c r="L12" i="47"/>
  <c r="H136" i="53" s="1"/>
  <c r="L13" i="47"/>
  <c r="H137" i="53" s="1"/>
  <c r="L14" i="47"/>
  <c r="H138" i="53" s="1"/>
  <c r="L15" i="47"/>
  <c r="H139" i="53" s="1"/>
  <c r="L16" i="47"/>
  <c r="H140" i="53" s="1"/>
  <c r="L17" i="47"/>
  <c r="H141" i="53" s="1"/>
  <c r="L8" i="47"/>
  <c r="H132" i="53" s="1"/>
  <c r="K9" i="47"/>
  <c r="G133" i="53" s="1"/>
  <c r="K10" i="47"/>
  <c r="G134" i="53" s="1"/>
  <c r="K11" i="47"/>
  <c r="G135" i="53" s="1"/>
  <c r="K12" i="47"/>
  <c r="G136" i="53" s="1"/>
  <c r="K13" i="47"/>
  <c r="G137" i="53" s="1"/>
  <c r="K14" i="47"/>
  <c r="G138" i="53" s="1"/>
  <c r="K15" i="47"/>
  <c r="G139" i="53" s="1"/>
  <c r="K16" i="47"/>
  <c r="G140" i="53" s="1"/>
  <c r="K17" i="47"/>
  <c r="G141" i="53" s="1"/>
  <c r="K8" i="47"/>
  <c r="G132" i="53" s="1"/>
  <c r="K9" i="44"/>
  <c r="H103" i="53" s="1"/>
  <c r="K10" i="44"/>
  <c r="H104" i="53" s="1"/>
  <c r="K11" i="44"/>
  <c r="H105" i="53" s="1"/>
  <c r="K12" i="44"/>
  <c r="H106" i="53" s="1"/>
  <c r="K13" i="44"/>
  <c r="H107" i="53" s="1"/>
  <c r="K14" i="44"/>
  <c r="H108" i="53" s="1"/>
  <c r="K15" i="44"/>
  <c r="H109" i="53" s="1"/>
  <c r="K16" i="44"/>
  <c r="H110" i="53" s="1"/>
  <c r="K17" i="44"/>
  <c r="H111" i="53" s="1"/>
  <c r="K8" i="44"/>
  <c r="H102" i="53" s="1"/>
  <c r="J9" i="44"/>
  <c r="J10" i="44"/>
  <c r="G104" i="53" s="1"/>
  <c r="J11" i="44"/>
  <c r="G105" i="53" s="1"/>
  <c r="J12" i="44"/>
  <c r="G106" i="53" s="1"/>
  <c r="J13" i="44"/>
  <c r="G107" i="53" s="1"/>
  <c r="J14" i="44"/>
  <c r="G108" i="53" s="1"/>
  <c r="J15" i="44"/>
  <c r="G109" i="53" s="1"/>
  <c r="J16" i="44"/>
  <c r="G110" i="53" s="1"/>
  <c r="J17" i="44"/>
  <c r="G111" i="53" s="1"/>
  <c r="J8" i="44"/>
  <c r="G102" i="53" s="1"/>
  <c r="N9" i="43"/>
  <c r="H93" i="53" s="1"/>
  <c r="N10" i="43"/>
  <c r="H94" i="53" s="1"/>
  <c r="N11" i="43"/>
  <c r="H95" i="53" s="1"/>
  <c r="N12" i="43"/>
  <c r="H96" i="53" s="1"/>
  <c r="N13" i="43"/>
  <c r="H97" i="53" s="1"/>
  <c r="N14" i="43"/>
  <c r="H98" i="53" s="1"/>
  <c r="N15" i="43"/>
  <c r="H99" i="53" s="1"/>
  <c r="N16" i="43"/>
  <c r="H100" i="53" s="1"/>
  <c r="N17" i="43"/>
  <c r="H101" i="53" s="1"/>
  <c r="N8" i="43"/>
  <c r="H92" i="53" s="1"/>
  <c r="M9" i="43"/>
  <c r="G93" i="53" s="1"/>
  <c r="M10" i="43"/>
  <c r="G94" i="53" s="1"/>
  <c r="M11" i="43"/>
  <c r="G95" i="53" s="1"/>
  <c r="M12" i="43"/>
  <c r="G96" i="53" s="1"/>
  <c r="M13" i="43"/>
  <c r="G97" i="53" s="1"/>
  <c r="M14" i="43"/>
  <c r="G98" i="53" s="1"/>
  <c r="M15" i="43"/>
  <c r="G99" i="53" s="1"/>
  <c r="M16" i="43"/>
  <c r="G100" i="53" s="1"/>
  <c r="M17" i="43"/>
  <c r="G101" i="53" s="1"/>
  <c r="M8" i="43"/>
  <c r="G92" i="53" s="1"/>
  <c r="J17" i="41"/>
  <c r="H81" i="53" s="1"/>
  <c r="J16" i="41"/>
  <c r="H80" i="53" s="1"/>
  <c r="J15" i="41"/>
  <c r="H79" i="53" s="1"/>
  <c r="J14" i="41"/>
  <c r="H78" i="53" s="1"/>
  <c r="J13" i="41"/>
  <c r="H77" i="53" s="1"/>
  <c r="J12" i="41"/>
  <c r="H76" i="53" s="1"/>
  <c r="J11" i="41"/>
  <c r="H75" i="53" s="1"/>
  <c r="J10" i="41"/>
  <c r="H74" i="53" s="1"/>
  <c r="J9" i="41"/>
  <c r="H73" i="53" s="1"/>
  <c r="J8" i="41"/>
  <c r="H72" i="53" s="1"/>
  <c r="I9" i="41"/>
  <c r="G73" i="53" s="1"/>
  <c r="I10" i="41"/>
  <c r="G74" i="53" s="1"/>
  <c r="I11" i="41"/>
  <c r="G75" i="53" s="1"/>
  <c r="I12" i="41"/>
  <c r="G76" i="53" s="1"/>
  <c r="I13" i="41"/>
  <c r="G77" i="53" s="1"/>
  <c r="I14" i="41"/>
  <c r="G78" i="53" s="1"/>
  <c r="I15" i="41"/>
  <c r="G79" i="53" s="1"/>
  <c r="I16" i="41"/>
  <c r="G80" i="53" s="1"/>
  <c r="I17" i="41"/>
  <c r="G81" i="53" s="1"/>
  <c r="I8" i="41"/>
  <c r="G72" i="53" s="1"/>
  <c r="M9" i="40"/>
  <c r="H63" i="53" s="1"/>
  <c r="M10" i="40"/>
  <c r="H64" i="53" s="1"/>
  <c r="M11" i="40"/>
  <c r="M12" i="40"/>
  <c r="H66" i="53" s="1"/>
  <c r="M13" i="40"/>
  <c r="H67" i="53" s="1"/>
  <c r="M14" i="40"/>
  <c r="H68" i="53" s="1"/>
  <c r="M15" i="40"/>
  <c r="H69" i="53" s="1"/>
  <c r="M16" i="40"/>
  <c r="H70" i="53" s="1"/>
  <c r="M17" i="40"/>
  <c r="H71" i="53" s="1"/>
  <c r="M8" i="40"/>
  <c r="H62" i="53" s="1"/>
  <c r="L9" i="40"/>
  <c r="G63" i="53" s="1"/>
  <c r="L10" i="40"/>
  <c r="G64" i="53" s="1"/>
  <c r="L11" i="40"/>
  <c r="G65" i="53" s="1"/>
  <c r="L12" i="40"/>
  <c r="L13" i="40"/>
  <c r="G67" i="53" s="1"/>
  <c r="L14" i="40"/>
  <c r="G68" i="53" s="1"/>
  <c r="L15" i="40"/>
  <c r="L16" i="40"/>
  <c r="G70" i="53" s="1"/>
  <c r="L17" i="40"/>
  <c r="G71" i="53" s="1"/>
  <c r="L8" i="40"/>
  <c r="G62" i="53" s="1"/>
  <c r="F30" i="32"/>
  <c r="C30" i="32"/>
  <c r="I14" i="32"/>
  <c r="N14" i="32" s="1"/>
  <c r="E30" i="32"/>
  <c r="T15" i="32"/>
  <c r="K9" i="41"/>
  <c r="K10" i="41"/>
  <c r="K11" i="41"/>
  <c r="K12" i="41"/>
  <c r="K13" i="41"/>
  <c r="K14" i="41"/>
  <c r="K15" i="41"/>
  <c r="K16" i="41"/>
  <c r="K17" i="41"/>
  <c r="K8" i="41"/>
  <c r="L9" i="46"/>
  <c r="L10" i="46"/>
  <c r="L11" i="46"/>
  <c r="L12" i="46"/>
  <c r="L13" i="46"/>
  <c r="L14" i="46"/>
  <c r="L15" i="46"/>
  <c r="L16" i="46"/>
  <c r="L17" i="46"/>
  <c r="L8" i="46"/>
  <c r="K8" i="35"/>
  <c r="F21" i="32"/>
  <c r="I5" i="32"/>
  <c r="N5" i="32" s="1"/>
  <c r="C21" i="32"/>
  <c r="E21" i="32"/>
  <c r="T6" i="32"/>
  <c r="F22" i="32"/>
  <c r="I6" i="32"/>
  <c r="N6" i="32" s="1"/>
  <c r="C22" i="32"/>
  <c r="E22" i="32"/>
  <c r="T7" i="32"/>
  <c r="F23" i="32"/>
  <c r="I7" i="32"/>
  <c r="C23" i="32"/>
  <c r="E23" i="32"/>
  <c r="T8" i="32"/>
  <c r="F24" i="32"/>
  <c r="I8" i="32"/>
  <c r="N8" i="32" s="1"/>
  <c r="C24" i="32"/>
  <c r="E24" i="32"/>
  <c r="T9" i="32"/>
  <c r="F25" i="32"/>
  <c r="I9" i="32"/>
  <c r="N9" i="32" s="1"/>
  <c r="C25" i="32"/>
  <c r="E25" i="32"/>
  <c r="T10" i="32"/>
  <c r="F26" i="32"/>
  <c r="I10" i="32"/>
  <c r="C26" i="32"/>
  <c r="E26" i="32"/>
  <c r="T11" i="32"/>
  <c r="F27" i="32"/>
  <c r="I11" i="32"/>
  <c r="C27" i="32"/>
  <c r="E27" i="32"/>
  <c r="T12" i="32"/>
  <c r="F28" i="32"/>
  <c r="I12" i="32"/>
  <c r="N12" i="32" s="1"/>
  <c r="C28" i="32"/>
  <c r="E28" i="32"/>
  <c r="T13" i="32"/>
  <c r="F29" i="32"/>
  <c r="I13" i="32"/>
  <c r="C29" i="32"/>
  <c r="E29" i="32"/>
  <c r="T14" i="32"/>
  <c r="L115" i="32"/>
  <c r="G115" i="32"/>
  <c r="D115" i="32"/>
  <c r="H115" i="32"/>
  <c r="E115" i="32"/>
  <c r="L116" i="32"/>
  <c r="G116" i="32"/>
  <c r="D116" i="32"/>
  <c r="H116" i="32"/>
  <c r="E116" i="32"/>
  <c r="L117" i="32"/>
  <c r="G117" i="32"/>
  <c r="D117" i="32"/>
  <c r="H117" i="32"/>
  <c r="E117" i="32"/>
  <c r="L118" i="32"/>
  <c r="G118" i="32"/>
  <c r="D118" i="32"/>
  <c r="H118" i="32"/>
  <c r="E118" i="32"/>
  <c r="L119" i="32"/>
  <c r="G119" i="32"/>
  <c r="D119" i="32"/>
  <c r="H119" i="32"/>
  <c r="E119" i="32"/>
  <c r="L120" i="32"/>
  <c r="G120" i="32"/>
  <c r="D120" i="32"/>
  <c r="H120" i="32"/>
  <c r="E120" i="32"/>
  <c r="L121" i="32"/>
  <c r="G121" i="32"/>
  <c r="D121" i="32"/>
  <c r="H121" i="32"/>
  <c r="E121" i="32"/>
  <c r="L122" i="32"/>
  <c r="G122" i="32"/>
  <c r="D122" i="32"/>
  <c r="H122" i="32"/>
  <c r="E122" i="32"/>
  <c r="L123" i="32"/>
  <c r="G123" i="32"/>
  <c r="D123" i="32"/>
  <c r="H123" i="32"/>
  <c r="E123" i="32"/>
  <c r="L124" i="32"/>
  <c r="G124" i="32"/>
  <c r="D124" i="32"/>
  <c r="H124" i="32"/>
  <c r="E124" i="32"/>
  <c r="C129" i="32"/>
  <c r="E129" i="32"/>
  <c r="G129" i="32"/>
  <c r="I129" i="32"/>
  <c r="K129" i="32"/>
  <c r="C130" i="32"/>
  <c r="E130" i="32"/>
  <c r="G130" i="32"/>
  <c r="I130" i="32"/>
  <c r="K130" i="32"/>
  <c r="C131" i="32"/>
  <c r="E131" i="32"/>
  <c r="G131" i="32"/>
  <c r="I131" i="32"/>
  <c r="K131" i="32"/>
  <c r="C132" i="32"/>
  <c r="E132" i="32"/>
  <c r="G132" i="32"/>
  <c r="I132" i="32"/>
  <c r="K132" i="32"/>
  <c r="I133" i="32"/>
  <c r="C133" i="32"/>
  <c r="E133" i="32"/>
  <c r="G133" i="32"/>
  <c r="K133" i="32"/>
  <c r="I134" i="32"/>
  <c r="C134" i="32"/>
  <c r="E134" i="32"/>
  <c r="G134" i="32"/>
  <c r="K134" i="32"/>
  <c r="I135" i="32"/>
  <c r="C135" i="32"/>
  <c r="E135" i="32"/>
  <c r="G135" i="32"/>
  <c r="K135" i="32"/>
  <c r="I136" i="32"/>
  <c r="C136" i="32"/>
  <c r="E136" i="32"/>
  <c r="G136" i="32"/>
  <c r="K136" i="32"/>
  <c r="I137" i="32"/>
  <c r="C137" i="32"/>
  <c r="E137" i="32"/>
  <c r="G137" i="32"/>
  <c r="K137" i="32"/>
  <c r="I138" i="32"/>
  <c r="C138" i="32"/>
  <c r="E138" i="32"/>
  <c r="G138" i="32"/>
  <c r="K138" i="32"/>
  <c r="J8" i="35"/>
  <c r="L8" i="35"/>
  <c r="N8" i="35"/>
  <c r="J9" i="35"/>
  <c r="L9" i="35"/>
  <c r="N9" i="35"/>
  <c r="J10" i="35"/>
  <c r="L10" i="35"/>
  <c r="N10" i="35"/>
  <c r="J11" i="35"/>
  <c r="L11" i="35"/>
  <c r="N11" i="35"/>
  <c r="J12" i="35"/>
  <c r="L12" i="35"/>
  <c r="N12" i="35"/>
  <c r="J13" i="35"/>
  <c r="L13" i="35"/>
  <c r="N13" i="35"/>
  <c r="J14" i="35"/>
  <c r="L14" i="35"/>
  <c r="N14" i="35"/>
  <c r="J15" i="35"/>
  <c r="L15" i="35"/>
  <c r="N15" i="35"/>
  <c r="J16" i="35"/>
  <c r="L16" i="35"/>
  <c r="N16" i="35"/>
  <c r="J17" i="35"/>
  <c r="L17" i="35"/>
  <c r="N17" i="35"/>
  <c r="J8" i="38"/>
  <c r="L8" i="38" s="1"/>
  <c r="G42" i="53" s="1"/>
  <c r="K8" i="38"/>
  <c r="M8" i="38" s="1"/>
  <c r="H42" i="53" s="1"/>
  <c r="J9" i="38"/>
  <c r="L9" i="38" s="1"/>
  <c r="G43" i="53" s="1"/>
  <c r="K9" i="38"/>
  <c r="M9" i="38" s="1"/>
  <c r="H43" i="53" s="1"/>
  <c r="J10" i="38"/>
  <c r="L10" i="38" s="1"/>
  <c r="G44" i="53" s="1"/>
  <c r="K10" i="38"/>
  <c r="M10" i="38" s="1"/>
  <c r="H44" i="53" s="1"/>
  <c r="J11" i="38"/>
  <c r="L11" i="38" s="1"/>
  <c r="G45" i="53" s="1"/>
  <c r="K11" i="38"/>
  <c r="M11" i="38" s="1"/>
  <c r="H45" i="53" s="1"/>
  <c r="J12" i="38"/>
  <c r="L12" i="38" s="1"/>
  <c r="G46" i="53" s="1"/>
  <c r="K12" i="38"/>
  <c r="M12" i="38" s="1"/>
  <c r="H46" i="53" s="1"/>
  <c r="J13" i="38"/>
  <c r="L13" i="38" s="1"/>
  <c r="G47" i="53" s="1"/>
  <c r="K13" i="38"/>
  <c r="M13" i="38" s="1"/>
  <c r="H47" i="53" s="1"/>
  <c r="J14" i="38"/>
  <c r="L14" i="38" s="1"/>
  <c r="G48" i="53" s="1"/>
  <c r="K14" i="38"/>
  <c r="M14" i="38" s="1"/>
  <c r="H48" i="53" s="1"/>
  <c r="J15" i="38"/>
  <c r="L15" i="38" s="1"/>
  <c r="G49" i="53" s="1"/>
  <c r="K15" i="38"/>
  <c r="M15" i="38" s="1"/>
  <c r="H49" i="53" s="1"/>
  <c r="J16" i="38"/>
  <c r="L16" i="38" s="1"/>
  <c r="G50" i="53" s="1"/>
  <c r="K16" i="38"/>
  <c r="M16" i="38" s="1"/>
  <c r="H50" i="53" s="1"/>
  <c r="J17" i="38"/>
  <c r="L17" i="38" s="1"/>
  <c r="G51" i="53" s="1"/>
  <c r="K17" i="38"/>
  <c r="M17" i="38" s="1"/>
  <c r="H51" i="53" s="1"/>
  <c r="K8" i="39"/>
  <c r="N8" i="39" s="1"/>
  <c r="H52" i="53" s="1"/>
  <c r="K9" i="39"/>
  <c r="N9" i="39" s="1"/>
  <c r="M9" i="39" s="1"/>
  <c r="G53" i="53" s="1"/>
  <c r="K10" i="39"/>
  <c r="N10" i="39" s="1"/>
  <c r="K11" i="39"/>
  <c r="N11" i="39" s="1"/>
  <c r="K12" i="39"/>
  <c r="N12" i="39" s="1"/>
  <c r="K13" i="39"/>
  <c r="N13" i="39" s="1"/>
  <c r="K14" i="39"/>
  <c r="N14" i="39" s="1"/>
  <c r="K15" i="39"/>
  <c r="N15" i="39" s="1"/>
  <c r="K16" i="39"/>
  <c r="N16" i="39" s="1"/>
  <c r="K17" i="39"/>
  <c r="N17" i="39" s="1"/>
  <c r="J8" i="42"/>
  <c r="L8" i="42" s="1"/>
  <c r="G82" i="53" s="1"/>
  <c r="I82" i="53" s="1"/>
  <c r="J9" i="42"/>
  <c r="L9" i="42" s="1"/>
  <c r="G83" i="53" s="1"/>
  <c r="I83" i="53" s="1"/>
  <c r="J10" i="42"/>
  <c r="L10" i="42" s="1"/>
  <c r="G84" i="53" s="1"/>
  <c r="I84" i="53" s="1"/>
  <c r="J11" i="42"/>
  <c r="L11" i="42" s="1"/>
  <c r="G85" i="53" s="1"/>
  <c r="I85" i="53" s="1"/>
  <c r="J12" i="42"/>
  <c r="L12" i="42" s="1"/>
  <c r="G86" i="53" s="1"/>
  <c r="I86" i="53" s="1"/>
  <c r="J13" i="42"/>
  <c r="L13" i="42" s="1"/>
  <c r="G87" i="53" s="1"/>
  <c r="I87" i="53" s="1"/>
  <c r="J14" i="42"/>
  <c r="L14" i="42" s="1"/>
  <c r="G88" i="53" s="1"/>
  <c r="I88" i="53" s="1"/>
  <c r="J15" i="42"/>
  <c r="L15" i="42" s="1"/>
  <c r="G89" i="53" s="1"/>
  <c r="I89" i="53" s="1"/>
  <c r="J17" i="42"/>
  <c r="L17" i="42" s="1"/>
  <c r="G91" i="53" s="1"/>
  <c r="I91" i="53" s="1"/>
  <c r="K8" i="45"/>
  <c r="L8" i="45"/>
  <c r="K9" i="45"/>
  <c r="L9" i="45"/>
  <c r="N9" i="45" s="1"/>
  <c r="O9" i="45" s="1"/>
  <c r="H113" i="53" s="1"/>
  <c r="K10" i="45"/>
  <c r="L10" i="45"/>
  <c r="K11" i="45"/>
  <c r="L11" i="45"/>
  <c r="K12" i="45"/>
  <c r="L12" i="45"/>
  <c r="K13" i="45"/>
  <c r="L13" i="45"/>
  <c r="K14" i="45"/>
  <c r="L14" i="45"/>
  <c r="K15" i="45"/>
  <c r="L15" i="45"/>
  <c r="K17" i="45"/>
  <c r="L17" i="45"/>
  <c r="J8" i="46"/>
  <c r="M8" i="46" s="1"/>
  <c r="G122" i="53" s="1"/>
  <c r="K8" i="46"/>
  <c r="N8" i="46" s="1"/>
  <c r="H122" i="53" s="1"/>
  <c r="J9" i="46"/>
  <c r="M9" i="46" s="1"/>
  <c r="G123" i="53" s="1"/>
  <c r="K9" i="46"/>
  <c r="N9" i="46" s="1"/>
  <c r="J10" i="46"/>
  <c r="M10" i="46" s="1"/>
  <c r="G124" i="53" s="1"/>
  <c r="K10" i="46"/>
  <c r="N10" i="46" s="1"/>
  <c r="H124" i="53" s="1"/>
  <c r="J11" i="46"/>
  <c r="M11" i="46" s="1"/>
  <c r="G125" i="53" s="1"/>
  <c r="K11" i="46"/>
  <c r="N11" i="46" s="1"/>
  <c r="H125" i="53" s="1"/>
  <c r="J12" i="46"/>
  <c r="M12" i="46" s="1"/>
  <c r="G126" i="53" s="1"/>
  <c r="K12" i="46"/>
  <c r="N12" i="46" s="1"/>
  <c r="H126" i="53" s="1"/>
  <c r="J13" i="46"/>
  <c r="M13" i="46" s="1"/>
  <c r="G127" i="53" s="1"/>
  <c r="K13" i="46"/>
  <c r="N13" i="46" s="1"/>
  <c r="H127" i="53" s="1"/>
  <c r="J14" i="46"/>
  <c r="M14" i="46" s="1"/>
  <c r="G128" i="53" s="1"/>
  <c r="K14" i="46"/>
  <c r="N14" i="46" s="1"/>
  <c r="H128" i="53" s="1"/>
  <c r="J15" i="46"/>
  <c r="M15" i="46" s="1"/>
  <c r="G129" i="53" s="1"/>
  <c r="K15" i="46"/>
  <c r="N15" i="46" s="1"/>
  <c r="H129" i="53" s="1"/>
  <c r="J17" i="46"/>
  <c r="M17" i="46" s="1"/>
  <c r="G131" i="53" s="1"/>
  <c r="K17" i="46"/>
  <c r="N17" i="46" s="1"/>
  <c r="H131" i="53" s="1"/>
  <c r="J8" i="48"/>
  <c r="M8" i="48" s="1"/>
  <c r="N8" i="48" s="1"/>
  <c r="H142" i="53" s="1"/>
  <c r="J9" i="48"/>
  <c r="M9" i="48" s="1"/>
  <c r="G143" i="53" s="1"/>
  <c r="J10" i="48"/>
  <c r="M10" i="48" s="1"/>
  <c r="G144" i="53" s="1"/>
  <c r="J11" i="48"/>
  <c r="M11" i="48" s="1"/>
  <c r="J12" i="48"/>
  <c r="M12" i="48" s="1"/>
  <c r="J13" i="48"/>
  <c r="M13" i="48" s="1"/>
  <c r="G147" i="53" s="1"/>
  <c r="J14" i="48"/>
  <c r="M14" i="48" s="1"/>
  <c r="G148" i="53" s="1"/>
  <c r="J15" i="48"/>
  <c r="M15" i="48" s="1"/>
  <c r="J17" i="48"/>
  <c r="M17" i="48" s="1"/>
  <c r="O17" i="38"/>
  <c r="N17" i="38"/>
  <c r="O16" i="38"/>
  <c r="P16" i="38" s="1"/>
  <c r="N16" i="38"/>
  <c r="O15" i="38"/>
  <c r="N15" i="38"/>
  <c r="O14" i="38"/>
  <c r="N14" i="38"/>
  <c r="P14" i="38" s="1"/>
  <c r="O13" i="38"/>
  <c r="P13" i="38" s="1"/>
  <c r="N13" i="38"/>
  <c r="O12" i="38"/>
  <c r="N12" i="38"/>
  <c r="O11" i="38"/>
  <c r="N11" i="38"/>
  <c r="O10" i="38"/>
  <c r="N10" i="38"/>
  <c r="O9" i="38"/>
  <c r="P9" i="38" s="1"/>
  <c r="N9" i="38"/>
  <c r="O8" i="38"/>
  <c r="N8" i="38"/>
  <c r="P8" i="38" s="1"/>
  <c r="P17" i="38"/>
  <c r="P15" i="38"/>
  <c r="P12" i="38"/>
  <c r="P11" i="38"/>
  <c r="P10" i="38"/>
  <c r="I5" i="29" a="1"/>
  <c r="I5" i="29" s="1"/>
  <c r="H2" i="37" s="1"/>
  <c r="I4" i="29" a="1"/>
  <c r="I4" i="29" s="1"/>
  <c r="H1" i="37" s="1"/>
  <c r="D4" i="52"/>
  <c r="D3" i="52"/>
  <c r="H65" i="53"/>
  <c r="G69" i="53"/>
  <c r="H32" i="53"/>
  <c r="H33" i="53"/>
  <c r="H34" i="53"/>
  <c r="H35" i="53"/>
  <c r="H36" i="53"/>
  <c r="H37" i="53"/>
  <c r="H38" i="53"/>
  <c r="H39" i="53"/>
  <c r="H40" i="53"/>
  <c r="H41" i="53"/>
  <c r="H82" i="53"/>
  <c r="H83" i="53"/>
  <c r="H84" i="53"/>
  <c r="H85" i="53"/>
  <c r="H86" i="53"/>
  <c r="H87" i="53"/>
  <c r="H88" i="53"/>
  <c r="H89" i="53"/>
  <c r="H90" i="53"/>
  <c r="H91" i="53"/>
  <c r="H162" i="53"/>
  <c r="H163" i="53"/>
  <c r="H164" i="53"/>
  <c r="H165" i="53"/>
  <c r="H166" i="53"/>
  <c r="H167" i="53"/>
  <c r="H168" i="53"/>
  <c r="H169" i="53"/>
  <c r="H170" i="53"/>
  <c r="H171" i="53"/>
  <c r="E9" i="52"/>
  <c r="D163" i="53"/>
  <c r="D164" i="53"/>
  <c r="D165" i="53"/>
  <c r="D166" i="53"/>
  <c r="D167" i="53"/>
  <c r="D168" i="53"/>
  <c r="D169" i="53"/>
  <c r="D170" i="53"/>
  <c r="D171" i="53"/>
  <c r="C163" i="53"/>
  <c r="C164" i="53"/>
  <c r="C165" i="53"/>
  <c r="C166" i="53"/>
  <c r="C167" i="53"/>
  <c r="C168" i="53"/>
  <c r="C169" i="53"/>
  <c r="C170" i="53"/>
  <c r="C171" i="53"/>
  <c r="C162" i="53"/>
  <c r="C161" i="53"/>
  <c r="D162" i="53"/>
  <c r="C153" i="53"/>
  <c r="D153" i="53"/>
  <c r="C154" i="53"/>
  <c r="D154" i="53"/>
  <c r="C155" i="53"/>
  <c r="D155" i="53"/>
  <c r="C156" i="53"/>
  <c r="D156" i="53"/>
  <c r="C157" i="53"/>
  <c r="D157" i="53"/>
  <c r="C158" i="53"/>
  <c r="D158" i="53"/>
  <c r="C159" i="53"/>
  <c r="D159" i="53"/>
  <c r="C160" i="53"/>
  <c r="D160" i="53"/>
  <c r="D161" i="53"/>
  <c r="C152" i="53"/>
  <c r="C151" i="53"/>
  <c r="D152" i="53"/>
  <c r="C143" i="53"/>
  <c r="D143" i="53"/>
  <c r="C144" i="53"/>
  <c r="D144" i="53"/>
  <c r="C145" i="53"/>
  <c r="D145" i="53"/>
  <c r="C146" i="53"/>
  <c r="D146" i="53"/>
  <c r="C147" i="53"/>
  <c r="D147" i="53"/>
  <c r="C148" i="53"/>
  <c r="D148" i="53"/>
  <c r="C149" i="53"/>
  <c r="D149" i="53"/>
  <c r="C150" i="53"/>
  <c r="D150" i="53"/>
  <c r="D151" i="53"/>
  <c r="C142" i="53"/>
  <c r="C141" i="53"/>
  <c r="D142" i="53"/>
  <c r="C133" i="53"/>
  <c r="C134" i="53"/>
  <c r="C135" i="53"/>
  <c r="C136" i="53"/>
  <c r="C137" i="53"/>
  <c r="C138" i="53"/>
  <c r="C139" i="53"/>
  <c r="C140" i="53"/>
  <c r="C132" i="53"/>
  <c r="D133" i="53"/>
  <c r="D134" i="53"/>
  <c r="D135" i="53"/>
  <c r="D136" i="53"/>
  <c r="D137" i="53"/>
  <c r="D138" i="53"/>
  <c r="D139" i="53"/>
  <c r="D140" i="53"/>
  <c r="D141" i="53"/>
  <c r="C131" i="53"/>
  <c r="D132" i="53"/>
  <c r="C123" i="53"/>
  <c r="D123" i="53"/>
  <c r="C124" i="53"/>
  <c r="D124" i="53"/>
  <c r="C125" i="53"/>
  <c r="D125" i="53"/>
  <c r="C126" i="53"/>
  <c r="D126" i="53"/>
  <c r="C127" i="53"/>
  <c r="D127" i="53"/>
  <c r="C128" i="53"/>
  <c r="D128" i="53"/>
  <c r="C129" i="53"/>
  <c r="D129" i="53"/>
  <c r="C130" i="53"/>
  <c r="D130" i="53"/>
  <c r="D131" i="53"/>
  <c r="C122" i="53"/>
  <c r="C121" i="53"/>
  <c r="D122" i="53"/>
  <c r="C113" i="53"/>
  <c r="D113" i="53"/>
  <c r="C114" i="53"/>
  <c r="D114" i="53"/>
  <c r="C115" i="53"/>
  <c r="D115" i="53"/>
  <c r="C116" i="53"/>
  <c r="D116" i="53"/>
  <c r="C117" i="53"/>
  <c r="D117" i="53"/>
  <c r="C118" i="53"/>
  <c r="D118" i="53"/>
  <c r="C119" i="53"/>
  <c r="D119" i="53"/>
  <c r="C120" i="53"/>
  <c r="D120" i="53"/>
  <c r="D121" i="53"/>
  <c r="C112" i="53"/>
  <c r="C111" i="53"/>
  <c r="D112" i="53"/>
  <c r="C103" i="53"/>
  <c r="D103" i="53"/>
  <c r="C104" i="53"/>
  <c r="D104" i="53"/>
  <c r="C105" i="53"/>
  <c r="D105" i="53"/>
  <c r="C106" i="53"/>
  <c r="D106" i="53"/>
  <c r="C107" i="53"/>
  <c r="D107" i="53"/>
  <c r="C108" i="53"/>
  <c r="D108" i="53"/>
  <c r="C109" i="53"/>
  <c r="D109" i="53"/>
  <c r="C110" i="53"/>
  <c r="D110" i="53"/>
  <c r="D111" i="53"/>
  <c r="C102" i="53"/>
  <c r="D102" i="53"/>
  <c r="C93" i="53"/>
  <c r="D93" i="53"/>
  <c r="C94" i="53"/>
  <c r="D94" i="53"/>
  <c r="C95" i="53"/>
  <c r="D95" i="53"/>
  <c r="C96" i="53"/>
  <c r="D96" i="53"/>
  <c r="C97" i="53"/>
  <c r="D97" i="53"/>
  <c r="C98" i="53"/>
  <c r="D98" i="53"/>
  <c r="C99" i="53"/>
  <c r="D99" i="53"/>
  <c r="C100" i="53"/>
  <c r="D100" i="53"/>
  <c r="C101" i="53"/>
  <c r="D101" i="53"/>
  <c r="C92" i="53"/>
  <c r="C91" i="53"/>
  <c r="D92" i="53"/>
  <c r="C83" i="53"/>
  <c r="C84" i="53"/>
  <c r="C85" i="53"/>
  <c r="C86" i="53"/>
  <c r="C87" i="53"/>
  <c r="C88" i="53"/>
  <c r="C89" i="53"/>
  <c r="C90" i="53"/>
  <c r="C82" i="53"/>
  <c r="C81" i="53"/>
  <c r="D83" i="53"/>
  <c r="D84" i="53"/>
  <c r="D85" i="53"/>
  <c r="D86" i="53"/>
  <c r="D87" i="53"/>
  <c r="D88" i="53"/>
  <c r="D89" i="53"/>
  <c r="D90" i="53"/>
  <c r="D91" i="53"/>
  <c r="D82" i="53"/>
  <c r="C73" i="53"/>
  <c r="D73" i="53"/>
  <c r="C74" i="53"/>
  <c r="D74" i="53"/>
  <c r="C75" i="53"/>
  <c r="D75" i="53"/>
  <c r="C76" i="53"/>
  <c r="D76" i="53"/>
  <c r="C77" i="53"/>
  <c r="D77" i="53"/>
  <c r="C78" i="53"/>
  <c r="D78" i="53"/>
  <c r="C79" i="53"/>
  <c r="D79" i="53"/>
  <c r="C80" i="53"/>
  <c r="D80" i="53"/>
  <c r="D81" i="53"/>
  <c r="D72" i="53"/>
  <c r="C72" i="53"/>
  <c r="C51" i="53"/>
  <c r="C63" i="53"/>
  <c r="C64" i="53"/>
  <c r="C65" i="53"/>
  <c r="C66" i="53"/>
  <c r="C67" i="53"/>
  <c r="C68" i="53"/>
  <c r="C69" i="53"/>
  <c r="C70" i="53"/>
  <c r="C71" i="53"/>
  <c r="C62" i="53"/>
  <c r="C33" i="53"/>
  <c r="C34" i="53"/>
  <c r="C35" i="53"/>
  <c r="C36" i="53"/>
  <c r="C37" i="53"/>
  <c r="C38" i="53"/>
  <c r="C39" i="53"/>
  <c r="C40" i="53"/>
  <c r="C41" i="53"/>
  <c r="C32" i="53"/>
  <c r="C23" i="53"/>
  <c r="C24" i="53"/>
  <c r="C25" i="53"/>
  <c r="C26" i="53"/>
  <c r="C27" i="53"/>
  <c r="C28" i="53"/>
  <c r="C29" i="53"/>
  <c r="C30" i="53"/>
  <c r="C31" i="53"/>
  <c r="C22" i="53"/>
  <c r="C13" i="53"/>
  <c r="C14" i="53"/>
  <c r="C15" i="53"/>
  <c r="C16" i="53"/>
  <c r="C17" i="53"/>
  <c r="C18" i="53"/>
  <c r="C19" i="53"/>
  <c r="C20" i="53"/>
  <c r="C21" i="53"/>
  <c r="C12" i="53"/>
  <c r="C61" i="53"/>
  <c r="D63" i="53"/>
  <c r="D64" i="53"/>
  <c r="D65" i="53"/>
  <c r="D66" i="53"/>
  <c r="D67" i="53"/>
  <c r="D68" i="53"/>
  <c r="D69" i="53"/>
  <c r="D70" i="53"/>
  <c r="D71" i="53"/>
  <c r="D62" i="53"/>
  <c r="C53" i="53"/>
  <c r="C54" i="53"/>
  <c r="C55" i="53"/>
  <c r="C56" i="53"/>
  <c r="C57" i="53"/>
  <c r="C58" i="53"/>
  <c r="C59" i="53"/>
  <c r="C60" i="53"/>
  <c r="C52" i="53"/>
  <c r="D53" i="53"/>
  <c r="D54" i="53"/>
  <c r="D55" i="53"/>
  <c r="D56" i="53"/>
  <c r="D57" i="53"/>
  <c r="D58" i="53"/>
  <c r="D59" i="53"/>
  <c r="D60" i="53"/>
  <c r="D61" i="53"/>
  <c r="D52" i="53"/>
  <c r="C43" i="53"/>
  <c r="C44" i="53"/>
  <c r="C45" i="53"/>
  <c r="C46" i="53"/>
  <c r="C47" i="53"/>
  <c r="C48" i="53"/>
  <c r="C49" i="53"/>
  <c r="C50" i="53"/>
  <c r="C42" i="53"/>
  <c r="D43" i="53"/>
  <c r="D44" i="53"/>
  <c r="D45" i="53"/>
  <c r="D46" i="53"/>
  <c r="D47" i="53"/>
  <c r="D48" i="53"/>
  <c r="D49" i="53"/>
  <c r="D50" i="53"/>
  <c r="D51" i="53"/>
  <c r="D42" i="53"/>
  <c r="D33" i="53"/>
  <c r="D34" i="53"/>
  <c r="D35" i="53"/>
  <c r="D36" i="53"/>
  <c r="D37" i="53"/>
  <c r="D38" i="53"/>
  <c r="D39" i="53"/>
  <c r="D40" i="53"/>
  <c r="D41" i="53"/>
  <c r="D32" i="53"/>
  <c r="C3" i="53"/>
  <c r="C4" i="53"/>
  <c r="C5" i="53"/>
  <c r="C6" i="53"/>
  <c r="C7" i="53"/>
  <c r="C8" i="53"/>
  <c r="C9" i="53"/>
  <c r="C10" i="53"/>
  <c r="C11" i="53"/>
  <c r="C2" i="53"/>
  <c r="D23" i="53"/>
  <c r="D24" i="53"/>
  <c r="D25" i="53"/>
  <c r="D26" i="53"/>
  <c r="D27" i="53"/>
  <c r="D28" i="53"/>
  <c r="D29" i="53"/>
  <c r="D30" i="53"/>
  <c r="D31" i="53"/>
  <c r="D22" i="53"/>
  <c r="D13" i="53"/>
  <c r="D14" i="53"/>
  <c r="D15" i="53"/>
  <c r="D16" i="53"/>
  <c r="D17" i="53"/>
  <c r="D18" i="53"/>
  <c r="D19" i="53"/>
  <c r="D20" i="53"/>
  <c r="D21" i="53"/>
  <c r="D12" i="53"/>
  <c r="D3" i="53"/>
  <c r="D4" i="53"/>
  <c r="D5" i="53"/>
  <c r="D6" i="53"/>
  <c r="D7" i="53"/>
  <c r="D8" i="53"/>
  <c r="D9" i="53"/>
  <c r="D10" i="53"/>
  <c r="D11" i="53"/>
  <c r="D2" i="53"/>
  <c r="A163" i="49"/>
  <c r="A164" i="49"/>
  <c r="A165" i="49"/>
  <c r="A166" i="49"/>
  <c r="A167" i="49"/>
  <c r="A168" i="49"/>
  <c r="A169" i="49"/>
  <c r="A170" i="49"/>
  <c r="A171" i="49"/>
  <c r="A162" i="49"/>
  <c r="A153" i="49"/>
  <c r="A154" i="49"/>
  <c r="A155" i="49"/>
  <c r="A156" i="49"/>
  <c r="A157" i="49"/>
  <c r="A158" i="49"/>
  <c r="A159" i="49"/>
  <c r="A160" i="49"/>
  <c r="A161" i="49"/>
  <c r="A152" i="49"/>
  <c r="D23" i="37"/>
  <c r="D28" i="37"/>
  <c r="D36" i="37"/>
  <c r="L17" i="51"/>
  <c r="T17" i="51" s="1"/>
  <c r="L16" i="51"/>
  <c r="L15" i="51"/>
  <c r="T15" i="51" s="1"/>
  <c r="L14" i="51"/>
  <c r="T14" i="51" s="1"/>
  <c r="L13" i="51"/>
  <c r="T13" i="51" s="1"/>
  <c r="L12" i="51"/>
  <c r="L11" i="51"/>
  <c r="T11" i="51" s="1"/>
  <c r="L10" i="51"/>
  <c r="T10" i="51" s="1"/>
  <c r="L9" i="51"/>
  <c r="L8" i="51"/>
  <c r="T8" i="51" s="1"/>
  <c r="M8" i="51"/>
  <c r="I17" i="50"/>
  <c r="I16" i="50"/>
  <c r="I15" i="50"/>
  <c r="I14" i="50"/>
  <c r="I13" i="50"/>
  <c r="I12" i="50"/>
  <c r="I11" i="50"/>
  <c r="I10" i="50"/>
  <c r="I9" i="50"/>
  <c r="I8" i="50"/>
  <c r="J9" i="50" s="1"/>
  <c r="M9" i="45"/>
  <c r="M10" i="45"/>
  <c r="M11" i="45"/>
  <c r="M12" i="45"/>
  <c r="M13" i="45"/>
  <c r="M14" i="45"/>
  <c r="M15" i="45"/>
  <c r="M16" i="45"/>
  <c r="M17" i="45"/>
  <c r="M8" i="45"/>
  <c r="K16" i="45"/>
  <c r="L16" i="45"/>
  <c r="J9" i="47"/>
  <c r="L9" i="47" s="1"/>
  <c r="H133" i="53" s="1"/>
  <c r="J10" i="47"/>
  <c r="J11" i="47"/>
  <c r="J12" i="47"/>
  <c r="J13" i="47"/>
  <c r="J14" i="47"/>
  <c r="J15" i="47"/>
  <c r="J16" i="47"/>
  <c r="J17" i="47"/>
  <c r="J8" i="47"/>
  <c r="BA8" i="32"/>
  <c r="BA9" i="32"/>
  <c r="BA10" i="32"/>
  <c r="BA11" i="32"/>
  <c r="BA12" i="32"/>
  <c r="BA3" i="32"/>
  <c r="BA4" i="32"/>
  <c r="BA5" i="32"/>
  <c r="BA6" i="32"/>
  <c r="BA7" i="32"/>
  <c r="AX4" i="32"/>
  <c r="AX5" i="32"/>
  <c r="AX6" i="32"/>
  <c r="AX7" i="32"/>
  <c r="AX8" i="32"/>
  <c r="AX9" i="32"/>
  <c r="AX10" i="32"/>
  <c r="AX11" i="32"/>
  <c r="AX12" i="32"/>
  <c r="AX3" i="32"/>
  <c r="AY4" i="32"/>
  <c r="AZ4" i="32"/>
  <c r="AY5" i="32"/>
  <c r="AZ5" i="32"/>
  <c r="AY6" i="32"/>
  <c r="AZ6" i="32"/>
  <c r="AY7" i="32"/>
  <c r="AZ7" i="32"/>
  <c r="AY8" i="32"/>
  <c r="AZ8" i="32"/>
  <c r="AY9" i="32"/>
  <c r="AZ9" i="32"/>
  <c r="AY10" i="32"/>
  <c r="AZ10" i="32"/>
  <c r="AY11" i="32"/>
  <c r="AZ11" i="32"/>
  <c r="AY12" i="32"/>
  <c r="AZ12" i="32"/>
  <c r="AY3" i="32"/>
  <c r="AZ3" i="32"/>
  <c r="A143" i="49"/>
  <c r="A144" i="49"/>
  <c r="A145" i="49"/>
  <c r="A146" i="49"/>
  <c r="A147" i="49"/>
  <c r="A148" i="49"/>
  <c r="A149" i="49"/>
  <c r="A150" i="49"/>
  <c r="A151" i="49"/>
  <c r="A142" i="49"/>
  <c r="A133" i="49"/>
  <c r="A134" i="49"/>
  <c r="A135" i="49"/>
  <c r="A136" i="49"/>
  <c r="A137" i="49"/>
  <c r="A138" i="49"/>
  <c r="A139" i="49"/>
  <c r="A140" i="49"/>
  <c r="A141" i="49"/>
  <c r="A132" i="49"/>
  <c r="A123" i="49"/>
  <c r="A124" i="49"/>
  <c r="A125" i="49"/>
  <c r="A126" i="49"/>
  <c r="A127" i="49"/>
  <c r="A128" i="49"/>
  <c r="A129" i="49"/>
  <c r="A130" i="49"/>
  <c r="A131" i="49"/>
  <c r="A122" i="49"/>
  <c r="A113" i="49"/>
  <c r="A114" i="49"/>
  <c r="A115" i="49"/>
  <c r="A116" i="49"/>
  <c r="A117" i="49"/>
  <c r="A118" i="49"/>
  <c r="A119" i="49"/>
  <c r="A120" i="49"/>
  <c r="A121" i="49"/>
  <c r="A112" i="49"/>
  <c r="A103" i="49"/>
  <c r="A104" i="49"/>
  <c r="A105" i="49"/>
  <c r="A106" i="49"/>
  <c r="A107" i="49"/>
  <c r="A108" i="49"/>
  <c r="A109" i="49"/>
  <c r="A110" i="49"/>
  <c r="A111" i="49"/>
  <c r="A102" i="49"/>
  <c r="A93" i="49"/>
  <c r="A94" i="49"/>
  <c r="A95" i="49"/>
  <c r="A96" i="49"/>
  <c r="A97" i="49"/>
  <c r="A98" i="49"/>
  <c r="A99" i="49"/>
  <c r="A100" i="49"/>
  <c r="A101" i="49"/>
  <c r="A92" i="49"/>
  <c r="A83" i="49"/>
  <c r="A84" i="49"/>
  <c r="A85" i="49"/>
  <c r="A86" i="49"/>
  <c r="A87" i="49"/>
  <c r="A88" i="49"/>
  <c r="A89" i="49"/>
  <c r="A90" i="49"/>
  <c r="A91" i="49"/>
  <c r="A82" i="49"/>
  <c r="A73" i="49"/>
  <c r="A74" i="49"/>
  <c r="A75" i="49"/>
  <c r="A76" i="49"/>
  <c r="A77" i="49"/>
  <c r="A78" i="49"/>
  <c r="A79" i="49"/>
  <c r="A80" i="49"/>
  <c r="A81" i="49"/>
  <c r="A72" i="49"/>
  <c r="A63" i="49"/>
  <c r="A64" i="49"/>
  <c r="A65" i="49"/>
  <c r="A66" i="49"/>
  <c r="A67" i="49"/>
  <c r="A68" i="49"/>
  <c r="A69" i="49"/>
  <c r="A70" i="49"/>
  <c r="A71" i="49"/>
  <c r="A62" i="49"/>
  <c r="A53" i="49"/>
  <c r="A54" i="49"/>
  <c r="A55" i="49"/>
  <c r="A56" i="49"/>
  <c r="A57" i="49"/>
  <c r="A58" i="49"/>
  <c r="A59" i="49"/>
  <c r="A60" i="49"/>
  <c r="A61" i="49"/>
  <c r="A52" i="49"/>
  <c r="A43" i="49"/>
  <c r="A44" i="49"/>
  <c r="A45" i="49"/>
  <c r="A46" i="49"/>
  <c r="A47" i="49"/>
  <c r="A48" i="49"/>
  <c r="A49" i="49"/>
  <c r="A50" i="49"/>
  <c r="A51" i="49"/>
  <c r="A42" i="49"/>
  <c r="A33" i="49"/>
  <c r="A34" i="49"/>
  <c r="A35" i="49"/>
  <c r="A36" i="49"/>
  <c r="A37" i="49"/>
  <c r="A38" i="49"/>
  <c r="A39" i="49"/>
  <c r="A40" i="49"/>
  <c r="A41" i="49"/>
  <c r="A32" i="49"/>
  <c r="A23" i="49"/>
  <c r="A24" i="49"/>
  <c r="A25" i="49"/>
  <c r="A26" i="49"/>
  <c r="A27" i="49"/>
  <c r="A28" i="49"/>
  <c r="A29" i="49"/>
  <c r="A30" i="49"/>
  <c r="A31" i="49"/>
  <c r="A22" i="49"/>
  <c r="A13" i="49"/>
  <c r="A14" i="49"/>
  <c r="A15" i="49"/>
  <c r="A16" i="49"/>
  <c r="A17" i="49"/>
  <c r="A18" i="49"/>
  <c r="A19" i="49"/>
  <c r="A20" i="49"/>
  <c r="A21" i="49"/>
  <c r="A12" i="49"/>
  <c r="A3" i="49"/>
  <c r="A4" i="49"/>
  <c r="A5" i="49"/>
  <c r="A6" i="49"/>
  <c r="A7" i="49"/>
  <c r="A8" i="49"/>
  <c r="A9" i="49"/>
  <c r="A10" i="49"/>
  <c r="A11" i="49"/>
  <c r="A2" i="49"/>
  <c r="J16" i="48"/>
  <c r="M16" i="48" s="1"/>
  <c r="G150" i="53" s="1"/>
  <c r="K16" i="46"/>
  <c r="N16" i="46" s="1"/>
  <c r="H130" i="53" s="1"/>
  <c r="J16" i="46"/>
  <c r="M16" i="46" s="1"/>
  <c r="G130" i="53" s="1"/>
  <c r="J16" i="42"/>
  <c r="L16" i="42" s="1"/>
  <c r="G90" i="53" s="1"/>
  <c r="N17" i="45" l="1"/>
  <c r="O17" i="45" s="1"/>
  <c r="H121" i="53" s="1"/>
  <c r="N10" i="45"/>
  <c r="G151" i="53"/>
  <c r="N17" i="48"/>
  <c r="H151" i="53" s="1"/>
  <c r="N15" i="45"/>
  <c r="O15" i="45" s="1"/>
  <c r="H119" i="53" s="1"/>
  <c r="N14" i="45"/>
  <c r="O14" i="45" s="1"/>
  <c r="H118" i="53" s="1"/>
  <c r="N13" i="45"/>
  <c r="O13" i="45" s="1"/>
  <c r="H117" i="53" s="1"/>
  <c r="I95" i="53"/>
  <c r="I63" i="53"/>
  <c r="H61" i="53"/>
  <c r="M17" i="39"/>
  <c r="G61" i="53" s="1"/>
  <c r="I74" i="53"/>
  <c r="AN14" i="32"/>
  <c r="AK14" i="32"/>
  <c r="X29" i="32" s="1"/>
  <c r="AL14" i="32"/>
  <c r="Y29" i="32" s="1"/>
  <c r="AM14" i="32"/>
  <c r="K10" i="32"/>
  <c r="P10" i="32" s="1"/>
  <c r="N10" i="32"/>
  <c r="AN8" i="32"/>
  <c r="AK8" i="32"/>
  <c r="AL8" i="32"/>
  <c r="Y23" i="32" s="1"/>
  <c r="AM8" i="32"/>
  <c r="AN9" i="32"/>
  <c r="AK9" i="32"/>
  <c r="X24" i="32" s="1"/>
  <c r="AL9" i="32"/>
  <c r="AM9" i="32"/>
  <c r="AM10" i="32"/>
  <c r="AN10" i="32"/>
  <c r="AK10" i="32"/>
  <c r="AL10" i="32"/>
  <c r="Y25" i="32" s="1"/>
  <c r="AN15" i="32"/>
  <c r="AK15" i="32"/>
  <c r="AL15" i="32"/>
  <c r="Y30" i="32" s="1"/>
  <c r="AM15" i="32"/>
  <c r="K13" i="32"/>
  <c r="P13" i="32" s="1"/>
  <c r="N13" i="32"/>
  <c r="Y11" i="32"/>
  <c r="AM11" i="32"/>
  <c r="AN11" i="32"/>
  <c r="AK11" i="32"/>
  <c r="AL11" i="32"/>
  <c r="Y26" i="32" s="1"/>
  <c r="J7" i="32"/>
  <c r="O7" i="32" s="1"/>
  <c r="N7" i="32"/>
  <c r="L11" i="32"/>
  <c r="Q11" i="32" s="1"/>
  <c r="N11" i="32"/>
  <c r="J27" i="32" s="1"/>
  <c r="Z12" i="32"/>
  <c r="Q27" i="32" s="1"/>
  <c r="AL12" i="32"/>
  <c r="AM12" i="32"/>
  <c r="AN12" i="32"/>
  <c r="AK12" i="32"/>
  <c r="X27" i="32" s="1"/>
  <c r="AB6" i="32"/>
  <c r="AM6" i="32"/>
  <c r="AL6" i="32"/>
  <c r="AN6" i="32"/>
  <c r="AK6" i="32"/>
  <c r="AL13" i="32"/>
  <c r="Y28" i="32" s="1"/>
  <c r="AM13" i="32"/>
  <c r="AN13" i="32"/>
  <c r="AK13" i="32"/>
  <c r="X28" i="32" s="1"/>
  <c r="AL7" i="32"/>
  <c r="Y22" i="32" s="1"/>
  <c r="AM7" i="32"/>
  <c r="AN7" i="32"/>
  <c r="AK7" i="32"/>
  <c r="X22" i="32" s="1"/>
  <c r="I76" i="53"/>
  <c r="M14" i="35"/>
  <c r="P14" i="35" s="1"/>
  <c r="G38" i="53" s="1"/>
  <c r="I38" i="53" s="1"/>
  <c r="M10" i="35"/>
  <c r="P10" i="35" s="1"/>
  <c r="G34" i="53" s="1"/>
  <c r="I34" i="53" s="1"/>
  <c r="M8" i="35"/>
  <c r="P8" i="35" s="1"/>
  <c r="G32" i="53" s="1"/>
  <c r="I124" i="53"/>
  <c r="N16" i="48"/>
  <c r="H150" i="53" s="1"/>
  <c r="I150" i="53" s="1"/>
  <c r="G149" i="53"/>
  <c r="N15" i="48"/>
  <c r="H149" i="53" s="1"/>
  <c r="G146" i="53"/>
  <c r="N12" i="48"/>
  <c r="H146" i="53" s="1"/>
  <c r="G145" i="53"/>
  <c r="N11" i="48"/>
  <c r="H145" i="53" s="1"/>
  <c r="I138" i="53"/>
  <c r="I133" i="53"/>
  <c r="I132" i="53"/>
  <c r="I128" i="53"/>
  <c r="N16" i="45"/>
  <c r="G120" i="53" s="1"/>
  <c r="N12" i="45"/>
  <c r="G116" i="53" s="1"/>
  <c r="N11" i="45"/>
  <c r="G115" i="53" s="1"/>
  <c r="N8" i="45"/>
  <c r="G112" i="53" s="1"/>
  <c r="O10" i="45"/>
  <c r="H114" i="53" s="1"/>
  <c r="G114" i="53"/>
  <c r="O16" i="45"/>
  <c r="H120" i="53" s="1"/>
  <c r="G113" i="53"/>
  <c r="I113" i="53" s="1"/>
  <c r="I99" i="53"/>
  <c r="I94" i="53"/>
  <c r="I98" i="53"/>
  <c r="I93" i="53"/>
  <c r="I97" i="53"/>
  <c r="N14" i="48"/>
  <c r="H148" i="53" s="1"/>
  <c r="I148" i="53" s="1"/>
  <c r="N10" i="48"/>
  <c r="H144" i="53" s="1"/>
  <c r="I144" i="53" s="1"/>
  <c r="N13" i="48"/>
  <c r="H147" i="53" s="1"/>
  <c r="I147" i="53" s="1"/>
  <c r="N9" i="48"/>
  <c r="H143" i="53" s="1"/>
  <c r="I143" i="53" s="1"/>
  <c r="I140" i="53"/>
  <c r="I136" i="53"/>
  <c r="I134" i="53"/>
  <c r="I139" i="53"/>
  <c r="I135" i="53"/>
  <c r="C33" i="37"/>
  <c r="I141" i="53"/>
  <c r="I137" i="53"/>
  <c r="D33" i="37"/>
  <c r="G117" i="53"/>
  <c r="I117" i="53" s="1"/>
  <c r="G121" i="53"/>
  <c r="I121" i="53" s="1"/>
  <c r="I92" i="53"/>
  <c r="I101" i="53"/>
  <c r="C26" i="37"/>
  <c r="I62" i="53"/>
  <c r="I71" i="53"/>
  <c r="I65" i="53"/>
  <c r="I69" i="53"/>
  <c r="I67" i="53"/>
  <c r="I64" i="53"/>
  <c r="H59" i="53"/>
  <c r="M15" i="39"/>
  <c r="G59" i="53" s="1"/>
  <c r="I59" i="53" s="1"/>
  <c r="H58" i="53"/>
  <c r="M14" i="39"/>
  <c r="G58" i="53" s="1"/>
  <c r="H57" i="53"/>
  <c r="M13" i="39"/>
  <c r="G57" i="53" s="1"/>
  <c r="H55" i="53"/>
  <c r="M11" i="39"/>
  <c r="G55" i="53" s="1"/>
  <c r="H54" i="53"/>
  <c r="M10" i="39"/>
  <c r="G54" i="53" s="1"/>
  <c r="I54" i="53" s="1"/>
  <c r="H60" i="53"/>
  <c r="M16" i="39"/>
  <c r="G60" i="53" s="1"/>
  <c r="H56" i="53"/>
  <c r="M12" i="39"/>
  <c r="G56" i="53" s="1"/>
  <c r="I56" i="53" s="1"/>
  <c r="M8" i="39"/>
  <c r="G52" i="53" s="1"/>
  <c r="I52" i="53" s="1"/>
  <c r="M17" i="35"/>
  <c r="P17" i="35" s="1"/>
  <c r="G41" i="53" s="1"/>
  <c r="I41" i="53" s="1"/>
  <c r="M16" i="35"/>
  <c r="P16" i="35" s="1"/>
  <c r="G40" i="53" s="1"/>
  <c r="M15" i="35"/>
  <c r="P15" i="35" s="1"/>
  <c r="G39" i="53" s="1"/>
  <c r="I39" i="53" s="1"/>
  <c r="M13" i="35"/>
  <c r="P13" i="35" s="1"/>
  <c r="G37" i="53" s="1"/>
  <c r="I37" i="53" s="1"/>
  <c r="M12" i="35"/>
  <c r="P12" i="35" s="1"/>
  <c r="G36" i="53" s="1"/>
  <c r="I36" i="53" s="1"/>
  <c r="M11" i="35"/>
  <c r="P11" i="35" s="1"/>
  <c r="G35" i="53" s="1"/>
  <c r="I35" i="53" s="1"/>
  <c r="M9" i="35"/>
  <c r="P9" i="35" s="1"/>
  <c r="G33" i="53" s="1"/>
  <c r="I33" i="53" s="1"/>
  <c r="L8" i="32"/>
  <c r="Q8" i="32" s="1"/>
  <c r="M8" i="32"/>
  <c r="L7" i="32"/>
  <c r="Q7" i="32" s="1"/>
  <c r="K8" i="32"/>
  <c r="P8" i="32" s="1"/>
  <c r="I108" i="53"/>
  <c r="C122" i="32"/>
  <c r="C120" i="32"/>
  <c r="B121" i="32"/>
  <c r="C115" i="32"/>
  <c r="C116" i="32"/>
  <c r="B131" i="32"/>
  <c r="L131" i="32" s="1"/>
  <c r="B136" i="32"/>
  <c r="L136" i="32" s="1"/>
  <c r="B130" i="32"/>
  <c r="L130" i="32" s="1"/>
  <c r="J8" i="32"/>
  <c r="B123" i="32"/>
  <c r="C118" i="32"/>
  <c r="Z15" i="32"/>
  <c r="V14" i="32"/>
  <c r="U6" i="32"/>
  <c r="W12" i="32"/>
  <c r="Y27" i="32"/>
  <c r="J12" i="32"/>
  <c r="O12" i="32" s="1"/>
  <c r="J28" i="32"/>
  <c r="K5" i="32"/>
  <c r="P5" i="32" s="1"/>
  <c r="B135" i="32"/>
  <c r="L135" i="32" s="1"/>
  <c r="B132" i="32"/>
  <c r="L132" i="32" s="1"/>
  <c r="B129" i="32"/>
  <c r="L129" i="32" s="1"/>
  <c r="J11" i="32"/>
  <c r="O11" i="32" s="1"/>
  <c r="L14" i="32"/>
  <c r="Q14" i="32" s="1"/>
  <c r="V6" i="32"/>
  <c r="M14" i="32"/>
  <c r="M5" i="32"/>
  <c r="J10" i="32"/>
  <c r="O10" i="32" s="1"/>
  <c r="J26" i="32"/>
  <c r="K7" i="32"/>
  <c r="M7" i="32"/>
  <c r="M10" i="32"/>
  <c r="K14" i="32"/>
  <c r="L10" i="32"/>
  <c r="Q10" i="32" s="1"/>
  <c r="C124" i="32"/>
  <c r="C123" i="32"/>
  <c r="B119" i="32"/>
  <c r="C117" i="32"/>
  <c r="B115" i="32"/>
  <c r="J13" i="32"/>
  <c r="K9" i="32"/>
  <c r="K6" i="32"/>
  <c r="D25" i="37"/>
  <c r="I79" i="53"/>
  <c r="I73" i="53"/>
  <c r="I77" i="53"/>
  <c r="I107" i="53"/>
  <c r="X15" i="32"/>
  <c r="J5" i="32"/>
  <c r="O5" i="32" s="1"/>
  <c r="M13" i="32"/>
  <c r="C119" i="32"/>
  <c r="I49" i="53"/>
  <c r="I45" i="53"/>
  <c r="I81" i="53"/>
  <c r="L13" i="32"/>
  <c r="Q13" i="32" s="1"/>
  <c r="I42" i="53"/>
  <c r="U15" i="32"/>
  <c r="BB12" i="32"/>
  <c r="BC12" i="32" s="1"/>
  <c r="BB8" i="32"/>
  <c r="BC8" i="32" s="1"/>
  <c r="BB4" i="32"/>
  <c r="BC4" i="32" s="1"/>
  <c r="C121" i="32"/>
  <c r="B117" i="32"/>
  <c r="AG10" i="32"/>
  <c r="AE10" i="32"/>
  <c r="AI10" i="32"/>
  <c r="AJ10" i="32"/>
  <c r="AD10" i="32"/>
  <c r="AH10" i="32"/>
  <c r="AF10" i="32"/>
  <c r="X7" i="32"/>
  <c r="O22" i="32" s="1"/>
  <c r="AG7" i="32"/>
  <c r="AE7" i="32"/>
  <c r="AJ7" i="32"/>
  <c r="AD7" i="32"/>
  <c r="AH7" i="32"/>
  <c r="AF7" i="32"/>
  <c r="AI7" i="32"/>
  <c r="AG15" i="32"/>
  <c r="AE15" i="32"/>
  <c r="AD15" i="32"/>
  <c r="AH15" i="32"/>
  <c r="AF15" i="32"/>
  <c r="AI15" i="32"/>
  <c r="AJ15" i="32"/>
  <c r="B138" i="32"/>
  <c r="L138" i="32" s="1"/>
  <c r="B134" i="32"/>
  <c r="L134" i="32" s="1"/>
  <c r="L13" i="34" s="1"/>
  <c r="AB13" i="32"/>
  <c r="S28" i="32" s="1"/>
  <c r="AG13" i="32"/>
  <c r="AE13" i="32"/>
  <c r="AD13" i="32"/>
  <c r="AH13" i="32"/>
  <c r="AF13" i="32"/>
  <c r="AI13" i="32"/>
  <c r="AJ13" i="32"/>
  <c r="I78" i="53"/>
  <c r="H53" i="53"/>
  <c r="I53" i="53" s="1"/>
  <c r="L5" i="32"/>
  <c r="Q5" i="32" s="1"/>
  <c r="W15" i="32"/>
  <c r="N30" i="32" s="1"/>
  <c r="J6" i="32"/>
  <c r="M11" i="32"/>
  <c r="Y15" i="32"/>
  <c r="P30" i="32" s="1"/>
  <c r="K11" i="32"/>
  <c r="L6" i="32"/>
  <c r="Q6" i="32" s="1"/>
  <c r="I43" i="53"/>
  <c r="B137" i="32"/>
  <c r="L137" i="32" s="1"/>
  <c r="B133" i="32"/>
  <c r="L133" i="32" s="1"/>
  <c r="AG12" i="32"/>
  <c r="AE12" i="32"/>
  <c r="AI12" i="32"/>
  <c r="AJ12" i="32"/>
  <c r="AH12" i="32"/>
  <c r="AF12" i="32"/>
  <c r="AD12" i="32"/>
  <c r="AJ6" i="32"/>
  <c r="AD6" i="32"/>
  <c r="AI6" i="32"/>
  <c r="AF6" i="32"/>
  <c r="AE6" i="32"/>
  <c r="V15" i="32"/>
  <c r="BB3" i="32"/>
  <c r="BC3" i="32" s="1"/>
  <c r="BB11" i="32"/>
  <c r="BC11" i="32" s="1"/>
  <c r="BB9" i="32"/>
  <c r="BC9" i="32" s="1"/>
  <c r="BB7" i="32"/>
  <c r="BC7" i="32" s="1"/>
  <c r="BB5" i="32"/>
  <c r="BC5" i="32" s="1"/>
  <c r="Y9" i="32"/>
  <c r="AG9" i="32"/>
  <c r="AE9" i="32"/>
  <c r="AJ9" i="32"/>
  <c r="AD9" i="32"/>
  <c r="AH9" i="32"/>
  <c r="AF9" i="32"/>
  <c r="AI9" i="32"/>
  <c r="I126" i="53"/>
  <c r="D24" i="37"/>
  <c r="AB15" i="32"/>
  <c r="S30" i="32" s="1"/>
  <c r="M6" i="32"/>
  <c r="V10" i="32"/>
  <c r="AA15" i="32"/>
  <c r="R30" i="32" s="1"/>
  <c r="BB10" i="32"/>
  <c r="BC10" i="32" s="1"/>
  <c r="BB6" i="32"/>
  <c r="BC6" i="32" s="1"/>
  <c r="I51" i="53"/>
  <c r="B124" i="32"/>
  <c r="B122" i="32"/>
  <c r="B120" i="32"/>
  <c r="B118" i="32"/>
  <c r="B116" i="32"/>
  <c r="AG14" i="32"/>
  <c r="AE14" i="32"/>
  <c r="AI14" i="32"/>
  <c r="AJ14" i="32"/>
  <c r="AH14" i="32"/>
  <c r="AF14" i="32"/>
  <c r="AD14" i="32"/>
  <c r="V11" i="32"/>
  <c r="AG11" i="32"/>
  <c r="AE11" i="32"/>
  <c r="AH11" i="32"/>
  <c r="AF11" i="32"/>
  <c r="AI11" i="32"/>
  <c r="AJ11" i="32"/>
  <c r="AD11" i="32"/>
  <c r="AG8" i="32"/>
  <c r="AE8" i="32"/>
  <c r="AI8" i="32"/>
  <c r="AH8" i="32"/>
  <c r="AF8" i="32"/>
  <c r="AJ8" i="32"/>
  <c r="AD8" i="32"/>
  <c r="I46" i="53"/>
  <c r="I72" i="53"/>
  <c r="I102" i="53"/>
  <c r="I104" i="53"/>
  <c r="I48" i="53"/>
  <c r="D27" i="37"/>
  <c r="I122" i="53"/>
  <c r="I75" i="53"/>
  <c r="I44" i="53"/>
  <c r="I106" i="53"/>
  <c r="I130" i="53"/>
  <c r="C34" i="37"/>
  <c r="G142" i="53"/>
  <c r="I142" i="53" s="1"/>
  <c r="I129" i="53"/>
  <c r="I125" i="53"/>
  <c r="I111" i="53"/>
  <c r="C30" i="37"/>
  <c r="I109" i="53"/>
  <c r="I105" i="53"/>
  <c r="D30" i="37"/>
  <c r="G103" i="53"/>
  <c r="I103" i="53" s="1"/>
  <c r="I47" i="53"/>
  <c r="C32" i="37"/>
  <c r="D32" i="37"/>
  <c r="I127" i="53"/>
  <c r="I131" i="53"/>
  <c r="N9" i="42"/>
  <c r="K12" i="32"/>
  <c r="M12" i="32"/>
  <c r="M9" i="32"/>
  <c r="J9" i="32"/>
  <c r="L9" i="32"/>
  <c r="Q9" i="32" s="1"/>
  <c r="L12" i="32"/>
  <c r="Q12" i="32" s="1"/>
  <c r="V8" i="32"/>
  <c r="M23" i="32" s="1"/>
  <c r="AA11" i="32"/>
  <c r="R26" i="32" s="1"/>
  <c r="U7" i="32"/>
  <c r="L22" i="32" s="1"/>
  <c r="AA7" i="32"/>
  <c r="R22" i="32" s="1"/>
  <c r="V7" i="32"/>
  <c r="U9" i="32"/>
  <c r="V13" i="32"/>
  <c r="M28" i="32" s="1"/>
  <c r="AB7" i="32"/>
  <c r="S22" i="32" s="1"/>
  <c r="W7" i="32"/>
  <c r="AB11" i="32"/>
  <c r="S26" i="32" s="1"/>
  <c r="J14" i="32"/>
  <c r="Y7" i="32"/>
  <c r="H123" i="53"/>
  <c r="I123" i="53" s="1"/>
  <c r="O15" i="46"/>
  <c r="I110" i="53"/>
  <c r="I96" i="53"/>
  <c r="I100" i="53"/>
  <c r="C29" i="37"/>
  <c r="D29" i="37"/>
  <c r="I90" i="53"/>
  <c r="C28" i="37"/>
  <c r="I80" i="53"/>
  <c r="C27" i="37"/>
  <c r="I70" i="53"/>
  <c r="I68" i="53"/>
  <c r="D26" i="37"/>
  <c r="G66" i="53"/>
  <c r="I66" i="53" s="1"/>
  <c r="I50" i="53"/>
  <c r="C24" i="37"/>
  <c r="W13" i="32"/>
  <c r="N28" i="32" s="1"/>
  <c r="AA13" i="32"/>
  <c r="R28" i="32" s="1"/>
  <c r="U13" i="32"/>
  <c r="L28" i="32" s="1"/>
  <c r="Z13" i="32"/>
  <c r="Q28" i="32" s="1"/>
  <c r="X13" i="32"/>
  <c r="O28" i="32" s="1"/>
  <c r="Y13" i="32"/>
  <c r="P28" i="32" s="1"/>
  <c r="U11" i="32"/>
  <c r="L26" i="32" s="1"/>
  <c r="X11" i="32"/>
  <c r="Z11" i="32"/>
  <c r="Q26" i="32" s="1"/>
  <c r="W11" i="32"/>
  <c r="N26" i="32" s="1"/>
  <c r="AB9" i="32"/>
  <c r="S24" i="32" s="1"/>
  <c r="X9" i="32"/>
  <c r="O24" i="32" s="1"/>
  <c r="AA9" i="32"/>
  <c r="R24" i="32" s="1"/>
  <c r="W9" i="32"/>
  <c r="N24" i="32" s="1"/>
  <c r="Z9" i="32"/>
  <c r="V9" i="32"/>
  <c r="Z7" i="32"/>
  <c r="Q22" i="32" s="1"/>
  <c r="X14" i="32"/>
  <c r="AB14" i="32"/>
  <c r="Z14" i="32"/>
  <c r="W14" i="32"/>
  <c r="AA14" i="32"/>
  <c r="Y14" i="32"/>
  <c r="U14" i="32"/>
  <c r="V12" i="32"/>
  <c r="AB12" i="32"/>
  <c r="U12" i="32"/>
  <c r="AA12" i="32"/>
  <c r="R27" i="32" s="1"/>
  <c r="Y12" i="32"/>
  <c r="P27" i="32" s="1"/>
  <c r="X12" i="32"/>
  <c r="AB10" i="32"/>
  <c r="S25" i="32" s="1"/>
  <c r="Y10" i="32"/>
  <c r="AA10" i="32"/>
  <c r="R25" i="32" s="1"/>
  <c r="X10" i="32"/>
  <c r="O25" i="32" s="1"/>
  <c r="Z10" i="32"/>
  <c r="Q25" i="32" s="1"/>
  <c r="W10" i="32"/>
  <c r="N25" i="32" s="1"/>
  <c r="U10" i="32"/>
  <c r="L25" i="32" s="1"/>
  <c r="AA8" i="32"/>
  <c r="Y8" i="32"/>
  <c r="AB8" i="32"/>
  <c r="X8" i="32"/>
  <c r="Z8" i="32"/>
  <c r="W8" i="32"/>
  <c r="N23" i="32" s="1"/>
  <c r="U8" i="32"/>
  <c r="Y6" i="32"/>
  <c r="AH6" i="32"/>
  <c r="W6" i="32"/>
  <c r="AG6" i="32"/>
  <c r="AA6" i="32"/>
  <c r="Z6" i="32"/>
  <c r="X6" i="32"/>
  <c r="L16" i="50"/>
  <c r="M9" i="47"/>
  <c r="M15" i="47"/>
  <c r="M17" i="47"/>
  <c r="M14" i="47"/>
  <c r="O11" i="46"/>
  <c r="N17" i="42"/>
  <c r="M10" i="47"/>
  <c r="O8" i="46"/>
  <c r="M10" i="51"/>
  <c r="U10" i="51" s="1"/>
  <c r="M17" i="51"/>
  <c r="V17" i="51" s="1"/>
  <c r="W17" i="51" s="1"/>
  <c r="G160" i="53"/>
  <c r="O8" i="48"/>
  <c r="M11" i="47"/>
  <c r="O14" i="46"/>
  <c r="L12" i="44"/>
  <c r="M13" i="51"/>
  <c r="V13" i="51" s="1"/>
  <c r="M13" i="47"/>
  <c r="O16" i="46"/>
  <c r="O10" i="46"/>
  <c r="L8" i="44"/>
  <c r="M15" i="51"/>
  <c r="U15" i="51" s="1"/>
  <c r="M16" i="47"/>
  <c r="M12" i="47"/>
  <c r="M8" i="47"/>
  <c r="O12" i="46"/>
  <c r="P14" i="45"/>
  <c r="O14" i="43"/>
  <c r="M11" i="51"/>
  <c r="V11" i="51" s="1"/>
  <c r="G153" i="53"/>
  <c r="T12" i="51"/>
  <c r="M12" i="51"/>
  <c r="M16" i="51"/>
  <c r="T16" i="51"/>
  <c r="K12" i="50"/>
  <c r="H156" i="53" s="1"/>
  <c r="J10" i="50"/>
  <c r="J14" i="50"/>
  <c r="J8" i="50"/>
  <c r="K9" i="50"/>
  <c r="H153" i="53" s="1"/>
  <c r="K13" i="50"/>
  <c r="H157" i="53" s="1"/>
  <c r="K17" i="50"/>
  <c r="H161" i="53" s="1"/>
  <c r="J11" i="50"/>
  <c r="J15" i="50"/>
  <c r="K10" i="50"/>
  <c r="H154" i="53" s="1"/>
  <c r="K14" i="50"/>
  <c r="H158" i="53" s="1"/>
  <c r="K8" i="50"/>
  <c r="J12" i="50"/>
  <c r="T9" i="51"/>
  <c r="M9" i="51"/>
  <c r="J17" i="50"/>
  <c r="K15" i="50"/>
  <c r="H159" i="53" s="1"/>
  <c r="V8" i="51"/>
  <c r="J13" i="50"/>
  <c r="K11" i="50"/>
  <c r="H155" i="53" s="1"/>
  <c r="M14" i="51"/>
  <c r="O17" i="46"/>
  <c r="O13" i="46"/>
  <c r="O9" i="46"/>
  <c r="L16" i="44"/>
  <c r="U8" i="51"/>
  <c r="L14" i="44"/>
  <c r="L10" i="44"/>
  <c r="O16" i="43"/>
  <c r="O12" i="43"/>
  <c r="N11" i="40"/>
  <c r="P15" i="45"/>
  <c r="L17" i="44"/>
  <c r="L13" i="44"/>
  <c r="L9" i="44"/>
  <c r="O15" i="43"/>
  <c r="O10" i="43"/>
  <c r="P17" i="45"/>
  <c r="P9" i="45"/>
  <c r="L15" i="44"/>
  <c r="L11" i="44"/>
  <c r="O17" i="43"/>
  <c r="O13" i="43"/>
  <c r="N16" i="42"/>
  <c r="N8" i="42"/>
  <c r="Q17" i="38"/>
  <c r="N13" i="42"/>
  <c r="L16" i="41"/>
  <c r="Q13" i="38"/>
  <c r="O9" i="43"/>
  <c r="N12" i="42"/>
  <c r="N15" i="40"/>
  <c r="L8" i="41"/>
  <c r="L12" i="41"/>
  <c r="Q9" i="38"/>
  <c r="L15" i="41"/>
  <c r="L11" i="41"/>
  <c r="N14" i="40"/>
  <c r="N10" i="40"/>
  <c r="O9" i="39"/>
  <c r="Q16" i="38"/>
  <c r="Q12" i="38"/>
  <c r="Q8" i="38"/>
  <c r="O8" i="43"/>
  <c r="N15" i="42"/>
  <c r="N11" i="42"/>
  <c r="L14" i="41"/>
  <c r="L10" i="41"/>
  <c r="N17" i="40"/>
  <c r="N13" i="40"/>
  <c r="N9" i="40"/>
  <c r="Q15" i="38"/>
  <c r="Q11" i="38"/>
  <c r="O11" i="43"/>
  <c r="N14" i="42"/>
  <c r="N10" i="42"/>
  <c r="L17" i="41"/>
  <c r="L13" i="41"/>
  <c r="L9" i="41"/>
  <c r="N16" i="40"/>
  <c r="N12" i="40"/>
  <c r="N8" i="40"/>
  <c r="Q14" i="38"/>
  <c r="Q10" i="38"/>
  <c r="O17" i="48" l="1"/>
  <c r="P13" i="45"/>
  <c r="J23" i="32"/>
  <c r="X30" i="32"/>
  <c r="Z30" i="32" s="1"/>
  <c r="L29" i="32"/>
  <c r="P29" i="32"/>
  <c r="S29" i="32"/>
  <c r="L27" i="32"/>
  <c r="T27" i="32" s="1"/>
  <c r="M27" i="32"/>
  <c r="U27" i="32" s="1"/>
  <c r="X25" i="32"/>
  <c r="X23" i="32"/>
  <c r="Z23" i="32" s="1"/>
  <c r="L23" i="32"/>
  <c r="T23" i="32" s="1"/>
  <c r="Q23" i="32"/>
  <c r="U23" i="32" s="1"/>
  <c r="AA23" i="32" s="1"/>
  <c r="S23" i="32"/>
  <c r="P23" i="32"/>
  <c r="T29" i="32"/>
  <c r="O21" i="32"/>
  <c r="R21" i="32"/>
  <c r="P24" i="32"/>
  <c r="L24" i="32"/>
  <c r="T24" i="32" s="1"/>
  <c r="M24" i="32"/>
  <c r="U24" i="32" s="1"/>
  <c r="Q24" i="32"/>
  <c r="Y24" i="32"/>
  <c r="S21" i="32"/>
  <c r="Z24" i="32"/>
  <c r="G118" i="53"/>
  <c r="I118" i="53" s="1"/>
  <c r="I151" i="53"/>
  <c r="M138" i="32"/>
  <c r="M17" i="34" s="1"/>
  <c r="H31" i="53" s="1"/>
  <c r="L17" i="34"/>
  <c r="M26" i="32"/>
  <c r="U26" i="32" s="1"/>
  <c r="P26" i="32"/>
  <c r="O26" i="32"/>
  <c r="W26" i="32" s="1"/>
  <c r="X26" i="32"/>
  <c r="Z26" i="32" s="1"/>
  <c r="L30" i="32"/>
  <c r="T30" i="32" s="1"/>
  <c r="M30" i="32"/>
  <c r="O30" i="32"/>
  <c r="W30" i="32" s="1"/>
  <c r="Q30" i="32"/>
  <c r="I55" i="53"/>
  <c r="G119" i="53"/>
  <c r="I119" i="53" s="1"/>
  <c r="O17" i="39"/>
  <c r="G23" i="32"/>
  <c r="V10" i="51"/>
  <c r="O16" i="48"/>
  <c r="I61" i="53"/>
  <c r="I57" i="53"/>
  <c r="Z28" i="32"/>
  <c r="AA28" i="32" s="1"/>
  <c r="O15" i="4" s="1"/>
  <c r="W28" i="32"/>
  <c r="U28" i="32"/>
  <c r="T26" i="32"/>
  <c r="Z27" i="32"/>
  <c r="T28" i="32"/>
  <c r="V28" i="32"/>
  <c r="H29" i="32"/>
  <c r="V26" i="32"/>
  <c r="V30" i="32"/>
  <c r="Z29" i="32"/>
  <c r="W8" i="51"/>
  <c r="Y8" i="51" s="1"/>
  <c r="O8" i="45"/>
  <c r="P8" i="45" s="1"/>
  <c r="O11" i="45"/>
  <c r="H115" i="53" s="1"/>
  <c r="I115" i="53" s="1"/>
  <c r="O12" i="45"/>
  <c r="H116" i="53" s="1"/>
  <c r="I116" i="53" s="1"/>
  <c r="H22" i="32"/>
  <c r="P6" i="32"/>
  <c r="H27" i="32"/>
  <c r="P11" i="32"/>
  <c r="H25" i="32"/>
  <c r="P9" i="32"/>
  <c r="H28" i="32"/>
  <c r="P12" i="32"/>
  <c r="H23" i="32"/>
  <c r="P7" i="32"/>
  <c r="G30" i="32"/>
  <c r="O14" i="32"/>
  <c r="J30" i="32" s="1"/>
  <c r="G29" i="32"/>
  <c r="O13" i="32"/>
  <c r="J29" i="32" s="1"/>
  <c r="H26" i="32"/>
  <c r="G22" i="32"/>
  <c r="I22" i="32" s="1"/>
  <c r="O6" i="32"/>
  <c r="J22" i="32" s="1"/>
  <c r="H30" i="32"/>
  <c r="P14" i="32"/>
  <c r="H24" i="32"/>
  <c r="G25" i="32"/>
  <c r="O9" i="32"/>
  <c r="J25" i="32" s="1"/>
  <c r="O8" i="32"/>
  <c r="J24" i="32" s="1"/>
  <c r="O15" i="48"/>
  <c r="O14" i="39"/>
  <c r="O10" i="39"/>
  <c r="O11" i="48"/>
  <c r="R23" i="32"/>
  <c r="V23" i="32" s="1"/>
  <c r="P25" i="32"/>
  <c r="T25" i="32" s="1"/>
  <c r="S27" i="32"/>
  <c r="O15" i="39"/>
  <c r="O27" i="32"/>
  <c r="M25" i="32"/>
  <c r="U25" i="32" s="1"/>
  <c r="O23" i="32"/>
  <c r="W10" i="51"/>
  <c r="G164" i="53" s="1"/>
  <c r="I164" i="53" s="1"/>
  <c r="M21" i="32"/>
  <c r="N27" i="32"/>
  <c r="V27" i="32" s="1"/>
  <c r="M29" i="32"/>
  <c r="I146" i="53"/>
  <c r="N29" i="32"/>
  <c r="I145" i="53"/>
  <c r="I149" i="53"/>
  <c r="O12" i="48"/>
  <c r="O14" i="48"/>
  <c r="O10" i="48"/>
  <c r="C31" i="37"/>
  <c r="I120" i="53"/>
  <c r="P10" i="45"/>
  <c r="P16" i="45"/>
  <c r="I114" i="53"/>
  <c r="D34" i="37"/>
  <c r="O13" i="48"/>
  <c r="O9" i="48"/>
  <c r="I58" i="53"/>
  <c r="O13" i="39"/>
  <c r="O12" i="39"/>
  <c r="O8" i="39"/>
  <c r="C25" i="37"/>
  <c r="I60" i="53"/>
  <c r="O11" i="39"/>
  <c r="O16" i="39"/>
  <c r="M133" i="32"/>
  <c r="M12" i="34" s="1"/>
  <c r="H26" i="53" s="1"/>
  <c r="L12" i="34"/>
  <c r="M132" i="32"/>
  <c r="M11" i="34" s="1"/>
  <c r="H25" i="53" s="1"/>
  <c r="L11" i="34"/>
  <c r="M136" i="32"/>
  <c r="M15" i="34" s="1"/>
  <c r="H29" i="53" s="1"/>
  <c r="L15" i="34"/>
  <c r="M137" i="32"/>
  <c r="M16" i="34" s="1"/>
  <c r="H30" i="53" s="1"/>
  <c r="L16" i="34"/>
  <c r="M134" i="32"/>
  <c r="M13" i="34" s="1"/>
  <c r="H27" i="53" s="1"/>
  <c r="M135" i="32"/>
  <c r="M14" i="34" s="1"/>
  <c r="H28" i="53" s="1"/>
  <c r="L14" i="34"/>
  <c r="M131" i="32"/>
  <c r="M10" i="34" s="1"/>
  <c r="H24" i="53" s="1"/>
  <c r="L10" i="34"/>
  <c r="M130" i="32"/>
  <c r="M9" i="34" s="1"/>
  <c r="H23" i="53" s="1"/>
  <c r="L9" i="34"/>
  <c r="M129" i="32"/>
  <c r="M8" i="34" s="1"/>
  <c r="L8" i="34"/>
  <c r="M122" i="32"/>
  <c r="N15" i="33" s="1"/>
  <c r="M117" i="32"/>
  <c r="N10" i="33" s="1"/>
  <c r="V25" i="32"/>
  <c r="Z25" i="32"/>
  <c r="W24" i="32"/>
  <c r="Z22" i="32"/>
  <c r="W25" i="32"/>
  <c r="V24" i="32"/>
  <c r="W22" i="32"/>
  <c r="X21" i="32"/>
  <c r="P21" i="32"/>
  <c r="Y21" i="32"/>
  <c r="G21" i="32"/>
  <c r="H21" i="32"/>
  <c r="L21" i="32"/>
  <c r="G27" i="32"/>
  <c r="G28" i="32"/>
  <c r="I28" i="32" s="1"/>
  <c r="K28" i="32" s="1"/>
  <c r="N15" i="4" s="1"/>
  <c r="G26" i="32"/>
  <c r="G24" i="32"/>
  <c r="M116" i="32"/>
  <c r="M121" i="32"/>
  <c r="M118" i="32"/>
  <c r="M115" i="32"/>
  <c r="M120" i="32"/>
  <c r="M123" i="32"/>
  <c r="R13" i="35"/>
  <c r="I40" i="53"/>
  <c r="M124" i="32"/>
  <c r="N17" i="33" s="1"/>
  <c r="M119" i="32"/>
  <c r="R9" i="35"/>
  <c r="J21" i="32"/>
  <c r="R14" i="35"/>
  <c r="R12" i="35"/>
  <c r="R8" i="35"/>
  <c r="R15" i="35"/>
  <c r="R16" i="35"/>
  <c r="E26" i="37"/>
  <c r="R17" i="35"/>
  <c r="R11" i="35"/>
  <c r="R29" i="32"/>
  <c r="O29" i="32"/>
  <c r="P22" i="32"/>
  <c r="T22" i="32" s="1"/>
  <c r="Q21" i="32"/>
  <c r="N21" i="32"/>
  <c r="Q29" i="32"/>
  <c r="N22" i="32"/>
  <c r="V22" i="32" s="1"/>
  <c r="M22" i="32"/>
  <c r="U22" i="32" s="1"/>
  <c r="E33" i="37"/>
  <c r="E32" i="37"/>
  <c r="E30" i="37"/>
  <c r="E29" i="37"/>
  <c r="E28" i="37"/>
  <c r="E27" i="37"/>
  <c r="E24" i="37"/>
  <c r="C23" i="37"/>
  <c r="R10" i="35"/>
  <c r="U17" i="51"/>
  <c r="U13" i="51"/>
  <c r="W13" i="51" s="1"/>
  <c r="U11" i="51"/>
  <c r="W11" i="51" s="1"/>
  <c r="G165" i="53" s="1"/>
  <c r="V15" i="51"/>
  <c r="W15" i="51" s="1"/>
  <c r="Y15" i="51" s="1"/>
  <c r="I160" i="53"/>
  <c r="V14" i="51"/>
  <c r="W14" i="51" s="1"/>
  <c r="U14" i="51"/>
  <c r="G171" i="53"/>
  <c r="Y17" i="51"/>
  <c r="L10" i="50"/>
  <c r="G154" i="53"/>
  <c r="V12" i="51"/>
  <c r="U12" i="51"/>
  <c r="I32" i="53"/>
  <c r="L17" i="50"/>
  <c r="G161" i="53"/>
  <c r="G156" i="53"/>
  <c r="L12" i="50"/>
  <c r="G159" i="53"/>
  <c r="L15" i="50"/>
  <c r="D35" i="37"/>
  <c r="H152" i="53"/>
  <c r="G155" i="53"/>
  <c r="L11" i="50"/>
  <c r="G152" i="53"/>
  <c r="C35" i="37"/>
  <c r="L8" i="50"/>
  <c r="I153" i="53"/>
  <c r="L13" i="50"/>
  <c r="G157" i="53"/>
  <c r="V9" i="51"/>
  <c r="U9" i="51"/>
  <c r="W9" i="51" s="1"/>
  <c r="L14" i="50"/>
  <c r="G158" i="53"/>
  <c r="U16" i="51"/>
  <c r="V16" i="51"/>
  <c r="L9" i="50"/>
  <c r="W21" i="32" l="1"/>
  <c r="W29" i="32"/>
  <c r="AA26" i="32"/>
  <c r="O13" i="4" s="1"/>
  <c r="AA24" i="32"/>
  <c r="O11" i="4" s="1"/>
  <c r="W23" i="32"/>
  <c r="V21" i="32"/>
  <c r="AA29" i="32"/>
  <c r="O16" i="4" s="1"/>
  <c r="AA22" i="32"/>
  <c r="O9" i="4" s="1"/>
  <c r="I23" i="32"/>
  <c r="K23" i="32" s="1"/>
  <c r="N10" i="4" s="1"/>
  <c r="U30" i="32"/>
  <c r="R15" i="4"/>
  <c r="G9" i="53" s="1"/>
  <c r="G31" i="53"/>
  <c r="I31" i="53" s="1"/>
  <c r="N17" i="34"/>
  <c r="AA30" i="32"/>
  <c r="O17" i="4" s="1"/>
  <c r="T21" i="32"/>
  <c r="O17" i="33"/>
  <c r="H21" i="53" s="1"/>
  <c r="K22" i="32"/>
  <c r="N9" i="4" s="1"/>
  <c r="V29" i="32"/>
  <c r="W27" i="32"/>
  <c r="AA27" i="32" s="1"/>
  <c r="O14" i="4" s="1"/>
  <c r="I24" i="32"/>
  <c r="K24" i="32" s="1"/>
  <c r="N11" i="4" s="1"/>
  <c r="U29" i="32"/>
  <c r="I30" i="32"/>
  <c r="K30" i="32" s="1"/>
  <c r="N17" i="4" s="1"/>
  <c r="I29" i="32"/>
  <c r="K29" i="32" s="1"/>
  <c r="N16" i="4" s="1"/>
  <c r="I26" i="32"/>
  <c r="K26" i="32" s="1"/>
  <c r="N13" i="4" s="1"/>
  <c r="I27" i="32"/>
  <c r="K27" i="32" s="1"/>
  <c r="N14" i="4" s="1"/>
  <c r="I25" i="32"/>
  <c r="K25" i="32" s="1"/>
  <c r="N12" i="4" s="1"/>
  <c r="G162" i="53"/>
  <c r="I162" i="53" s="1"/>
  <c r="H112" i="53"/>
  <c r="I112" i="53" s="1"/>
  <c r="D31" i="37"/>
  <c r="P12" i="45"/>
  <c r="P11" i="45"/>
  <c r="U21" i="32"/>
  <c r="Y10" i="51"/>
  <c r="G167" i="53"/>
  <c r="I167" i="53" s="1"/>
  <c r="Y13" i="51"/>
  <c r="W16" i="51"/>
  <c r="G170" i="53" s="1"/>
  <c r="AA25" i="32"/>
  <c r="O12" i="4" s="1"/>
  <c r="S15" i="4"/>
  <c r="H9" i="53" s="1"/>
  <c r="E25" i="37"/>
  <c r="G169" i="53"/>
  <c r="I169" i="53" s="1"/>
  <c r="W12" i="51"/>
  <c r="Y12" i="51" s="1"/>
  <c r="E34" i="37"/>
  <c r="G23" i="53"/>
  <c r="I23" i="53" s="1"/>
  <c r="N9" i="34"/>
  <c r="G30" i="53"/>
  <c r="I30" i="53" s="1"/>
  <c r="N16" i="34"/>
  <c r="G24" i="53"/>
  <c r="I24" i="53" s="1"/>
  <c r="N10" i="34"/>
  <c r="G27" i="53"/>
  <c r="I27" i="53" s="1"/>
  <c r="N13" i="34"/>
  <c r="G29" i="53"/>
  <c r="I29" i="53" s="1"/>
  <c r="N15" i="34"/>
  <c r="G26" i="53"/>
  <c r="I26" i="53" s="1"/>
  <c r="N12" i="34"/>
  <c r="G28" i="53"/>
  <c r="I28" i="53" s="1"/>
  <c r="N14" i="34"/>
  <c r="G25" i="53"/>
  <c r="I25" i="53" s="1"/>
  <c r="N11" i="34"/>
  <c r="G22" i="53"/>
  <c r="N8" i="34"/>
  <c r="C22" i="37"/>
  <c r="D22" i="37"/>
  <c r="H22" i="53"/>
  <c r="O10" i="33"/>
  <c r="H14" i="53" s="1"/>
  <c r="O15" i="33"/>
  <c r="H19" i="53" s="1"/>
  <c r="N16" i="33"/>
  <c r="O16" i="33"/>
  <c r="H20" i="53" s="1"/>
  <c r="G19" i="53"/>
  <c r="N14" i="33"/>
  <c r="O14" i="33"/>
  <c r="H18" i="53" s="1"/>
  <c r="N13" i="33"/>
  <c r="O13" i="33"/>
  <c r="H17" i="53" s="1"/>
  <c r="N12" i="33"/>
  <c r="O12" i="33"/>
  <c r="H16" i="53" s="1"/>
  <c r="O11" i="33"/>
  <c r="H15" i="53" s="1"/>
  <c r="N11" i="33"/>
  <c r="G14" i="53"/>
  <c r="N9" i="33"/>
  <c r="O9" i="33"/>
  <c r="H13" i="53" s="1"/>
  <c r="O8" i="33"/>
  <c r="N8" i="33"/>
  <c r="O10" i="4"/>
  <c r="R10" i="4" s="1"/>
  <c r="I21" i="32"/>
  <c r="K21" i="32" s="1"/>
  <c r="N8" i="4" s="1"/>
  <c r="Z21" i="32"/>
  <c r="Y11" i="51"/>
  <c r="E23" i="37"/>
  <c r="E35" i="37"/>
  <c r="I158" i="53"/>
  <c r="I165" i="53"/>
  <c r="I152" i="53"/>
  <c r="I156" i="53"/>
  <c r="G163" i="53"/>
  <c r="Y9" i="51"/>
  <c r="I157" i="53"/>
  <c r="I161" i="53"/>
  <c r="I171" i="53"/>
  <c r="G168" i="53"/>
  <c r="Y14" i="51"/>
  <c r="I155" i="53"/>
  <c r="I159" i="53"/>
  <c r="I154" i="53"/>
  <c r="R13" i="4" l="1"/>
  <c r="G7" i="53" s="1"/>
  <c r="R14" i="4"/>
  <c r="R11" i="4"/>
  <c r="R16" i="4"/>
  <c r="G10" i="53" s="1"/>
  <c r="R9" i="4"/>
  <c r="G3" i="53" s="1"/>
  <c r="AA21" i="32"/>
  <c r="O8" i="4" s="1"/>
  <c r="R8" i="4" s="1"/>
  <c r="R17" i="4"/>
  <c r="R12" i="4"/>
  <c r="G6" i="53" s="1"/>
  <c r="S9" i="4"/>
  <c r="H3" i="53" s="1"/>
  <c r="S13" i="4"/>
  <c r="H7" i="53" s="1"/>
  <c r="S17" i="4"/>
  <c r="H11" i="53" s="1"/>
  <c r="G21" i="53"/>
  <c r="I21" i="53" s="1"/>
  <c r="P17" i="33"/>
  <c r="G8" i="53"/>
  <c r="S11" i="4"/>
  <c r="H5" i="53" s="1"/>
  <c r="G5" i="53"/>
  <c r="S16" i="4"/>
  <c r="H10" i="53" s="1"/>
  <c r="S14" i="4"/>
  <c r="H8" i="53" s="1"/>
  <c r="E31" i="37"/>
  <c r="S12" i="4"/>
  <c r="H6" i="53" s="1"/>
  <c r="P15" i="33"/>
  <c r="Y16" i="51"/>
  <c r="E36" i="37" s="1"/>
  <c r="I9" i="53"/>
  <c r="C36" i="37"/>
  <c r="G166" i="53"/>
  <c r="I166" i="53" s="1"/>
  <c r="I170" i="53"/>
  <c r="I22" i="53"/>
  <c r="E22" i="37"/>
  <c r="P10" i="33"/>
  <c r="I14" i="53"/>
  <c r="I19" i="53"/>
  <c r="G20" i="53"/>
  <c r="I20" i="53" s="1"/>
  <c r="P16" i="33"/>
  <c r="G18" i="53"/>
  <c r="I18" i="53" s="1"/>
  <c r="P14" i="33"/>
  <c r="G17" i="53"/>
  <c r="I17" i="53" s="1"/>
  <c r="P13" i="33"/>
  <c r="G16" i="53"/>
  <c r="I16" i="53" s="1"/>
  <c r="P12" i="33"/>
  <c r="G15" i="53"/>
  <c r="I15" i="53" s="1"/>
  <c r="P11" i="33"/>
  <c r="G13" i="53"/>
  <c r="I13" i="53" s="1"/>
  <c r="P9" i="33"/>
  <c r="C21" i="37"/>
  <c r="P8" i="33"/>
  <c r="G12" i="53"/>
  <c r="H12" i="53"/>
  <c r="D21" i="37"/>
  <c r="T15" i="4"/>
  <c r="S10" i="4"/>
  <c r="H4" i="53" s="1"/>
  <c r="I163" i="53"/>
  <c r="I168" i="53"/>
  <c r="F171" i="53"/>
  <c r="I7" i="53" l="1"/>
  <c r="I3" i="53"/>
  <c r="S8" i="4"/>
  <c r="T8" i="4" s="1"/>
  <c r="I6" i="53"/>
  <c r="T17" i="4"/>
  <c r="T13" i="4"/>
  <c r="T9" i="4"/>
  <c r="G11" i="53"/>
  <c r="I11" i="53" s="1"/>
  <c r="F91" i="53"/>
  <c r="F21" i="53"/>
  <c r="T16" i="4"/>
  <c r="T14" i="4"/>
  <c r="I5" i="53"/>
  <c r="I8" i="53"/>
  <c r="T11" i="4"/>
  <c r="T12" i="4"/>
  <c r="E21" i="37"/>
  <c r="I12" i="53"/>
  <c r="C20" i="37"/>
  <c r="C37" i="37" s="1"/>
  <c r="D20" i="37"/>
  <c r="D37" i="37" s="1"/>
  <c r="G4" i="53"/>
  <c r="T10" i="4"/>
  <c r="I10" i="53"/>
  <c r="G2" i="53"/>
  <c r="F121" i="53" s="1"/>
  <c r="H2" i="53" l="1"/>
  <c r="F11" i="53"/>
  <c r="A91" i="52" a="1"/>
  <c r="A91" i="52" s="1"/>
  <c r="F91" i="52" s="1" a="1"/>
  <c r="F91" i="52" s="1"/>
  <c r="F71" i="53"/>
  <c r="F111" i="53"/>
  <c r="F31" i="53"/>
  <c r="F51" i="53"/>
  <c r="F151" i="53"/>
  <c r="F61" i="53"/>
  <c r="F161" i="53"/>
  <c r="F131" i="53"/>
  <c r="F101" i="53"/>
  <c r="F41" i="53"/>
  <c r="F141" i="53"/>
  <c r="F81" i="53"/>
  <c r="I2" i="53"/>
  <c r="A173" i="52" a="1"/>
  <c r="A173" i="52" s="1"/>
  <c r="F173" i="52" s="1" a="1"/>
  <c r="F173" i="52" s="1"/>
  <c r="A63" i="52" a="1"/>
  <c r="A63" i="52" s="1"/>
  <c r="G63" i="52" s="1" a="1"/>
  <c r="G63" i="52" s="1"/>
  <c r="A177" i="52" a="1"/>
  <c r="A177" i="52" s="1"/>
  <c r="L177" i="52" s="1" a="1"/>
  <c r="L177" i="52" s="1"/>
  <c r="A49" i="52" a="1"/>
  <c r="A49" i="52" s="1"/>
  <c r="F49" i="52" s="1" a="1"/>
  <c r="F49" i="52" s="1"/>
  <c r="A121" i="52" a="1"/>
  <c r="A121" i="52" s="1"/>
  <c r="I121" i="52" s="1" a="1"/>
  <c r="I121" i="52" s="1"/>
  <c r="A97" i="52" a="1"/>
  <c r="A97" i="52" s="1"/>
  <c r="G97" i="52" s="1" a="1"/>
  <c r="G97" i="52" s="1"/>
  <c r="A186" i="52" a="1"/>
  <c r="A186" i="52" s="1"/>
  <c r="G186" i="52" s="1" a="1"/>
  <c r="G186" i="52" s="1"/>
  <c r="A152" i="52" a="1"/>
  <c r="A152" i="52" s="1"/>
  <c r="G152" i="52" s="1" a="1"/>
  <c r="G152" i="52" s="1"/>
  <c r="A168" i="52" a="1"/>
  <c r="A168" i="52" s="1"/>
  <c r="J168" i="52" s="1" a="1"/>
  <c r="J168" i="52" s="1"/>
  <c r="A82" i="52" a="1"/>
  <c r="A82" i="52" s="1"/>
  <c r="J82" i="52" s="1" a="1"/>
  <c r="J82" i="52" s="1"/>
  <c r="A100" i="52" a="1"/>
  <c r="A100" i="52" s="1"/>
  <c r="F100" i="52" s="1" a="1"/>
  <c r="F100" i="52" s="1"/>
  <c r="A33" i="52" a="1"/>
  <c r="A33" i="52" s="1"/>
  <c r="E33" i="52" s="1" a="1"/>
  <c r="E33" i="52" s="1"/>
  <c r="A105" i="52" a="1"/>
  <c r="A105" i="52" s="1"/>
  <c r="J105" i="52" s="1" a="1"/>
  <c r="J105" i="52" s="1"/>
  <c r="A27" i="52" a="1"/>
  <c r="A27" i="52" s="1"/>
  <c r="G27" i="52" s="1" a="1"/>
  <c r="G27" i="52" s="1"/>
  <c r="A126" i="52" a="1"/>
  <c r="A126" i="52" s="1"/>
  <c r="J126" i="52" s="1" a="1"/>
  <c r="J126" i="52" s="1"/>
  <c r="A87" i="52" a="1"/>
  <c r="A87" i="52" s="1"/>
  <c r="E87" i="52" s="1" a="1"/>
  <c r="E87" i="52" s="1"/>
  <c r="A90" i="52" a="1"/>
  <c r="A90" i="52" s="1"/>
  <c r="J90" i="52" s="1" a="1"/>
  <c r="J90" i="52" s="1"/>
  <c r="A118" i="52" a="1"/>
  <c r="A118" i="52" s="1"/>
  <c r="D118" i="52" s="1" a="1"/>
  <c r="D118" i="52" s="1"/>
  <c r="A53" i="52" a="1"/>
  <c r="A53" i="52" s="1"/>
  <c r="J53" i="52" s="1" a="1"/>
  <c r="J53" i="52" s="1"/>
  <c r="A75" i="52" a="1"/>
  <c r="A75" i="52" s="1"/>
  <c r="E75" i="52" s="1" a="1"/>
  <c r="E75" i="52" s="1"/>
  <c r="A62" i="52" a="1"/>
  <c r="A62" i="52" s="1"/>
  <c r="I62" i="52" s="1" a="1"/>
  <c r="I62" i="52" s="1"/>
  <c r="A133" i="52" a="1"/>
  <c r="A133" i="52" s="1"/>
  <c r="J133" i="52" s="1" a="1"/>
  <c r="J133" i="52" s="1"/>
  <c r="F9" i="53"/>
  <c r="F3" i="53"/>
  <c r="F5" i="53"/>
  <c r="A150" i="52" a="1"/>
  <c r="A150" i="52" s="1"/>
  <c r="L150" i="52" s="1" a="1"/>
  <c r="L150" i="52" s="1"/>
  <c r="A157" i="52" a="1"/>
  <c r="A157" i="52" s="1"/>
  <c r="F157" i="52" s="1" a="1"/>
  <c r="F157" i="52" s="1"/>
  <c r="A99" i="52" a="1"/>
  <c r="A99" i="52" s="1"/>
  <c r="J99" i="52" s="1" a="1"/>
  <c r="J99" i="52" s="1"/>
  <c r="A164" i="52" a="1"/>
  <c r="A164" i="52" s="1"/>
  <c r="F164" i="52" s="1" a="1"/>
  <c r="F164" i="52" s="1"/>
  <c r="A81" i="52" a="1"/>
  <c r="A81" i="52" s="1"/>
  <c r="E81" i="52" s="1" a="1"/>
  <c r="E81" i="52" s="1"/>
  <c r="A119" i="52" a="1"/>
  <c r="A119" i="52" s="1"/>
  <c r="J119" i="52" s="1" a="1"/>
  <c r="J119" i="52" s="1"/>
  <c r="A51" i="52" a="1"/>
  <c r="A51" i="52" s="1"/>
  <c r="G51" i="52" s="1" a="1"/>
  <c r="G51" i="52" s="1"/>
  <c r="A61" i="52" a="1"/>
  <c r="A61" i="52" s="1"/>
  <c r="D61" i="52" s="1" a="1"/>
  <c r="D61" i="52" s="1"/>
  <c r="A110" i="52" a="1"/>
  <c r="A110" i="52" s="1"/>
  <c r="D110" i="52" s="1" a="1"/>
  <c r="D110" i="52" s="1"/>
  <c r="A101" i="52" a="1"/>
  <c r="A101" i="52" s="1"/>
  <c r="D101" i="52" s="1" a="1"/>
  <c r="D101" i="52" s="1"/>
  <c r="A120" i="52" a="1"/>
  <c r="A120" i="52" s="1"/>
  <c r="J120" i="52" s="1" a="1"/>
  <c r="J120" i="52" s="1"/>
  <c r="A37" i="52" a="1"/>
  <c r="A37" i="52" s="1"/>
  <c r="G37" i="52" s="1" a="1"/>
  <c r="G37" i="52" s="1"/>
  <c r="A138" i="52" a="1"/>
  <c r="A138" i="52" s="1"/>
  <c r="F138" i="52" s="1" a="1"/>
  <c r="F138" i="52" s="1"/>
  <c r="A167" i="52" a="1"/>
  <c r="A167" i="52" s="1"/>
  <c r="D167" i="52" s="1" a="1"/>
  <c r="D167" i="52" s="1"/>
  <c r="A77" i="52" a="1"/>
  <c r="A77" i="52" s="1"/>
  <c r="L77" i="52" s="1" a="1"/>
  <c r="L77" i="52" s="1"/>
  <c r="A69" i="52" a="1"/>
  <c r="A69" i="52" s="1"/>
  <c r="L69" i="52" s="1" a="1"/>
  <c r="L69" i="52" s="1"/>
  <c r="A92" i="52" a="1"/>
  <c r="A92" i="52" s="1"/>
  <c r="I92" i="52" s="1" a="1"/>
  <c r="I92" i="52" s="1"/>
  <c r="A135" i="52" a="1"/>
  <c r="A135" i="52" s="1"/>
  <c r="J135" i="52" s="1" a="1"/>
  <c r="J135" i="52" s="1"/>
  <c r="A39" i="52" a="1"/>
  <c r="A39" i="52" s="1"/>
  <c r="E39" i="52" s="1" a="1"/>
  <c r="E39" i="52" s="1"/>
  <c r="A108" i="52" a="1"/>
  <c r="A108" i="52" s="1"/>
  <c r="L108" i="52" s="1" a="1"/>
  <c r="L108" i="52" s="1"/>
  <c r="A60" i="52" a="1"/>
  <c r="A60" i="52" s="1"/>
  <c r="G60" i="52" s="1" a="1"/>
  <c r="G60" i="52" s="1"/>
  <c r="A103" i="52" a="1"/>
  <c r="A103" i="52" s="1"/>
  <c r="I103" i="52" s="1" a="1"/>
  <c r="I103" i="52" s="1"/>
  <c r="A114" i="52" a="1"/>
  <c r="A114" i="52" s="1"/>
  <c r="I114" i="52" s="1" a="1"/>
  <c r="I114" i="52" s="1"/>
  <c r="A176" i="52" a="1"/>
  <c r="A176" i="52" s="1"/>
  <c r="E176" i="52" s="1" a="1"/>
  <c r="E176" i="52" s="1"/>
  <c r="A34" i="52" a="1"/>
  <c r="A34" i="52" s="1"/>
  <c r="F34" i="52" s="1" a="1"/>
  <c r="F34" i="52" s="1"/>
  <c r="A44" i="52" a="1"/>
  <c r="A44" i="52" s="1"/>
  <c r="J44" i="52" s="1" a="1"/>
  <c r="J44" i="52" s="1"/>
  <c r="A45" i="52" a="1"/>
  <c r="A45" i="52" s="1"/>
  <c r="E45" i="52" s="1" a="1"/>
  <c r="E45" i="52" s="1"/>
  <c r="A67" i="52" a="1"/>
  <c r="A67" i="52" s="1"/>
  <c r="I67" i="52" s="1" a="1"/>
  <c r="I67" i="52" s="1"/>
  <c r="A174" i="52" a="1"/>
  <c r="A174" i="52" s="1"/>
  <c r="E174" i="52" s="1" a="1"/>
  <c r="E174" i="52" s="1"/>
  <c r="A109" i="52" a="1"/>
  <c r="A109" i="52" s="1"/>
  <c r="F109" i="52" s="1" a="1"/>
  <c r="F109" i="52" s="1"/>
  <c r="A160" i="52" a="1"/>
  <c r="A160" i="52" s="1"/>
  <c r="D160" i="52" s="1" a="1"/>
  <c r="D160" i="52" s="1"/>
  <c r="F49" i="53"/>
  <c r="A58" i="52" a="1"/>
  <c r="A58" i="52" s="1"/>
  <c r="I58" i="52" s="1" a="1"/>
  <c r="I58" i="52" s="1"/>
  <c r="A141" i="52" a="1"/>
  <c r="A141" i="52" s="1"/>
  <c r="F141" i="52" s="1" a="1"/>
  <c r="F141" i="52" s="1"/>
  <c r="A72" i="52" a="1"/>
  <c r="A72" i="52" s="1"/>
  <c r="L72" i="52" s="1" a="1"/>
  <c r="L72" i="52" s="1"/>
  <c r="A147" i="52" a="1"/>
  <c r="A147" i="52" s="1"/>
  <c r="E147" i="52" s="1" a="1"/>
  <c r="E147" i="52" s="1"/>
  <c r="A154" i="52" a="1"/>
  <c r="A154" i="52" s="1"/>
  <c r="G154" i="52" s="1" a="1"/>
  <c r="G154" i="52" s="1"/>
  <c r="A104" i="52" a="1"/>
  <c r="A104" i="52" s="1"/>
  <c r="L104" i="52" s="1" a="1"/>
  <c r="L104" i="52" s="1"/>
  <c r="A183" i="52" a="1"/>
  <c r="A183" i="52" s="1"/>
  <c r="G183" i="52" s="1" a="1"/>
  <c r="G183" i="52" s="1"/>
  <c r="A153" i="52" a="1"/>
  <c r="A153" i="52" s="1"/>
  <c r="E153" i="52" s="1" a="1"/>
  <c r="E153" i="52" s="1"/>
  <c r="A171" i="52" a="1"/>
  <c r="A171" i="52" s="1"/>
  <c r="G171" i="52" s="1" a="1"/>
  <c r="G171" i="52" s="1"/>
  <c r="A187" i="52" a="1"/>
  <c r="A187" i="52" s="1"/>
  <c r="J187" i="52" s="1" a="1"/>
  <c r="J187" i="52" s="1"/>
  <c r="A128" i="52" a="1"/>
  <c r="A128" i="52" s="1"/>
  <c r="F128" i="52" s="1" a="1"/>
  <c r="F128" i="52" s="1"/>
  <c r="A46" i="52" a="1"/>
  <c r="A46" i="52" s="1"/>
  <c r="J46" i="52" s="1" a="1"/>
  <c r="J46" i="52" s="1"/>
  <c r="A162" i="52" a="1"/>
  <c r="A162" i="52" s="1"/>
  <c r="G162" i="52" s="1" a="1"/>
  <c r="G162" i="52" s="1"/>
  <c r="F6" i="53"/>
  <c r="A71" i="52" a="1"/>
  <c r="A71" i="52" s="1"/>
  <c r="G71" i="52" s="1" a="1"/>
  <c r="G71" i="52" s="1"/>
  <c r="A159" i="52" a="1"/>
  <c r="A159" i="52" s="1"/>
  <c r="F159" i="52" s="1" a="1"/>
  <c r="F159" i="52" s="1"/>
  <c r="F7" i="53"/>
  <c r="A88" i="52" a="1"/>
  <c r="A88" i="52" s="1"/>
  <c r="J88" i="52" s="1" a="1"/>
  <c r="J88" i="52" s="1"/>
  <c r="F160" i="53"/>
  <c r="F96" i="53"/>
  <c r="F153" i="53"/>
  <c r="F72" i="53"/>
  <c r="F125" i="53"/>
  <c r="F63" i="53"/>
  <c r="F116" i="53"/>
  <c r="F73" i="53"/>
  <c r="F110" i="53"/>
  <c r="F84" i="53"/>
  <c r="F74" i="53"/>
  <c r="F13" i="53"/>
  <c r="F142" i="53"/>
  <c r="F95" i="53"/>
  <c r="A113" i="52" a="1"/>
  <c r="A113" i="52" s="1"/>
  <c r="E113" i="52" s="1" a="1"/>
  <c r="E113" i="52" s="1"/>
  <c r="F10" i="53"/>
  <c r="F12" i="53"/>
  <c r="F80" i="53"/>
  <c r="F77" i="53"/>
  <c r="F123" i="53"/>
  <c r="F32" i="53"/>
  <c r="F30" i="53"/>
  <c r="F58" i="53"/>
  <c r="F135" i="53"/>
  <c r="F115" i="53"/>
  <c r="F83" i="53"/>
  <c r="F129" i="53"/>
  <c r="F137" i="53"/>
  <c r="F156" i="53"/>
  <c r="F130" i="53"/>
  <c r="A64" i="52" a="1"/>
  <c r="A64" i="52" s="1"/>
  <c r="D64" i="52" s="1" a="1"/>
  <c r="D64" i="52" s="1"/>
  <c r="F8" i="53"/>
  <c r="F18" i="53"/>
  <c r="F120" i="53"/>
  <c r="F57" i="53"/>
  <c r="F147" i="53"/>
  <c r="F140" i="53"/>
  <c r="F97" i="53"/>
  <c r="F139" i="53"/>
  <c r="F119" i="53"/>
  <c r="F24" i="53"/>
  <c r="F82" i="53"/>
  <c r="F118" i="53"/>
  <c r="F78" i="53"/>
  <c r="F145" i="53"/>
  <c r="F76" i="53"/>
  <c r="A56" i="52" a="1"/>
  <c r="A56" i="52" s="1"/>
  <c r="E56" i="52" s="1" a="1"/>
  <c r="E56" i="52" s="1"/>
  <c r="F17" i="53"/>
  <c r="F15" i="53"/>
  <c r="F54" i="53"/>
  <c r="F43" i="53"/>
  <c r="F103" i="53"/>
  <c r="F70" i="53"/>
  <c r="F98" i="53"/>
  <c r="F102" i="53"/>
  <c r="F79" i="53"/>
  <c r="F22" i="53"/>
  <c r="F150" i="53"/>
  <c r="F47" i="53"/>
  <c r="F66" i="53"/>
  <c r="F148" i="53"/>
  <c r="A76" i="52" a="1"/>
  <c r="A76" i="52" s="1"/>
  <c r="D76" i="52" s="1" a="1"/>
  <c r="D76" i="52" s="1"/>
  <c r="F100" i="53"/>
  <c r="F99" i="53"/>
  <c r="F89" i="53"/>
  <c r="F165" i="53"/>
  <c r="F85" i="53"/>
  <c r="F167" i="53"/>
  <c r="F155" i="53"/>
  <c r="F34" i="53"/>
  <c r="F109" i="53"/>
  <c r="F146" i="53"/>
  <c r="F27" i="53"/>
  <c r="F55" i="53"/>
  <c r="F92" i="53"/>
  <c r="F168" i="53"/>
  <c r="F39" i="53"/>
  <c r="F106" i="53"/>
  <c r="F37" i="53"/>
  <c r="F56" i="53"/>
  <c r="F28" i="53"/>
  <c r="F36" i="53"/>
  <c r="F170" i="53"/>
  <c r="F149" i="53"/>
  <c r="F126" i="53"/>
  <c r="F94" i="53"/>
  <c r="F33" i="53"/>
  <c r="F67" i="53"/>
  <c r="F25" i="53"/>
  <c r="F114" i="53"/>
  <c r="F93" i="53"/>
  <c r="F50" i="53"/>
  <c r="F35" i="53"/>
  <c r="F105" i="53"/>
  <c r="F23" i="53"/>
  <c r="F158" i="53"/>
  <c r="F157" i="53"/>
  <c r="F127" i="53"/>
  <c r="F42" i="53"/>
  <c r="F169" i="53"/>
  <c r="F86" i="53"/>
  <c r="F68" i="53"/>
  <c r="F69" i="53"/>
  <c r="F163" i="53"/>
  <c r="F162" i="53"/>
  <c r="F52" i="53"/>
  <c r="F164" i="53"/>
  <c r="F166" i="53"/>
  <c r="F152" i="53"/>
  <c r="F62" i="53"/>
  <c r="F144" i="53"/>
  <c r="F143" i="53"/>
  <c r="F40" i="53"/>
  <c r="F45" i="53"/>
  <c r="F38" i="53"/>
  <c r="F88" i="53"/>
  <c r="F108" i="53"/>
  <c r="F53" i="53"/>
  <c r="F138" i="53"/>
  <c r="F19" i="53"/>
  <c r="F136" i="53"/>
  <c r="F29" i="53"/>
  <c r="F159" i="53"/>
  <c r="F90" i="53"/>
  <c r="F128" i="53"/>
  <c r="F107" i="53"/>
  <c r="F46" i="53"/>
  <c r="F134" i="53"/>
  <c r="F48" i="53"/>
  <c r="F64" i="53"/>
  <c r="F117" i="53"/>
  <c r="F65" i="53"/>
  <c r="F113" i="53"/>
  <c r="A169" i="52" a="1"/>
  <c r="A169" i="52" s="1"/>
  <c r="E169" i="52" s="1" a="1"/>
  <c r="E169" i="52" s="1"/>
  <c r="F20" i="53"/>
  <c r="F16" i="53"/>
  <c r="F14" i="53"/>
  <c r="F26" i="53"/>
  <c r="F87" i="53"/>
  <c r="F104" i="53"/>
  <c r="F60" i="53"/>
  <c r="F132" i="53"/>
  <c r="F122" i="53"/>
  <c r="F59" i="53"/>
  <c r="F133" i="53"/>
  <c r="F124" i="53"/>
  <c r="F112" i="53"/>
  <c r="F44" i="53"/>
  <c r="F75" i="53"/>
  <c r="F154" i="53"/>
  <c r="E20" i="37"/>
  <c r="E37" i="37" s="1"/>
  <c r="A95" i="52" a="1"/>
  <c r="A95" i="52" s="1"/>
  <c r="A86" i="52" a="1"/>
  <c r="A86" i="52" s="1"/>
  <c r="D86" i="52" s="1" a="1"/>
  <c r="D86" i="52" s="1"/>
  <c r="A30" i="52" a="1"/>
  <c r="A30" i="52" s="1"/>
  <c r="D30" i="52" s="1" a="1"/>
  <c r="D30" i="52" s="1"/>
  <c r="A65" i="52" a="1"/>
  <c r="A65" i="52" s="1"/>
  <c r="A79" i="52" a="1"/>
  <c r="A79" i="52" s="1"/>
  <c r="E79" i="52" s="1" a="1"/>
  <c r="E79" i="52" s="1"/>
  <c r="A117" i="52" a="1"/>
  <c r="A117" i="52" s="1"/>
  <c r="D117" i="52" s="1" a="1"/>
  <c r="D117" i="52" s="1"/>
  <c r="A28" i="52" a="1"/>
  <c r="A28" i="52" s="1"/>
  <c r="F28" i="52" s="1" a="1"/>
  <c r="F28" i="52" s="1"/>
  <c r="A68" i="52" a="1"/>
  <c r="A68" i="52" s="1"/>
  <c r="A132" i="52" a="1"/>
  <c r="A132" i="52" s="1"/>
  <c r="D132" i="52" s="1" a="1"/>
  <c r="D132" i="52" s="1"/>
  <c r="A146" i="52" a="1"/>
  <c r="A146" i="52" s="1"/>
  <c r="I146" i="52" s="1" a="1"/>
  <c r="I146" i="52" s="1"/>
  <c r="A74" i="52" a="1"/>
  <c r="A74" i="52" s="1"/>
  <c r="E74" i="52" s="1" a="1"/>
  <c r="E74" i="52" s="1"/>
  <c r="A142" i="52" a="1"/>
  <c r="A142" i="52" s="1"/>
  <c r="A66" i="52" a="1"/>
  <c r="A66" i="52" s="1"/>
  <c r="G66" i="52" s="1" a="1"/>
  <c r="G66" i="52" s="1"/>
  <c r="A94" i="52" a="1"/>
  <c r="A94" i="52" s="1"/>
  <c r="I94" i="52" s="1" a="1"/>
  <c r="I94" i="52" s="1"/>
  <c r="A42" i="52" a="1"/>
  <c r="A42" i="52" s="1"/>
  <c r="F42" i="52" s="1" a="1"/>
  <c r="F42" i="52" s="1"/>
  <c r="A151" i="52" a="1"/>
  <c r="A151" i="52" s="1"/>
  <c r="D151" i="52" s="1" a="1"/>
  <c r="D151" i="52" s="1"/>
  <c r="A29" i="52" a="1"/>
  <c r="A29" i="52" s="1"/>
  <c r="D29" i="52" s="1" a="1"/>
  <c r="D29" i="52" s="1"/>
  <c r="A129" i="52" a="1"/>
  <c r="A129" i="52" s="1"/>
  <c r="I129" i="52" s="1" a="1"/>
  <c r="I129" i="52" s="1"/>
  <c r="A136" i="52" a="1"/>
  <c r="A136" i="52" s="1"/>
  <c r="A156" i="52" a="1"/>
  <c r="A156" i="52" s="1"/>
  <c r="E156" i="52" s="1" a="1"/>
  <c r="E156" i="52" s="1"/>
  <c r="A134" i="52" a="1"/>
  <c r="A134" i="52" s="1"/>
  <c r="J134" i="52" s="1" a="1"/>
  <c r="J134" i="52" s="1"/>
  <c r="A35" i="52" a="1"/>
  <c r="A35" i="52" s="1"/>
  <c r="F35" i="52" s="1" a="1"/>
  <c r="F35" i="52" s="1"/>
  <c r="A172" i="52" a="1"/>
  <c r="A172" i="52" s="1"/>
  <c r="J172" i="52" s="1" a="1"/>
  <c r="J172" i="52" s="1"/>
  <c r="A93" i="52" a="1"/>
  <c r="A93" i="52" s="1"/>
  <c r="A112" i="52" a="1"/>
  <c r="A112" i="52" s="1"/>
  <c r="E112" i="52" s="1" a="1"/>
  <c r="E112" i="52" s="1"/>
  <c r="A131" i="52" a="1"/>
  <c r="A131" i="52" s="1"/>
  <c r="E131" i="52" s="1" a="1"/>
  <c r="E131" i="52" s="1"/>
  <c r="A116" i="52" a="1"/>
  <c r="A116" i="52" s="1"/>
  <c r="A130" i="52" a="1"/>
  <c r="A130" i="52" s="1"/>
  <c r="A181" i="52" a="1"/>
  <c r="A181" i="52" s="1"/>
  <c r="G181" i="52" s="1" a="1"/>
  <c r="G181" i="52" s="1"/>
  <c r="A89" i="52" a="1"/>
  <c r="A89" i="52" s="1"/>
  <c r="J89" i="52" s="1" a="1"/>
  <c r="J89" i="52" s="1"/>
  <c r="A163" i="52" a="1"/>
  <c r="A163" i="52" s="1"/>
  <c r="E163" i="52" s="1" a="1"/>
  <c r="E163" i="52" s="1"/>
  <c r="A54" i="52" a="1"/>
  <c r="A54" i="52" s="1"/>
  <c r="F54" i="52" s="1" a="1"/>
  <c r="F54" i="52" s="1"/>
  <c r="A175" i="52" a="1"/>
  <c r="A175" i="52" s="1"/>
  <c r="J175" i="52" s="1" a="1"/>
  <c r="J175" i="52" s="1"/>
  <c r="A161" i="52" a="1"/>
  <c r="A161" i="52" s="1"/>
  <c r="I161" i="52" s="1" a="1"/>
  <c r="I161" i="52" s="1"/>
  <c r="A165" i="52" a="1"/>
  <c r="A165" i="52" s="1"/>
  <c r="J165" i="52" s="1" a="1"/>
  <c r="J165" i="52" s="1"/>
  <c r="A48" i="52" a="1"/>
  <c r="A48" i="52" s="1"/>
  <c r="F48" i="52" s="1" a="1"/>
  <c r="F48" i="52" s="1"/>
  <c r="A41" i="52" a="1"/>
  <c r="A41" i="52" s="1"/>
  <c r="J41" i="52" s="1" a="1"/>
  <c r="J41" i="52" s="1"/>
  <c r="A179" i="52" a="1"/>
  <c r="A179" i="52" s="1"/>
  <c r="D179" i="52" s="1" a="1"/>
  <c r="D179" i="52" s="1"/>
  <c r="A107" i="52" a="1"/>
  <c r="A107" i="52" s="1"/>
  <c r="A70" i="52" a="1"/>
  <c r="A70" i="52" s="1"/>
  <c r="J70" i="52" s="1" a="1"/>
  <c r="J70" i="52" s="1"/>
  <c r="A148" i="52" a="1"/>
  <c r="A148" i="52" s="1"/>
  <c r="A55" i="52" a="1"/>
  <c r="A55" i="52" s="1"/>
  <c r="J55" i="52" s="1" a="1"/>
  <c r="J55" i="52" s="1"/>
  <c r="A78" i="52" a="1"/>
  <c r="A78" i="52" s="1"/>
  <c r="I78" i="52" s="1" a="1"/>
  <c r="I78" i="52" s="1"/>
  <c r="A31" i="52" a="1"/>
  <c r="A31" i="52" s="1"/>
  <c r="F31" i="52" s="1" a="1"/>
  <c r="F31" i="52" s="1"/>
  <c r="A38" i="52" a="1"/>
  <c r="A38" i="52" s="1"/>
  <c r="I38" i="52" s="1" a="1"/>
  <c r="I38" i="52" s="1"/>
  <c r="A80" i="52" a="1"/>
  <c r="A80" i="52" s="1"/>
  <c r="L80" i="52" s="1" a="1"/>
  <c r="L80" i="52" s="1"/>
  <c r="A166" i="52" a="1"/>
  <c r="A166" i="52" s="1"/>
  <c r="A155" i="52" a="1"/>
  <c r="A155" i="52" s="1"/>
  <c r="A59" i="52" a="1"/>
  <c r="A59" i="52" s="1"/>
  <c r="G59" i="52" s="1" a="1"/>
  <c r="G59" i="52" s="1"/>
  <c r="A149" i="52" a="1"/>
  <c r="A149" i="52" s="1"/>
  <c r="D149" i="52" s="1" a="1"/>
  <c r="D149" i="52" s="1"/>
  <c r="A180" i="52" a="1"/>
  <c r="A180" i="52" s="1"/>
  <c r="I180" i="52" s="1" a="1"/>
  <c r="I180" i="52" s="1"/>
  <c r="A115" i="52" a="1"/>
  <c r="A115" i="52" s="1"/>
  <c r="D115" i="52" s="1" a="1"/>
  <c r="D115" i="52" s="1"/>
  <c r="A170" i="52" a="1"/>
  <c r="A170" i="52" s="1"/>
  <c r="A85" i="52" a="1"/>
  <c r="A85" i="52" s="1"/>
  <c r="F85" i="52" s="1" a="1"/>
  <c r="F85" i="52" s="1"/>
  <c r="A50" i="52" a="1"/>
  <c r="A50" i="52" s="1"/>
  <c r="A127" i="52" a="1"/>
  <c r="A127" i="52" s="1"/>
  <c r="G127" i="52" s="1" a="1"/>
  <c r="G127" i="52" s="1"/>
  <c r="A36" i="52" a="1"/>
  <c r="A36" i="52" s="1"/>
  <c r="G36" i="52" s="1" a="1"/>
  <c r="G36" i="52" s="1"/>
  <c r="A144" i="52" a="1"/>
  <c r="A144" i="52" s="1"/>
  <c r="D144" i="52" s="1" a="1"/>
  <c r="D144" i="52" s="1"/>
  <c r="A96" i="52" a="1"/>
  <c r="A96" i="52" s="1"/>
  <c r="I96" i="52" s="1" a="1"/>
  <c r="I96" i="52" s="1"/>
  <c r="A123" i="52" a="1"/>
  <c r="A123" i="52" s="1"/>
  <c r="D123" i="52" s="1" a="1"/>
  <c r="D123" i="52" s="1"/>
  <c r="A84" i="52" a="1"/>
  <c r="A84" i="52" s="1"/>
  <c r="A137" i="52" a="1"/>
  <c r="A137" i="52" s="1"/>
  <c r="L137" i="52" s="1" a="1"/>
  <c r="L137" i="52" s="1"/>
  <c r="A40" i="52" a="1"/>
  <c r="A40" i="52" s="1"/>
  <c r="D40" i="52" s="1" a="1"/>
  <c r="D40" i="52" s="1"/>
  <c r="A139" i="52" a="1"/>
  <c r="A139" i="52" s="1"/>
  <c r="L139" i="52" s="1" a="1"/>
  <c r="L139" i="52" s="1"/>
  <c r="A182" i="52" a="1"/>
  <c r="A182" i="52" s="1"/>
  <c r="L182" i="52" s="1" a="1"/>
  <c r="L182" i="52" s="1"/>
  <c r="A185" i="52" a="1"/>
  <c r="A185" i="52" s="1"/>
  <c r="E185" i="52" s="1" a="1"/>
  <c r="E185" i="52" s="1"/>
  <c r="A111" i="52" a="1"/>
  <c r="A111" i="52" s="1"/>
  <c r="A124" i="52" a="1"/>
  <c r="A124" i="52" s="1"/>
  <c r="E124" i="52" s="1" a="1"/>
  <c r="E124" i="52" s="1"/>
  <c r="F2" i="53"/>
  <c r="A125" i="52" a="1"/>
  <c r="A125" i="52" s="1"/>
  <c r="L125" i="52" s="1" a="1"/>
  <c r="L125" i="52" s="1"/>
  <c r="A106" i="52" a="1"/>
  <c r="A106" i="52" s="1"/>
  <c r="I4" i="53"/>
  <c r="F4" i="53"/>
  <c r="A122" i="52" a="1"/>
  <c r="A122" i="52" s="1"/>
  <c r="A140" i="52" a="1"/>
  <c r="A140" i="52" s="1"/>
  <c r="A184" i="52" a="1"/>
  <c r="A184" i="52" s="1"/>
  <c r="A47" i="52" a="1"/>
  <c r="A47" i="52" s="1"/>
  <c r="A43" i="52" a="1"/>
  <c r="A43" i="52" s="1"/>
  <c r="A98" i="52" a="1"/>
  <c r="A98" i="52" s="1"/>
  <c r="A73" i="52" a="1"/>
  <c r="A73" i="52" s="1"/>
  <c r="A32" i="52" a="1"/>
  <c r="A32" i="52" s="1"/>
  <c r="A102" i="52" a="1"/>
  <c r="A102" i="52" s="1"/>
  <c r="A52" i="52" a="1"/>
  <c r="A52" i="52" s="1"/>
  <c r="A57" i="52" a="1"/>
  <c r="A57" i="52" s="1"/>
  <c r="A158" i="52" a="1"/>
  <c r="A158" i="52" s="1"/>
  <c r="A143" i="52" a="1"/>
  <c r="A143" i="52" s="1"/>
  <c r="A83" i="52" a="1"/>
  <c r="A83" i="52" s="1"/>
  <c r="A145" i="52" a="1"/>
  <c r="A145" i="52" s="1"/>
  <c r="A178" i="52" a="1"/>
  <c r="A178" i="52" s="1"/>
  <c r="F37" i="37" l="1"/>
  <c r="S13" i="35" s="1"/>
  <c r="D91" i="52" a="1"/>
  <c r="D91" i="52" s="1"/>
  <c r="L91" i="52" a="1"/>
  <c r="L91" i="52" s="1"/>
  <c r="G91" i="52" a="1"/>
  <c r="G91" i="52" s="1"/>
  <c r="J91" i="52" a="1"/>
  <c r="J91" i="52" s="1"/>
  <c r="I91" i="52" a="1"/>
  <c r="I91" i="52" s="1"/>
  <c r="E91" i="52" a="1"/>
  <c r="E91" i="52" s="1"/>
  <c r="H177" i="52" a="1"/>
  <c r="H177" i="52" s="1"/>
  <c r="E168" i="52" a="1"/>
  <c r="E168" i="52" s="1"/>
  <c r="G168" i="52" a="1"/>
  <c r="G168" i="52" s="1"/>
  <c r="H173" i="52" a="1"/>
  <c r="H173" i="52" s="1"/>
  <c r="E173" i="52" a="1"/>
  <c r="E173" i="52" s="1"/>
  <c r="G173" i="52" a="1"/>
  <c r="G173" i="52" s="1"/>
  <c r="D173" i="52" a="1"/>
  <c r="D173" i="52" s="1"/>
  <c r="I173" i="52" a="1"/>
  <c r="I173" i="52" s="1"/>
  <c r="J173" i="52" a="1"/>
  <c r="J173" i="52" s="1"/>
  <c r="F61" i="52" a="1"/>
  <c r="F61" i="52" s="1"/>
  <c r="I61" i="52" a="1"/>
  <c r="I61" i="52" s="1"/>
  <c r="G61" i="52" a="1"/>
  <c r="G61" i="52" s="1"/>
  <c r="J61" i="52" a="1"/>
  <c r="J61" i="52" s="1"/>
  <c r="G46" i="52" a="1"/>
  <c r="G46" i="52" s="1"/>
  <c r="E61" i="52" a="1"/>
  <c r="E61" i="52" s="1"/>
  <c r="L168" i="52" a="1"/>
  <c r="L168" i="52" s="1"/>
  <c r="L159" i="52" a="1"/>
  <c r="L159" i="52" s="1"/>
  <c r="F168" i="52" a="1"/>
  <c r="F168" i="52" s="1"/>
  <c r="J39" i="52" a="1"/>
  <c r="J39" i="52" s="1"/>
  <c r="I168" i="52" a="1"/>
  <c r="I168" i="52" s="1"/>
  <c r="G157" i="52" a="1"/>
  <c r="G157" i="52" s="1"/>
  <c r="E44" i="52" a="1"/>
  <c r="E44" i="52" s="1"/>
  <c r="D108" i="52" a="1"/>
  <c r="D108" i="52" s="1"/>
  <c r="E177" i="52" a="1"/>
  <c r="E177" i="52" s="1"/>
  <c r="I53" i="52" a="1"/>
  <c r="I53" i="52" s="1"/>
  <c r="G44" i="52" a="1"/>
  <c r="G44" i="52" s="1"/>
  <c r="G53" i="52" a="1"/>
  <c r="G53" i="52" s="1"/>
  <c r="D177" i="52" a="1"/>
  <c r="D177" i="52" s="1"/>
  <c r="I44" i="52" a="1"/>
  <c r="I44" i="52" s="1"/>
  <c r="F177" i="52" a="1"/>
  <c r="F177" i="52" s="1"/>
  <c r="I126" i="52" a="1"/>
  <c r="I126" i="52" s="1"/>
  <c r="J157" i="52" a="1"/>
  <c r="J157" i="52" s="1"/>
  <c r="I157" i="52" a="1"/>
  <c r="I157" i="52" s="1"/>
  <c r="J177" i="52" a="1"/>
  <c r="J177" i="52" s="1"/>
  <c r="D157" i="52" a="1"/>
  <c r="D157" i="52" s="1"/>
  <c r="E157" i="52" a="1"/>
  <c r="E157" i="52" s="1"/>
  <c r="G177" i="52" a="1"/>
  <c r="G177" i="52" s="1"/>
  <c r="F44" i="52" a="1"/>
  <c r="F44" i="52" s="1"/>
  <c r="L157" i="52" a="1"/>
  <c r="L157" i="52" s="1"/>
  <c r="J186" i="52" a="1"/>
  <c r="J186" i="52" s="1"/>
  <c r="I186" i="52" a="1"/>
  <c r="I186" i="52" s="1"/>
  <c r="I177" i="52" a="1"/>
  <c r="I177" i="52" s="1"/>
  <c r="E53" i="52" a="1"/>
  <c r="E53" i="52" s="1"/>
  <c r="I150" i="52" a="1"/>
  <c r="I150" i="52" s="1"/>
  <c r="I34" i="52" a="1"/>
  <c r="I34" i="52" s="1"/>
  <c r="G82" i="52" a="1"/>
  <c r="G82" i="52" s="1"/>
  <c r="F150" i="52" a="1"/>
  <c r="F150" i="52" s="1"/>
  <c r="D168" i="52" a="1"/>
  <c r="D168" i="52" s="1"/>
  <c r="E62" i="52" a="1"/>
  <c r="E62" i="52" s="1"/>
  <c r="E82" i="52" a="1"/>
  <c r="E82" i="52" s="1"/>
  <c r="L173" i="52" a="1"/>
  <c r="L173" i="52" s="1"/>
  <c r="L61" i="52" a="1"/>
  <c r="L61" i="52" s="1"/>
  <c r="D82" i="52" a="1"/>
  <c r="D82" i="52" s="1"/>
  <c r="D63" i="52" a="1"/>
  <c r="D63" i="52" s="1"/>
  <c r="D39" i="52" a="1"/>
  <c r="D39" i="52" s="1"/>
  <c r="H168" i="52" a="1"/>
  <c r="H168" i="52" s="1"/>
  <c r="D49" i="52" a="1"/>
  <c r="D49" i="52" s="1"/>
  <c r="F39" i="52" a="1"/>
  <c r="F39" i="52" s="1"/>
  <c r="G39" i="52" a="1"/>
  <c r="G39" i="52" s="1"/>
  <c r="D75" i="52" a="1"/>
  <c r="D75" i="52" s="1"/>
  <c r="J75" i="52" a="1"/>
  <c r="J75" i="52" s="1"/>
  <c r="D44" i="52" a="1"/>
  <c r="D44" i="52" s="1"/>
  <c r="D135" i="52" a="1"/>
  <c r="D135" i="52" s="1"/>
  <c r="F108" i="52" a="1"/>
  <c r="F108" i="52" s="1"/>
  <c r="F46" i="52" a="1"/>
  <c r="F46" i="52" s="1"/>
  <c r="I46" i="52" a="1"/>
  <c r="I46" i="52" s="1"/>
  <c r="J108" i="52" a="1"/>
  <c r="J108" i="52" s="1"/>
  <c r="J27" i="52" a="1"/>
  <c r="J27" i="52" s="1"/>
  <c r="D105" i="52" a="1"/>
  <c r="D105" i="52" s="1"/>
  <c r="J62" i="52" a="1"/>
  <c r="J62" i="52" s="1"/>
  <c r="I108" i="52" a="1"/>
  <c r="I108" i="52" s="1"/>
  <c r="L62" i="52" a="1"/>
  <c r="L62" i="52" s="1"/>
  <c r="G105" i="52" a="1"/>
  <c r="G105" i="52" s="1"/>
  <c r="D62" i="52" a="1"/>
  <c r="D62" i="52" s="1"/>
  <c r="F62" i="52" a="1"/>
  <c r="F62" i="52" s="1"/>
  <c r="G108" i="52" a="1"/>
  <c r="G108" i="52" s="1"/>
  <c r="G62" i="52" a="1"/>
  <c r="G62" i="52" s="1"/>
  <c r="E108" i="52" a="1"/>
  <c r="E108" i="52" s="1"/>
  <c r="F105" i="52" a="1"/>
  <c r="F105" i="52" s="1"/>
  <c r="E109" i="52" a="1"/>
  <c r="E109" i="52" s="1"/>
  <c r="H162" i="52" a="1"/>
  <c r="H162" i="52" s="1"/>
  <c r="I27" i="52" a="1"/>
  <c r="I27" i="52" s="1"/>
  <c r="H171" i="52" a="1"/>
  <c r="H171" i="52" s="1"/>
  <c r="L126" i="52" a="1"/>
  <c r="L126" i="52" s="1"/>
  <c r="I119" i="52" a="1"/>
  <c r="I119" i="52" s="1"/>
  <c r="J104" i="52" a="1"/>
  <c r="J104" i="52" s="1"/>
  <c r="I167" i="52" a="1"/>
  <c r="I167" i="52" s="1"/>
  <c r="L160" i="52" a="1"/>
  <c r="L160" i="52" s="1"/>
  <c r="E186" i="52" a="1"/>
  <c r="E186" i="52" s="1"/>
  <c r="F126" i="52" a="1"/>
  <c r="F126" i="52" s="1"/>
  <c r="G119" i="52" a="1"/>
  <c r="G119" i="52" s="1"/>
  <c r="L119" i="52" a="1"/>
  <c r="L119" i="52" s="1"/>
  <c r="F186" i="52" a="1"/>
  <c r="F186" i="52" s="1"/>
  <c r="F104" i="52" a="1"/>
  <c r="F104" i="52" s="1"/>
  <c r="E167" i="52" a="1"/>
  <c r="E167" i="52" s="1"/>
  <c r="F167" i="52" a="1"/>
  <c r="F167" i="52" s="1"/>
  <c r="E126" i="52" a="1"/>
  <c r="E126" i="52" s="1"/>
  <c r="G104" i="52" a="1"/>
  <c r="G104" i="52" s="1"/>
  <c r="D104" i="52" a="1"/>
  <c r="D104" i="52" s="1"/>
  <c r="G167" i="52" a="1"/>
  <c r="G167" i="52" s="1"/>
  <c r="L167" i="52" a="1"/>
  <c r="L167" i="52" s="1"/>
  <c r="G126" i="52" a="1"/>
  <c r="G126" i="52" s="1"/>
  <c r="D126" i="52" a="1"/>
  <c r="D126" i="52" s="1"/>
  <c r="D186" i="52" a="1"/>
  <c r="D186" i="52" s="1"/>
  <c r="J167" i="52" a="1"/>
  <c r="J167" i="52" s="1"/>
  <c r="E51" i="52" a="1"/>
  <c r="E51" i="52" s="1"/>
  <c r="F152" i="52" a="1"/>
  <c r="F152" i="52" s="1"/>
  <c r="L152" i="52" a="1"/>
  <c r="L152" i="52" s="1"/>
  <c r="D154" i="52" a="1"/>
  <c r="D154" i="52" s="1"/>
  <c r="G160" i="52" a="1"/>
  <c r="G160" i="52" s="1"/>
  <c r="G176" i="52" a="1"/>
  <c r="G176" i="52" s="1"/>
  <c r="J176" i="52" a="1"/>
  <c r="J176" i="52" s="1"/>
  <c r="D109" i="52" a="1"/>
  <c r="D109" i="52" s="1"/>
  <c r="D187" i="52" a="1"/>
  <c r="D187" i="52" s="1"/>
  <c r="G159" i="52" a="1"/>
  <c r="G159" i="52" s="1"/>
  <c r="E135" i="52" a="1"/>
  <c r="E135" i="52" s="1"/>
  <c r="F37" i="52" a="1"/>
  <c r="F37" i="52" s="1"/>
  <c r="E187" i="52" a="1"/>
  <c r="E187" i="52" s="1"/>
  <c r="F135" i="52" a="1"/>
  <c r="F135" i="52" s="1"/>
  <c r="J37" i="52" a="1"/>
  <c r="J37" i="52" s="1"/>
  <c r="F176" i="52" a="1"/>
  <c r="F176" i="52" s="1"/>
  <c r="H187" i="52" a="1"/>
  <c r="H187" i="52" s="1"/>
  <c r="I135" i="52" a="1"/>
  <c r="I135" i="52" s="1"/>
  <c r="J159" i="52" a="1"/>
  <c r="J159" i="52" s="1"/>
  <c r="F187" i="52" a="1"/>
  <c r="F187" i="52" s="1"/>
  <c r="D147" i="52" a="1"/>
  <c r="D147" i="52" s="1"/>
  <c r="G147" i="52" a="1"/>
  <c r="G147" i="52" s="1"/>
  <c r="E37" i="52" a="1"/>
  <c r="E37" i="52" s="1"/>
  <c r="L147" i="52" a="1"/>
  <c r="L147" i="52" s="1"/>
  <c r="I147" i="52" a="1"/>
  <c r="I147" i="52" s="1"/>
  <c r="J109" i="52" a="1"/>
  <c r="J109" i="52" s="1"/>
  <c r="L135" i="52" a="1"/>
  <c r="L135" i="52" s="1"/>
  <c r="I159" i="52" a="1"/>
  <c r="I159" i="52" s="1"/>
  <c r="L154" i="52" a="1"/>
  <c r="L154" i="52" s="1"/>
  <c r="G150" i="52" a="1"/>
  <c r="G150" i="52" s="1"/>
  <c r="G138" i="52" a="1"/>
  <c r="G138" i="52" s="1"/>
  <c r="J154" i="52" a="1"/>
  <c r="J154" i="52" s="1"/>
  <c r="G75" i="52" a="1"/>
  <c r="G75" i="52" s="1"/>
  <c r="F75" i="52" a="1"/>
  <c r="F75" i="52" s="1"/>
  <c r="F160" i="52" a="1"/>
  <c r="F160" i="52" s="1"/>
  <c r="J160" i="52" a="1"/>
  <c r="J160" i="52" s="1"/>
  <c r="J51" i="52" a="1"/>
  <c r="J51" i="52" s="1"/>
  <c r="I128" i="52" a="1"/>
  <c r="I128" i="52" s="1"/>
  <c r="D128" i="52" a="1"/>
  <c r="D128" i="52" s="1"/>
  <c r="J152" i="52" a="1"/>
  <c r="J152" i="52" s="1"/>
  <c r="J63" i="52" a="1"/>
  <c r="J63" i="52" s="1"/>
  <c r="E34" i="52" a="1"/>
  <c r="E34" i="52" s="1"/>
  <c r="F51" i="52" a="1"/>
  <c r="F51" i="52" s="1"/>
  <c r="D150" i="52" a="1"/>
  <c r="D150" i="52" s="1"/>
  <c r="L63" i="52" a="1"/>
  <c r="L63" i="52" s="1"/>
  <c r="E138" i="52" a="1"/>
  <c r="E138" i="52" s="1"/>
  <c r="F63" i="52" a="1"/>
  <c r="F63" i="52" s="1"/>
  <c r="F154" i="52" a="1"/>
  <c r="F154" i="52" s="1"/>
  <c r="D34" i="52" a="1"/>
  <c r="D34" i="52" s="1"/>
  <c r="G34" i="52" a="1"/>
  <c r="G34" i="52" s="1"/>
  <c r="I39" i="52" a="1"/>
  <c r="I39" i="52" s="1"/>
  <c r="I160" i="52" a="1"/>
  <c r="I160" i="52" s="1"/>
  <c r="G128" i="52" a="1"/>
  <c r="G128" i="52" s="1"/>
  <c r="I154" i="52" a="1"/>
  <c r="I154" i="52" s="1"/>
  <c r="E128" i="52" a="1"/>
  <c r="E128" i="52" s="1"/>
  <c r="D51" i="52" a="1"/>
  <c r="D51" i="52" s="1"/>
  <c r="D27" i="52" a="1"/>
  <c r="D27" i="52" s="1"/>
  <c r="D138" i="52" a="1"/>
  <c r="D138" i="52" s="1"/>
  <c r="I63" i="52" a="1"/>
  <c r="I63" i="52" s="1"/>
  <c r="E63" i="52" a="1"/>
  <c r="E63" i="52" s="1"/>
  <c r="H34" i="52" a="1"/>
  <c r="H34" i="52" s="1"/>
  <c r="I51" i="52" a="1"/>
  <c r="I51" i="52" s="1"/>
  <c r="E154" i="52" a="1"/>
  <c r="E154" i="52" s="1"/>
  <c r="L75" i="52" a="1"/>
  <c r="L75" i="52" s="1"/>
  <c r="J138" i="52" a="1"/>
  <c r="J138" i="52" s="1"/>
  <c r="E27" i="52" a="1"/>
  <c r="E27" i="52" s="1"/>
  <c r="J128" i="52" a="1"/>
  <c r="J128" i="52" s="1"/>
  <c r="J150" i="52" a="1"/>
  <c r="J150" i="52" s="1"/>
  <c r="D152" i="52" a="1"/>
  <c r="D152" i="52" s="1"/>
  <c r="E150" i="52" a="1"/>
  <c r="E150" i="52" s="1"/>
  <c r="J34" i="52" a="1"/>
  <c r="J34" i="52" s="1"/>
  <c r="L138" i="52" a="1"/>
  <c r="L138" i="52" s="1"/>
  <c r="I138" i="52" a="1"/>
  <c r="I138" i="52" s="1"/>
  <c r="I75" i="52" a="1"/>
  <c r="I75" i="52" s="1"/>
  <c r="F27" i="52" a="1"/>
  <c r="F27" i="52" s="1"/>
  <c r="I152" i="52" a="1"/>
  <c r="I152" i="52" s="1"/>
  <c r="L128" i="52" a="1"/>
  <c r="L128" i="52" s="1"/>
  <c r="E152" i="52" a="1"/>
  <c r="E152" i="52" s="1"/>
  <c r="E160" i="52" a="1"/>
  <c r="E160" i="52" s="1"/>
  <c r="H61" i="52" a="1"/>
  <c r="H61" i="52" s="1"/>
  <c r="L60" i="52" a="1"/>
  <c r="L60" i="52" s="1"/>
  <c r="J49" i="52" a="1"/>
  <c r="J49" i="52" s="1"/>
  <c r="F99" i="52" a="1"/>
  <c r="F99" i="52" s="1"/>
  <c r="I87" i="52" a="1"/>
  <c r="I87" i="52" s="1"/>
  <c r="G133" i="52" a="1"/>
  <c r="G133" i="52" s="1"/>
  <c r="I82" i="52" a="1"/>
  <c r="I82" i="52" s="1"/>
  <c r="E49" i="52" a="1"/>
  <c r="E49" i="52" s="1"/>
  <c r="I49" i="52" a="1"/>
  <c r="I49" i="52" s="1"/>
  <c r="L82" i="52" a="1"/>
  <c r="L82" i="52" s="1"/>
  <c r="F77" i="52" a="1"/>
  <c r="F77" i="52" s="1"/>
  <c r="E133" i="52" a="1"/>
  <c r="E133" i="52" s="1"/>
  <c r="E162" i="52" a="1"/>
  <c r="E162" i="52" s="1"/>
  <c r="D162" i="52" a="1"/>
  <c r="D162" i="52" s="1"/>
  <c r="F82" i="52" a="1"/>
  <c r="F82" i="52" s="1"/>
  <c r="G49" i="52" a="1"/>
  <c r="G49" i="52" s="1"/>
  <c r="J45" i="52" a="1"/>
  <c r="J45" i="52" s="1"/>
  <c r="H154" i="52" a="1"/>
  <c r="H154" i="52" s="1"/>
  <c r="H60" i="52" a="1"/>
  <c r="H60" i="52" s="1"/>
  <c r="D164" i="52" a="1"/>
  <c r="D164" i="52" s="1"/>
  <c r="G100" i="52" a="1"/>
  <c r="G100" i="52" s="1"/>
  <c r="F121" i="52" a="1"/>
  <c r="F121" i="52" s="1"/>
  <c r="L100" i="52" a="1"/>
  <c r="L100" i="52" s="1"/>
  <c r="J164" i="52" a="1"/>
  <c r="J164" i="52" s="1"/>
  <c r="H152" i="52" a="1"/>
  <c r="H152" i="52" s="1"/>
  <c r="H75" i="52" a="1"/>
  <c r="H75" i="52" s="1"/>
  <c r="H39" i="52" a="1"/>
  <c r="H39" i="52" s="1"/>
  <c r="H49" i="52" a="1"/>
  <c r="H49" i="52" s="1"/>
  <c r="H157" i="52" a="1"/>
  <c r="H157" i="52" s="1"/>
  <c r="H27" i="52" a="1"/>
  <c r="H27" i="52" s="1"/>
  <c r="L103" i="52" a="1"/>
  <c r="L103" i="52" s="1"/>
  <c r="G90" i="52" a="1"/>
  <c r="G90" i="52" s="1"/>
  <c r="I100" i="52" a="1"/>
  <c r="I100" i="52" s="1"/>
  <c r="E121" i="52" a="1"/>
  <c r="E121" i="52" s="1"/>
  <c r="D121" i="52" a="1"/>
  <c r="D121" i="52" s="1"/>
  <c r="F153" i="52" a="1"/>
  <c r="F153" i="52" s="1"/>
  <c r="H63" i="52" a="1"/>
  <c r="H63" i="52" s="1"/>
  <c r="H51" i="52" a="1"/>
  <c r="H51" i="52" s="1"/>
  <c r="H91" i="52" a="1"/>
  <c r="H91" i="52" s="1"/>
  <c r="D90" i="52" a="1"/>
  <c r="D90" i="52" s="1"/>
  <c r="D103" i="52" a="1"/>
  <c r="D103" i="52" s="1"/>
  <c r="H128" i="52" a="1"/>
  <c r="H128" i="52" s="1"/>
  <c r="H160" i="52" a="1"/>
  <c r="H160" i="52" s="1"/>
  <c r="H121" i="52" a="1"/>
  <c r="H121" i="52" s="1"/>
  <c r="H82" i="52" a="1"/>
  <c r="H82" i="52" s="1"/>
  <c r="H150" i="52" a="1"/>
  <c r="H150" i="52" s="1"/>
  <c r="H62" i="52" a="1"/>
  <c r="H62" i="52" s="1"/>
  <c r="H138" i="52" a="1"/>
  <c r="H138" i="52" s="1"/>
  <c r="G121" i="52" a="1"/>
  <c r="G121" i="52" s="1"/>
  <c r="F103" i="52" a="1"/>
  <c r="F103" i="52" s="1"/>
  <c r="L141" i="52" a="1"/>
  <c r="L141" i="52" s="1"/>
  <c r="J100" i="52" a="1"/>
  <c r="J100" i="52" s="1"/>
  <c r="H100" i="52" a="1"/>
  <c r="H100" i="52" s="1"/>
  <c r="D100" i="52" a="1"/>
  <c r="D100" i="52" s="1"/>
  <c r="L76" i="52" a="1"/>
  <c r="L76" i="52" s="1"/>
  <c r="E100" i="52" a="1"/>
  <c r="E100" i="52" s="1"/>
  <c r="L121" i="52" a="1"/>
  <c r="L121" i="52" s="1"/>
  <c r="J121" i="52" a="1"/>
  <c r="J121" i="52" s="1"/>
  <c r="G76" i="52" a="1"/>
  <c r="G76" i="52" s="1"/>
  <c r="H53" i="52" a="1"/>
  <c r="H53" i="52" s="1"/>
  <c r="F53" i="52" a="1"/>
  <c r="F53" i="52" s="1"/>
  <c r="J147" i="52" a="1"/>
  <c r="J147" i="52" s="1"/>
  <c r="E46" i="52" a="1"/>
  <c r="E46" i="52" s="1"/>
  <c r="I109" i="52" a="1"/>
  <c r="I109" i="52" s="1"/>
  <c r="L109" i="52" a="1"/>
  <c r="L109" i="52" s="1"/>
  <c r="D46" i="52" a="1"/>
  <c r="D46" i="52" s="1"/>
  <c r="H135" i="52" a="1"/>
  <c r="H135" i="52" s="1"/>
  <c r="H126" i="52" a="1"/>
  <c r="H126" i="52" s="1"/>
  <c r="H44" i="52" a="1"/>
  <c r="H44" i="52" s="1"/>
  <c r="H108" i="52" a="1"/>
  <c r="H108" i="52" s="1"/>
  <c r="E119" i="52" a="1"/>
  <c r="E119" i="52" s="1"/>
  <c r="I105" i="52" a="1"/>
  <c r="I105" i="52" s="1"/>
  <c r="I176" i="52" a="1"/>
  <c r="I176" i="52" s="1"/>
  <c r="L187" i="52" a="1"/>
  <c r="L187" i="52" s="1"/>
  <c r="I104" i="52" a="1"/>
  <c r="I104" i="52" s="1"/>
  <c r="D37" i="52" a="1"/>
  <c r="D37" i="52" s="1"/>
  <c r="I187" i="52" a="1"/>
  <c r="I187" i="52" s="1"/>
  <c r="E159" i="52" a="1"/>
  <c r="E159" i="52" s="1"/>
  <c r="F119" i="52" a="1"/>
  <c r="F119" i="52" s="1"/>
  <c r="H119" i="52" a="1"/>
  <c r="H119" i="52" s="1"/>
  <c r="H105" i="52" a="1"/>
  <c r="H105" i="52" s="1"/>
  <c r="H176" i="52" a="1"/>
  <c r="H176" i="52" s="1"/>
  <c r="L105" i="52" a="1"/>
  <c r="L105" i="52" s="1"/>
  <c r="D53" i="52" a="1"/>
  <c r="D53" i="52" s="1"/>
  <c r="H186" i="52" a="1"/>
  <c r="H186" i="52" s="1"/>
  <c r="F147" i="52" a="1"/>
  <c r="F147" i="52" s="1"/>
  <c r="D176" i="52" a="1"/>
  <c r="D176" i="52" s="1"/>
  <c r="E105" i="52" a="1"/>
  <c r="E105" i="52" s="1"/>
  <c r="I37" i="52" a="1"/>
  <c r="I37" i="52" s="1"/>
  <c r="L186" i="52" a="1"/>
  <c r="L186" i="52" s="1"/>
  <c r="G109" i="52" a="1"/>
  <c r="G109" i="52" s="1"/>
  <c r="E104" i="52" a="1"/>
  <c r="E104" i="52" s="1"/>
  <c r="E88" i="52" a="1"/>
  <c r="E88" i="52" s="1"/>
  <c r="G187" i="52" a="1"/>
  <c r="G187" i="52" s="1"/>
  <c r="D119" i="52" a="1"/>
  <c r="D119" i="52" s="1"/>
  <c r="G135" i="52" a="1"/>
  <c r="G135" i="52" s="1"/>
  <c r="D159" i="52" a="1"/>
  <c r="D159" i="52" s="1"/>
  <c r="L176" i="52" a="1"/>
  <c r="L176" i="52" s="1"/>
  <c r="H104" i="52" a="1"/>
  <c r="H104" i="52" s="1"/>
  <c r="H167" i="52" a="1"/>
  <c r="H167" i="52" s="1"/>
  <c r="H109" i="52" a="1"/>
  <c r="H109" i="52" s="1"/>
  <c r="H159" i="52" a="1"/>
  <c r="H159" i="52" s="1"/>
  <c r="H147" i="52" a="1"/>
  <c r="H147" i="52" s="1"/>
  <c r="H37" i="52" a="1"/>
  <c r="H37" i="52" s="1"/>
  <c r="H46" i="52" a="1"/>
  <c r="H46" i="52" s="1"/>
  <c r="H72" i="52" a="1"/>
  <c r="H72" i="52" s="1"/>
  <c r="L114" i="52" a="1"/>
  <c r="L114" i="52" s="1"/>
  <c r="G118" i="52" a="1"/>
  <c r="G118" i="52" s="1"/>
  <c r="J118" i="52" a="1"/>
  <c r="J118" i="52" s="1"/>
  <c r="F120" i="52" a="1"/>
  <c r="F120" i="52" s="1"/>
  <c r="G174" i="52" a="1"/>
  <c r="G174" i="52" s="1"/>
  <c r="D174" i="52" a="1"/>
  <c r="D174" i="52" s="1"/>
  <c r="G72" i="52" a="1"/>
  <c r="G72" i="52" s="1"/>
  <c r="J114" i="52" a="1"/>
  <c r="J114" i="52" s="1"/>
  <c r="G120" i="52" a="1"/>
  <c r="G120" i="52" s="1"/>
  <c r="J171" i="52" a="1"/>
  <c r="J171" i="52" s="1"/>
  <c r="D97" i="52" a="1"/>
  <c r="D97" i="52" s="1"/>
  <c r="E114" i="52" a="1"/>
  <c r="E114" i="52" s="1"/>
  <c r="L81" i="52" a="1"/>
  <c r="L81" i="52" s="1"/>
  <c r="F114" i="52" a="1"/>
  <c r="F114" i="52" s="1"/>
  <c r="D72" i="52" a="1"/>
  <c r="D72" i="52" s="1"/>
  <c r="F72" i="52" a="1"/>
  <c r="F72" i="52" s="1"/>
  <c r="J92" i="52" a="1"/>
  <c r="J92" i="52" s="1"/>
  <c r="D92" i="52" a="1"/>
  <c r="D92" i="52" s="1"/>
  <c r="D114" i="52" a="1"/>
  <c r="D114" i="52" s="1"/>
  <c r="E120" i="52" a="1"/>
  <c r="E120" i="52" s="1"/>
  <c r="I120" i="52" a="1"/>
  <c r="I120" i="52" s="1"/>
  <c r="D120" i="52" a="1"/>
  <c r="D120" i="52" s="1"/>
  <c r="I118" i="52" a="1"/>
  <c r="I118" i="52" s="1"/>
  <c r="E97" i="52" a="1"/>
  <c r="E97" i="52" s="1"/>
  <c r="D33" i="52" a="1"/>
  <c r="D33" i="52" s="1"/>
  <c r="H120" i="52" a="1"/>
  <c r="H120" i="52" s="1"/>
  <c r="H118" i="52" a="1"/>
  <c r="H118" i="52" s="1"/>
  <c r="G92" i="52" a="1"/>
  <c r="G92" i="52" s="1"/>
  <c r="G81" i="52" a="1"/>
  <c r="G81" i="52" s="1"/>
  <c r="D171" i="52" a="1"/>
  <c r="D171" i="52" s="1"/>
  <c r="E171" i="52" a="1"/>
  <c r="E171" i="52" s="1"/>
  <c r="I33" i="52" a="1"/>
  <c r="I33" i="52" s="1"/>
  <c r="D81" i="52" a="1"/>
  <c r="D81" i="52" s="1"/>
  <c r="H81" i="52" a="1"/>
  <c r="H81" i="52" s="1"/>
  <c r="H97" i="52" a="1"/>
  <c r="H97" i="52" s="1"/>
  <c r="H33" i="52" a="1"/>
  <c r="H33" i="52" s="1"/>
  <c r="E72" i="52" a="1"/>
  <c r="E72" i="52" s="1"/>
  <c r="I81" i="52" a="1"/>
  <c r="I81" i="52" s="1"/>
  <c r="E92" i="52" a="1"/>
  <c r="E92" i="52" s="1"/>
  <c r="J174" i="52" a="1"/>
  <c r="J174" i="52" s="1"/>
  <c r="F33" i="52" a="1"/>
  <c r="F33" i="52" s="1"/>
  <c r="L171" i="52" a="1"/>
  <c r="L171" i="52" s="1"/>
  <c r="I171" i="52" a="1"/>
  <c r="I171" i="52" s="1"/>
  <c r="F97" i="52" a="1"/>
  <c r="F97" i="52" s="1"/>
  <c r="F81" i="52" a="1"/>
  <c r="F81" i="52" s="1"/>
  <c r="F92" i="52" a="1"/>
  <c r="F92" i="52" s="1"/>
  <c r="L118" i="52" a="1"/>
  <c r="L118" i="52" s="1"/>
  <c r="E118" i="52" a="1"/>
  <c r="E118" i="52" s="1"/>
  <c r="F118" i="52" a="1"/>
  <c r="F118" i="52" s="1"/>
  <c r="L174" i="52" a="1"/>
  <c r="L174" i="52" s="1"/>
  <c r="J72" i="52" a="1"/>
  <c r="J72" i="52" s="1"/>
  <c r="F174" i="52" a="1"/>
  <c r="F174" i="52" s="1"/>
  <c r="L120" i="52" a="1"/>
  <c r="L120" i="52" s="1"/>
  <c r="L97" i="52" a="1"/>
  <c r="L97" i="52" s="1"/>
  <c r="F171" i="52" a="1"/>
  <c r="F171" i="52" s="1"/>
  <c r="G33" i="52" a="1"/>
  <c r="G33" i="52" s="1"/>
  <c r="H174" i="52" a="1"/>
  <c r="H174" i="52" s="1"/>
  <c r="H114" i="52" a="1"/>
  <c r="H114" i="52" s="1"/>
  <c r="J81" i="52" a="1"/>
  <c r="J81" i="52" s="1"/>
  <c r="G114" i="52" a="1"/>
  <c r="G114" i="52" s="1"/>
  <c r="L92" i="52" a="1"/>
  <c r="L92" i="52" s="1"/>
  <c r="I72" i="52" a="1"/>
  <c r="I72" i="52" s="1"/>
  <c r="I174" i="52" a="1"/>
  <c r="I174" i="52" s="1"/>
  <c r="J97" i="52" a="1"/>
  <c r="J97" i="52" s="1"/>
  <c r="I97" i="52" a="1"/>
  <c r="I97" i="52" s="1"/>
  <c r="J33" i="52" a="1"/>
  <c r="J33" i="52" s="1"/>
  <c r="H92" i="52" a="1"/>
  <c r="H92" i="52" s="1"/>
  <c r="D99" i="52" a="1"/>
  <c r="D99" i="52" s="1"/>
  <c r="F45" i="52" a="1"/>
  <c r="F45" i="52" s="1"/>
  <c r="J87" i="52" a="1"/>
  <c r="J87" i="52" s="1"/>
  <c r="G58" i="52" a="1"/>
  <c r="G58" i="52" s="1"/>
  <c r="L87" i="52" a="1"/>
  <c r="L87" i="52" s="1"/>
  <c r="L110" i="52" a="1"/>
  <c r="L110" i="52" s="1"/>
  <c r="D77" i="52" a="1"/>
  <c r="D77" i="52" s="1"/>
  <c r="H183" i="52" a="1"/>
  <c r="H183" i="52" s="1"/>
  <c r="L133" i="52" a="1"/>
  <c r="L133" i="52" s="1"/>
  <c r="D60" i="52" a="1"/>
  <c r="D60" i="52" s="1"/>
  <c r="H110" i="52" a="1"/>
  <c r="H110" i="52" s="1"/>
  <c r="I110" i="52" a="1"/>
  <c r="I110" i="52" s="1"/>
  <c r="F183" i="52" a="1"/>
  <c r="F183" i="52" s="1"/>
  <c r="J162" i="52" a="1"/>
  <c r="J162" i="52" s="1"/>
  <c r="E60" i="52" a="1"/>
  <c r="E60" i="52" s="1"/>
  <c r="L162" i="52" a="1"/>
  <c r="L162" i="52" s="1"/>
  <c r="I162" i="52" a="1"/>
  <c r="I162" i="52" s="1"/>
  <c r="H170" i="52" a="1"/>
  <c r="H170" i="52" s="1"/>
  <c r="H87" i="52" a="1"/>
  <c r="H87" i="52" s="1"/>
  <c r="H99" i="52" a="1"/>
  <c r="H99" i="52" s="1"/>
  <c r="G99" i="52" a="1"/>
  <c r="G99" i="52" s="1"/>
  <c r="F110" i="52" a="1"/>
  <c r="F110" i="52" s="1"/>
  <c r="J183" i="52" a="1"/>
  <c r="J183" i="52" s="1"/>
  <c r="G87" i="52" a="1"/>
  <c r="G87" i="52" s="1"/>
  <c r="E64" i="52" a="1"/>
  <c r="E64" i="52" s="1"/>
  <c r="I99" i="52" a="1"/>
  <c r="I99" i="52" s="1"/>
  <c r="F162" i="52" a="1"/>
  <c r="F162" i="52" s="1"/>
  <c r="J60" i="52" a="1"/>
  <c r="J60" i="52" s="1"/>
  <c r="I60" i="52" a="1"/>
  <c r="I60" i="52" s="1"/>
  <c r="H77" i="52" a="1"/>
  <c r="H77" i="52" s="1"/>
  <c r="D87" i="52" a="1"/>
  <c r="D87" i="52" s="1"/>
  <c r="J110" i="52" a="1"/>
  <c r="J110" i="52" s="1"/>
  <c r="F87" i="52" a="1"/>
  <c r="F87" i="52" s="1"/>
  <c r="L99" i="52" a="1"/>
  <c r="L99" i="52" s="1"/>
  <c r="D183" i="52" a="1"/>
  <c r="D183" i="52" s="1"/>
  <c r="I77" i="52" a="1"/>
  <c r="I77" i="52" s="1"/>
  <c r="L183" i="52" a="1"/>
  <c r="L183" i="52" s="1"/>
  <c r="D45" i="52" a="1"/>
  <c r="D45" i="52" s="1"/>
  <c r="E58" i="52" a="1"/>
  <c r="E58" i="52" s="1"/>
  <c r="E99" i="52" a="1"/>
  <c r="E99" i="52" s="1"/>
  <c r="G45" i="52" a="1"/>
  <c r="G45" i="52" s="1"/>
  <c r="F58" i="52" a="1"/>
  <c r="F58" i="52" s="1"/>
  <c r="L58" i="52" a="1"/>
  <c r="L58" i="52" s="1"/>
  <c r="G77" i="52" a="1"/>
  <c r="G77" i="52" s="1"/>
  <c r="G110" i="52" a="1"/>
  <c r="G110" i="52" s="1"/>
  <c r="E77" i="52" a="1"/>
  <c r="E77" i="52" s="1"/>
  <c r="I183" i="52" a="1"/>
  <c r="I183" i="52" s="1"/>
  <c r="F133" i="52" a="1"/>
  <c r="F133" i="52" s="1"/>
  <c r="J77" i="52" a="1"/>
  <c r="J77" i="52" s="1"/>
  <c r="F60" i="52" a="1"/>
  <c r="F60" i="52" s="1"/>
  <c r="I45" i="52" a="1"/>
  <c r="I45" i="52" s="1"/>
  <c r="H58" i="52" a="1"/>
  <c r="H58" i="52" s="1"/>
  <c r="H133" i="52" a="1"/>
  <c r="H133" i="52" s="1"/>
  <c r="E183" i="52" a="1"/>
  <c r="E183" i="52" s="1"/>
  <c r="D58" i="52" a="1"/>
  <c r="D58" i="52" s="1"/>
  <c r="J58" i="52" a="1"/>
  <c r="J58" i="52" s="1"/>
  <c r="E110" i="52" a="1"/>
  <c r="E110" i="52" s="1"/>
  <c r="L64" i="52" a="1"/>
  <c r="L64" i="52" s="1"/>
  <c r="D133" i="52" a="1"/>
  <c r="D133" i="52" s="1"/>
  <c r="I133" i="52" a="1"/>
  <c r="I133" i="52" s="1"/>
  <c r="H45" i="52" a="1"/>
  <c r="H45" i="52" s="1"/>
  <c r="E141" i="52" a="1"/>
  <c r="E141" i="52" s="1"/>
  <c r="D67" i="52" a="1"/>
  <c r="D67" i="52" s="1"/>
  <c r="E103" i="52" a="1"/>
  <c r="E103" i="52" s="1"/>
  <c r="G141" i="52" a="1"/>
  <c r="G141" i="52" s="1"/>
  <c r="J69" i="52" a="1"/>
  <c r="J69" i="52" s="1"/>
  <c r="D69" i="52" a="1"/>
  <c r="D69" i="52" s="1"/>
  <c r="I69" i="52" a="1"/>
  <c r="I69" i="52" s="1"/>
  <c r="J101" i="52" a="1"/>
  <c r="J101" i="52" s="1"/>
  <c r="J76" i="52" a="1"/>
  <c r="J76" i="52" s="1"/>
  <c r="E67" i="52" a="1"/>
  <c r="E67" i="52" s="1"/>
  <c r="I164" i="52" a="1"/>
  <c r="I164" i="52" s="1"/>
  <c r="J141" i="52" a="1"/>
  <c r="J141" i="52" s="1"/>
  <c r="L164" i="52" a="1"/>
  <c r="L164" i="52" s="1"/>
  <c r="E76" i="52" a="1"/>
  <c r="E76" i="52" s="1"/>
  <c r="L101" i="52" a="1"/>
  <c r="L101" i="52" s="1"/>
  <c r="D153" i="52" a="1"/>
  <c r="D153" i="52" s="1"/>
  <c r="I153" i="52" a="1"/>
  <c r="I153" i="52" s="1"/>
  <c r="H69" i="52" a="1"/>
  <c r="H69" i="52" s="1"/>
  <c r="G164" i="52" a="1"/>
  <c r="G164" i="52" s="1"/>
  <c r="L90" i="52" a="1"/>
  <c r="L90" i="52" s="1"/>
  <c r="G103" i="52" a="1"/>
  <c r="G103" i="52" s="1"/>
  <c r="J67" i="52" a="1"/>
  <c r="J67" i="52" s="1"/>
  <c r="E90" i="52" a="1"/>
  <c r="E90" i="52" s="1"/>
  <c r="F76" i="52" a="1"/>
  <c r="F76" i="52" s="1"/>
  <c r="I101" i="52" a="1"/>
  <c r="I101" i="52" s="1"/>
  <c r="F101" i="52" a="1"/>
  <c r="F101" i="52" s="1"/>
  <c r="E101" i="52" a="1"/>
  <c r="E101" i="52" s="1"/>
  <c r="G153" i="52" a="1"/>
  <c r="G153" i="52" s="1"/>
  <c r="J153" i="52" a="1"/>
  <c r="J153" i="52" s="1"/>
  <c r="H67" i="52" a="1"/>
  <c r="H67" i="52" s="1"/>
  <c r="E164" i="52" a="1"/>
  <c r="E164" i="52" s="1"/>
  <c r="L67" i="52" a="1"/>
  <c r="L67" i="52" s="1"/>
  <c r="F69" i="52" a="1"/>
  <c r="F69" i="52" s="1"/>
  <c r="I90" i="52" a="1"/>
  <c r="I90" i="52" s="1"/>
  <c r="G67" i="52" a="1"/>
  <c r="G67" i="52" s="1"/>
  <c r="H76" i="52" a="1"/>
  <c r="H76" i="52" s="1"/>
  <c r="F67" i="52" a="1"/>
  <c r="F67" i="52" s="1"/>
  <c r="H164" i="52" a="1"/>
  <c r="H164" i="52" s="1"/>
  <c r="H141" i="52" a="1"/>
  <c r="H141" i="52" s="1"/>
  <c r="H103" i="52" a="1"/>
  <c r="H103" i="52" s="1"/>
  <c r="L153" i="52" a="1"/>
  <c r="L153" i="52" s="1"/>
  <c r="H153" i="52" a="1"/>
  <c r="H153" i="52" s="1"/>
  <c r="F90" i="52" a="1"/>
  <c r="F90" i="52" s="1"/>
  <c r="J103" i="52" a="1"/>
  <c r="J103" i="52" s="1"/>
  <c r="D141" i="52" a="1"/>
  <c r="D141" i="52" s="1"/>
  <c r="I141" i="52" a="1"/>
  <c r="I141" i="52" s="1"/>
  <c r="G69" i="52" a="1"/>
  <c r="G69" i="52" s="1"/>
  <c r="I76" i="52" a="1"/>
  <c r="I76" i="52" s="1"/>
  <c r="G101" i="52" a="1"/>
  <c r="G101" i="52" s="1"/>
  <c r="E69" i="52" a="1"/>
  <c r="E69" i="52" s="1"/>
  <c r="H101" i="52" a="1"/>
  <c r="H101" i="52" s="1"/>
  <c r="H90" i="52" a="1"/>
  <c r="H90" i="52" s="1"/>
  <c r="L71" i="52" a="1"/>
  <c r="L71" i="52" s="1"/>
  <c r="I71" i="52" a="1"/>
  <c r="I71" i="52" s="1"/>
  <c r="E71" i="52" a="1"/>
  <c r="E71" i="52" s="1"/>
  <c r="J71" i="52" a="1"/>
  <c r="J71" i="52" s="1"/>
  <c r="D71" i="52" a="1"/>
  <c r="D71" i="52" s="1"/>
  <c r="F71" i="52" a="1"/>
  <c r="F71" i="52" s="1"/>
  <c r="H71" i="52" a="1"/>
  <c r="H71" i="52" s="1"/>
  <c r="G113" i="52" a="1"/>
  <c r="G113" i="52" s="1"/>
  <c r="H88" i="52" a="1"/>
  <c r="H88" i="52" s="1"/>
  <c r="G88" i="52" a="1"/>
  <c r="G88" i="52" s="1"/>
  <c r="F88" i="52" a="1"/>
  <c r="F88" i="52" s="1"/>
  <c r="D88" i="52" a="1"/>
  <c r="D88" i="52" s="1"/>
  <c r="L88" i="52" a="1"/>
  <c r="L88" i="52" s="1"/>
  <c r="H84" i="52" a="1"/>
  <c r="H84" i="52" s="1"/>
  <c r="I88" i="52" a="1"/>
  <c r="I88" i="52" s="1"/>
  <c r="G64" i="52" a="1"/>
  <c r="G64" i="52" s="1"/>
  <c r="I64" i="52" a="1"/>
  <c r="I64" i="52" s="1"/>
  <c r="J64" i="52" a="1"/>
  <c r="J64" i="52" s="1"/>
  <c r="F64" i="52" a="1"/>
  <c r="F64" i="52" s="1"/>
  <c r="H64" i="52" a="1"/>
  <c r="H64" i="52" s="1"/>
  <c r="J56" i="52" a="1"/>
  <c r="J56" i="52" s="1"/>
  <c r="I56" i="52" a="1"/>
  <c r="I56" i="52" s="1"/>
  <c r="D56" i="52" a="1"/>
  <c r="D56" i="52" s="1"/>
  <c r="G56" i="52" a="1"/>
  <c r="G56" i="52" s="1"/>
  <c r="F56" i="52" a="1"/>
  <c r="F56" i="52" s="1"/>
  <c r="H93" i="52" a="1"/>
  <c r="H93" i="52" s="1"/>
  <c r="H106" i="52" a="1"/>
  <c r="H106" i="52" s="1"/>
  <c r="D113" i="52" a="1"/>
  <c r="D113" i="52" s="1"/>
  <c r="F113" i="52" a="1"/>
  <c r="F113" i="52" s="1"/>
  <c r="H155" i="52" a="1"/>
  <c r="H155" i="52" s="1"/>
  <c r="H113" i="52" a="1"/>
  <c r="H113" i="52" s="1"/>
  <c r="L113" i="52" a="1"/>
  <c r="L113" i="52" s="1"/>
  <c r="I113" i="52" a="1"/>
  <c r="I113" i="52" s="1"/>
  <c r="J113" i="52" a="1"/>
  <c r="J113" i="52" s="1"/>
  <c r="H116" i="52" a="1"/>
  <c r="H116" i="52" s="1"/>
  <c r="H136" i="52" a="1"/>
  <c r="H136" i="52" s="1"/>
  <c r="H148" i="52" a="1"/>
  <c r="H148" i="52" s="1"/>
  <c r="H169" i="52" a="1"/>
  <c r="H169" i="52" s="1"/>
  <c r="F169" i="52" a="1"/>
  <c r="F169" i="52" s="1"/>
  <c r="H56" i="52" a="1"/>
  <c r="H56" i="52" s="1"/>
  <c r="L169" i="52" a="1"/>
  <c r="L169" i="52" s="1"/>
  <c r="I169" i="52" a="1"/>
  <c r="I169" i="52" s="1"/>
  <c r="G169" i="52" a="1"/>
  <c r="G169" i="52" s="1"/>
  <c r="D169" i="52" a="1"/>
  <c r="D169" i="52" s="1"/>
  <c r="J169" i="52" a="1"/>
  <c r="J169" i="52" s="1"/>
  <c r="H95" i="52" a="1"/>
  <c r="H95" i="52" s="1"/>
  <c r="J40" i="52" a="1"/>
  <c r="J40" i="52" s="1"/>
  <c r="E48" i="52" a="1"/>
  <c r="E48" i="52" s="1"/>
  <c r="H54" i="52" a="1"/>
  <c r="H54" i="52" s="1"/>
  <c r="E111" i="52" a="1"/>
  <c r="E111" i="52" s="1"/>
  <c r="L111" i="52" a="1"/>
  <c r="L111" i="52" s="1"/>
  <c r="H111" i="52" a="1"/>
  <c r="H111" i="52" s="1"/>
  <c r="L180" i="52" a="1"/>
  <c r="L180" i="52" s="1"/>
  <c r="J180" i="52" a="1"/>
  <c r="J180" i="52" s="1"/>
  <c r="F180" i="52" a="1"/>
  <c r="F180" i="52" s="1"/>
  <c r="F78" i="52" a="1"/>
  <c r="F78" i="52" s="1"/>
  <c r="J78" i="52" a="1"/>
  <c r="J78" i="52" s="1"/>
  <c r="D78" i="52" a="1"/>
  <c r="D78" i="52" s="1"/>
  <c r="D180" i="52" a="1"/>
  <c r="D180" i="52" s="1"/>
  <c r="I54" i="52" a="1"/>
  <c r="I54" i="52" s="1"/>
  <c r="E54" i="52" a="1"/>
  <c r="E54" i="52" s="1"/>
  <c r="J50" i="52" a="1"/>
  <c r="J50" i="52" s="1"/>
  <c r="I50" i="52" a="1"/>
  <c r="I50" i="52" s="1"/>
  <c r="G166" i="52" a="1"/>
  <c r="G166" i="52" s="1"/>
  <c r="F166" i="52" a="1"/>
  <c r="F166" i="52" s="1"/>
  <c r="E166" i="52" a="1"/>
  <c r="E166" i="52" s="1"/>
  <c r="L107" i="52" a="1"/>
  <c r="L107" i="52" s="1"/>
  <c r="G107" i="52" a="1"/>
  <c r="G107" i="52" s="1"/>
  <c r="J107" i="52" a="1"/>
  <c r="J107" i="52" s="1"/>
  <c r="I48" i="52" a="1"/>
  <c r="I48" i="52" s="1"/>
  <c r="J48" i="52" a="1"/>
  <c r="J48" i="52" s="1"/>
  <c r="F130" i="52" a="1"/>
  <c r="F130" i="52" s="1"/>
  <c r="I130" i="52" a="1"/>
  <c r="I130" i="52" s="1"/>
  <c r="E130" i="52" a="1"/>
  <c r="E130" i="52" s="1"/>
  <c r="I93" i="52" a="1"/>
  <c r="I93" i="52" s="1"/>
  <c r="L93" i="52" a="1"/>
  <c r="L93" i="52" s="1"/>
  <c r="L156" i="52" a="1"/>
  <c r="L156" i="52" s="1"/>
  <c r="G156" i="52" a="1"/>
  <c r="G156" i="52" s="1"/>
  <c r="F156" i="52" a="1"/>
  <c r="F156" i="52" s="1"/>
  <c r="G151" i="52" a="1"/>
  <c r="G151" i="52" s="1"/>
  <c r="F151" i="52" a="1"/>
  <c r="F151" i="52" s="1"/>
  <c r="H151" i="52" a="1"/>
  <c r="H151" i="52" s="1"/>
  <c r="E151" i="52" a="1"/>
  <c r="E151" i="52" s="1"/>
  <c r="L142" i="52" a="1"/>
  <c r="L142" i="52" s="1"/>
  <c r="F142" i="52" a="1"/>
  <c r="F142" i="52" s="1"/>
  <c r="J142" i="52" a="1"/>
  <c r="J142" i="52" s="1"/>
  <c r="J68" i="52" a="1"/>
  <c r="J68" i="52" s="1"/>
  <c r="D68" i="52" a="1"/>
  <c r="D68" i="52" s="1"/>
  <c r="F68" i="52" a="1"/>
  <c r="F68" i="52" s="1"/>
  <c r="H65" i="52" a="1"/>
  <c r="H65" i="52" s="1"/>
  <c r="F65" i="52" a="1"/>
  <c r="F65" i="52" s="1"/>
  <c r="E65" i="52" a="1"/>
  <c r="E65" i="52" s="1"/>
  <c r="G96" i="52" a="1"/>
  <c r="G96" i="52" s="1"/>
  <c r="E107" i="52" a="1"/>
  <c r="E107" i="52" s="1"/>
  <c r="D166" i="52" a="1"/>
  <c r="D166" i="52" s="1"/>
  <c r="H96" i="52" a="1"/>
  <c r="H96" i="52" s="1"/>
  <c r="I142" i="52" a="1"/>
  <c r="I142" i="52" s="1"/>
  <c r="F93" i="52" a="1"/>
  <c r="F93" i="52" s="1"/>
  <c r="G142" i="52" a="1"/>
  <c r="G142" i="52" s="1"/>
  <c r="L96" i="52" a="1"/>
  <c r="L96" i="52" s="1"/>
  <c r="H107" i="52" a="1"/>
  <c r="H107" i="52" s="1"/>
  <c r="F50" i="52" a="1"/>
  <c r="F50" i="52" s="1"/>
  <c r="J65" i="52" a="1"/>
  <c r="J65" i="52" s="1"/>
  <c r="H180" i="52" a="1"/>
  <c r="H180" i="52" s="1"/>
  <c r="H130" i="52" a="1"/>
  <c r="H130" i="52" s="1"/>
  <c r="G65" i="52" a="1"/>
  <c r="G65" i="52" s="1"/>
  <c r="H175" i="52" a="1"/>
  <c r="H175" i="52" s="1"/>
  <c r="F124" i="52" a="1"/>
  <c r="F124" i="52" s="1"/>
  <c r="D65" i="52" a="1"/>
  <c r="D65" i="52" s="1"/>
  <c r="I111" i="52" a="1"/>
  <c r="I111" i="52" s="1"/>
  <c r="J166" i="52" a="1"/>
  <c r="J166" i="52" s="1"/>
  <c r="H166" i="52" a="1"/>
  <c r="H166" i="52" s="1"/>
  <c r="L78" i="52" a="1"/>
  <c r="L78" i="52" s="1"/>
  <c r="I107" i="52" a="1"/>
  <c r="I107" i="52" s="1"/>
  <c r="D107" i="52" a="1"/>
  <c r="D107" i="52" s="1"/>
  <c r="G50" i="52" a="1"/>
  <c r="G50" i="52" s="1"/>
  <c r="G180" i="52" a="1"/>
  <c r="G180" i="52" s="1"/>
  <c r="L166" i="52" a="1"/>
  <c r="L166" i="52" s="1"/>
  <c r="I156" i="52" a="1"/>
  <c r="I156" i="52" s="1"/>
  <c r="D142" i="52" a="1"/>
  <c r="D142" i="52" s="1"/>
  <c r="E93" i="52" a="1"/>
  <c r="E93" i="52" s="1"/>
  <c r="F40" i="52" a="1"/>
  <c r="F40" i="52" s="1"/>
  <c r="E180" i="52" a="1"/>
  <c r="E180" i="52" s="1"/>
  <c r="L68" i="52" a="1"/>
  <c r="L68" i="52" s="1"/>
  <c r="H48" i="52" a="1"/>
  <c r="H48" i="52" s="1"/>
  <c r="L130" i="52" a="1"/>
  <c r="L130" i="52" s="1"/>
  <c r="H68" i="52" a="1"/>
  <c r="H68" i="52" s="1"/>
  <c r="D93" i="52" a="1"/>
  <c r="D93" i="52" s="1"/>
  <c r="J54" i="52" a="1"/>
  <c r="J54" i="52" s="1"/>
  <c r="I68" i="52" a="1"/>
  <c r="I68" i="52" s="1"/>
  <c r="D130" i="52" a="1"/>
  <c r="D130" i="52" s="1"/>
  <c r="J156" i="52" a="1"/>
  <c r="J156" i="52" s="1"/>
  <c r="L151" i="52" a="1"/>
  <c r="L151" i="52" s="1"/>
  <c r="E142" i="52" a="1"/>
  <c r="E142" i="52" s="1"/>
  <c r="I65" i="52" a="1"/>
  <c r="I65" i="52" s="1"/>
  <c r="L65" i="52" a="1"/>
  <c r="L65" i="52" s="1"/>
  <c r="G48" i="52" a="1"/>
  <c r="G48" i="52" s="1"/>
  <c r="D96" i="52" a="1"/>
  <c r="D96" i="52" s="1"/>
  <c r="H78" i="52" a="1"/>
  <c r="H78" i="52" s="1"/>
  <c r="G78" i="52" a="1"/>
  <c r="G78" i="52" s="1"/>
  <c r="E78" i="52" a="1"/>
  <c r="E78" i="52" s="1"/>
  <c r="F107" i="52" a="1"/>
  <c r="F107" i="52" s="1"/>
  <c r="E50" i="52" a="1"/>
  <c r="E50" i="52" s="1"/>
  <c r="H50" i="52" a="1"/>
  <c r="H50" i="52" s="1"/>
  <c r="I166" i="52" a="1"/>
  <c r="I166" i="52" s="1"/>
  <c r="G68" i="52" a="1"/>
  <c r="G68" i="52" s="1"/>
  <c r="D111" i="52" a="1"/>
  <c r="D111" i="52" s="1"/>
  <c r="J96" i="52" a="1"/>
  <c r="J96" i="52" s="1"/>
  <c r="D156" i="52" a="1"/>
  <c r="D156" i="52" s="1"/>
  <c r="G93" i="52" a="1"/>
  <c r="G93" i="52" s="1"/>
  <c r="D48" i="52" a="1"/>
  <c r="D48" i="52" s="1"/>
  <c r="I151" i="52" a="1"/>
  <c r="I151" i="52" s="1"/>
  <c r="L54" i="52" a="1"/>
  <c r="L54" i="52" s="1"/>
  <c r="J130" i="52" a="1"/>
  <c r="J130" i="52" s="1"/>
  <c r="G54" i="52" a="1"/>
  <c r="G54" i="52" s="1"/>
  <c r="E68" i="52" a="1"/>
  <c r="E68" i="52" s="1"/>
  <c r="G130" i="52" a="1"/>
  <c r="G130" i="52" s="1"/>
  <c r="H156" i="52" a="1"/>
  <c r="H156" i="52" s="1"/>
  <c r="J151" i="52" a="1"/>
  <c r="J151" i="52" s="1"/>
  <c r="H142" i="52" a="1"/>
  <c r="H142" i="52" s="1"/>
  <c r="J93" i="52" a="1"/>
  <c r="J93" i="52" s="1"/>
  <c r="D54" i="52" a="1"/>
  <c r="D54" i="52" s="1"/>
  <c r="H40" i="52" a="1"/>
  <c r="H40" i="52" s="1"/>
  <c r="I134" i="52" a="1"/>
  <c r="I134" i="52" s="1"/>
  <c r="L66" i="52" a="1"/>
  <c r="L66" i="52" s="1"/>
  <c r="I95" i="52" a="1"/>
  <c r="I95" i="52" s="1"/>
  <c r="L95" i="52" a="1"/>
  <c r="L95" i="52" s="1"/>
  <c r="E95" i="52" a="1"/>
  <c r="E95" i="52" s="1"/>
  <c r="G132" i="52" a="1"/>
  <c r="G132" i="52" s="1"/>
  <c r="G79" i="52" a="1"/>
  <c r="G79" i="52" s="1"/>
  <c r="H29" i="52" a="1"/>
  <c r="H29" i="52" s="1"/>
  <c r="J95" i="52" a="1"/>
  <c r="J95" i="52" s="1"/>
  <c r="I70" i="52" a="1"/>
  <c r="I70" i="52" s="1"/>
  <c r="L79" i="52" a="1"/>
  <c r="L79" i="52" s="1"/>
  <c r="H66" i="52" a="1"/>
  <c r="H66" i="52" s="1"/>
  <c r="I132" i="52" a="1"/>
  <c r="I132" i="52" s="1"/>
  <c r="I181" i="52" a="1"/>
  <c r="I181" i="52" s="1"/>
  <c r="G95" i="52" a="1"/>
  <c r="G95" i="52" s="1"/>
  <c r="D95" i="52" a="1"/>
  <c r="D95" i="52" s="1"/>
  <c r="L175" i="52" a="1"/>
  <c r="L175" i="52" s="1"/>
  <c r="G112" i="52" a="1"/>
  <c r="G112" i="52" s="1"/>
  <c r="E132" i="52" a="1"/>
  <c r="E132" i="52" s="1"/>
  <c r="F132" i="52" a="1"/>
  <c r="F132" i="52" s="1"/>
  <c r="D79" i="52" a="1"/>
  <c r="D79" i="52" s="1"/>
  <c r="F95" i="52" a="1"/>
  <c r="F95" i="52" s="1"/>
  <c r="I79" i="52" a="1"/>
  <c r="I79" i="52" s="1"/>
  <c r="F96" i="52" a="1"/>
  <c r="F96" i="52" s="1"/>
  <c r="E96" i="52" a="1"/>
  <c r="E96" i="52" s="1"/>
  <c r="D50" i="52" a="1"/>
  <c r="D50" i="52" s="1"/>
  <c r="I40" i="52" a="1"/>
  <c r="I40" i="52" s="1"/>
  <c r="G31" i="52" a="1"/>
  <c r="G31" i="52" s="1"/>
  <c r="E175" i="52" a="1"/>
  <c r="E175" i="52" s="1"/>
  <c r="L155" i="52" a="1"/>
  <c r="L155" i="52" s="1"/>
  <c r="G115" i="52" a="1"/>
  <c r="G115" i="52" s="1"/>
  <c r="I31" i="52" a="1"/>
  <c r="I31" i="52" s="1"/>
  <c r="F111" i="52" a="1"/>
  <c r="F111" i="52" s="1"/>
  <c r="G40" i="52" a="1"/>
  <c r="G40" i="52" s="1"/>
  <c r="F29" i="52" a="1"/>
  <c r="F29" i="52" s="1"/>
  <c r="E29" i="52" a="1"/>
  <c r="E29" i="52" s="1"/>
  <c r="J155" i="52" a="1"/>
  <c r="J155" i="52" s="1"/>
  <c r="J115" i="52" a="1"/>
  <c r="J115" i="52" s="1"/>
  <c r="J31" i="52" a="1"/>
  <c r="J31" i="52" s="1"/>
  <c r="H123" i="52" a="1"/>
  <c r="H123" i="52" s="1"/>
  <c r="I112" i="52" a="1"/>
  <c r="I112" i="52" s="1"/>
  <c r="H134" i="52" a="1"/>
  <c r="H134" i="52" s="1"/>
  <c r="D66" i="52" a="1"/>
  <c r="D66" i="52" s="1"/>
  <c r="L181" i="52" a="1"/>
  <c r="L181" i="52" s="1"/>
  <c r="G139" i="52" a="1"/>
  <c r="G139" i="52" s="1"/>
  <c r="J79" i="52" a="1"/>
  <c r="J79" i="52" s="1"/>
  <c r="G175" i="52" a="1"/>
  <c r="G175" i="52" s="1"/>
  <c r="I155" i="52" a="1"/>
  <c r="I155" i="52" s="1"/>
  <c r="L115" i="52" a="1"/>
  <c r="L115" i="52" s="1"/>
  <c r="G70" i="52" a="1"/>
  <c r="G70" i="52" s="1"/>
  <c r="H70" i="52" a="1"/>
  <c r="H70" i="52" s="1"/>
  <c r="F66" i="52" a="1"/>
  <c r="F66" i="52" s="1"/>
  <c r="G134" i="52" a="1"/>
  <c r="G134" i="52" s="1"/>
  <c r="J112" i="52" a="1"/>
  <c r="J112" i="52" s="1"/>
  <c r="G155" i="52" a="1"/>
  <c r="G155" i="52" s="1"/>
  <c r="H181" i="52" a="1"/>
  <c r="H181" i="52" s="1"/>
  <c r="L132" i="52" a="1"/>
  <c r="L132" i="52" s="1"/>
  <c r="F112" i="52" a="1"/>
  <c r="F112" i="52" s="1"/>
  <c r="L134" i="52" a="1"/>
  <c r="L134" i="52" s="1"/>
  <c r="L131" i="52" a="1"/>
  <c r="L131" i="52" s="1"/>
  <c r="J117" i="52" a="1"/>
  <c r="J117" i="52" s="1"/>
  <c r="L94" i="52" a="1"/>
  <c r="L94" i="52" s="1"/>
  <c r="H139" i="52" a="1"/>
  <c r="H139" i="52" s="1"/>
  <c r="I139" i="52" a="1"/>
  <c r="I139" i="52" s="1"/>
  <c r="D70" i="52" a="1"/>
  <c r="D70" i="52" s="1"/>
  <c r="H31" i="52" a="1"/>
  <c r="H31" i="52" s="1"/>
  <c r="F70" i="52" a="1"/>
  <c r="F70" i="52" s="1"/>
  <c r="F155" i="52" a="1"/>
  <c r="F155" i="52" s="1"/>
  <c r="F115" i="52" a="1"/>
  <c r="F115" i="52" s="1"/>
  <c r="E115" i="52" a="1"/>
  <c r="E115" i="52" s="1"/>
  <c r="I115" i="52" a="1"/>
  <c r="I115" i="52" s="1"/>
  <c r="D31" i="52" a="1"/>
  <c r="D31" i="52" s="1"/>
  <c r="E70" i="52" a="1"/>
  <c r="E70" i="52" s="1"/>
  <c r="G29" i="52" a="1"/>
  <c r="G29" i="52" s="1"/>
  <c r="I175" i="52" a="1"/>
  <c r="I175" i="52" s="1"/>
  <c r="D175" i="52" a="1"/>
  <c r="D175" i="52" s="1"/>
  <c r="E134" i="52" a="1"/>
  <c r="E134" i="52" s="1"/>
  <c r="I66" i="52" a="1"/>
  <c r="I66" i="52" s="1"/>
  <c r="J132" i="52" a="1"/>
  <c r="J132" i="52" s="1"/>
  <c r="J86" i="52" a="1"/>
  <c r="J86" i="52" s="1"/>
  <c r="D155" i="52" a="1"/>
  <c r="D155" i="52" s="1"/>
  <c r="D112" i="52" a="1"/>
  <c r="D112" i="52" s="1"/>
  <c r="E181" i="52" a="1"/>
  <c r="E181" i="52" s="1"/>
  <c r="F79" i="52" a="1"/>
  <c r="F79" i="52" s="1"/>
  <c r="E66" i="52" a="1"/>
  <c r="E66" i="52" s="1"/>
  <c r="E86" i="52" a="1"/>
  <c r="E86" i="52" s="1"/>
  <c r="I148" i="52" a="1"/>
  <c r="I148" i="52" s="1"/>
  <c r="E155" i="52" a="1"/>
  <c r="E155" i="52" s="1"/>
  <c r="H115" i="52" a="1"/>
  <c r="H115" i="52" s="1"/>
  <c r="E31" i="52" a="1"/>
  <c r="E31" i="52" s="1"/>
  <c r="L70" i="52" a="1"/>
  <c r="L70" i="52" s="1"/>
  <c r="J29" i="52" a="1"/>
  <c r="J29" i="52" s="1"/>
  <c r="D134" i="52" a="1"/>
  <c r="D134" i="52" s="1"/>
  <c r="J181" i="52" a="1"/>
  <c r="J181" i="52" s="1"/>
  <c r="F86" i="52" a="1"/>
  <c r="F86" i="52" s="1"/>
  <c r="D181" i="52" a="1"/>
  <c r="D181" i="52" s="1"/>
  <c r="F175" i="52" a="1"/>
  <c r="F175" i="52" s="1"/>
  <c r="F134" i="52" a="1"/>
  <c r="F134" i="52" s="1"/>
  <c r="I29" i="52" a="1"/>
  <c r="I29" i="52" s="1"/>
  <c r="J66" i="52" a="1"/>
  <c r="J66" i="52" s="1"/>
  <c r="H132" i="52" a="1"/>
  <c r="H132" i="52" s="1"/>
  <c r="H112" i="52" a="1"/>
  <c r="H112" i="52" s="1"/>
  <c r="J124" i="52" a="1"/>
  <c r="J124" i="52" s="1"/>
  <c r="F181" i="52" a="1"/>
  <c r="F181" i="52" s="1"/>
  <c r="H79" i="52" a="1"/>
  <c r="H79" i="52" s="1"/>
  <c r="L112" i="52" a="1"/>
  <c r="L112" i="52" s="1"/>
  <c r="F148" i="52" a="1"/>
  <c r="F148" i="52" s="1"/>
  <c r="J106" i="52" a="1"/>
  <c r="J106" i="52" s="1"/>
  <c r="L106" i="52" a="1"/>
  <c r="L106" i="52" s="1"/>
  <c r="F106" i="52" a="1"/>
  <c r="F106" i="52" s="1"/>
  <c r="E182" i="52" a="1"/>
  <c r="E182" i="52" s="1"/>
  <c r="D36" i="52" a="1"/>
  <c r="D36" i="52" s="1"/>
  <c r="E106" i="52" a="1"/>
  <c r="E106" i="52" s="1"/>
  <c r="J111" i="52" a="1"/>
  <c r="J111" i="52" s="1"/>
  <c r="E40" i="52" a="1"/>
  <c r="E40" i="52" s="1"/>
  <c r="H127" i="52" a="1"/>
  <c r="H127" i="52" s="1"/>
  <c r="E139" i="52" a="1"/>
  <c r="E139" i="52" s="1"/>
  <c r="D127" i="52" a="1"/>
  <c r="D127" i="52" s="1"/>
  <c r="J127" i="52" a="1"/>
  <c r="J127" i="52" s="1"/>
  <c r="G124" i="52" a="1"/>
  <c r="G124" i="52" s="1"/>
  <c r="D124" i="52" a="1"/>
  <c r="D124" i="52" s="1"/>
  <c r="J123" i="52" a="1"/>
  <c r="J123" i="52" s="1"/>
  <c r="H124" i="52" a="1"/>
  <c r="H124" i="52" s="1"/>
  <c r="F123" i="52" a="1"/>
  <c r="F123" i="52" s="1"/>
  <c r="F139" i="52" a="1"/>
  <c r="F139" i="52" s="1"/>
  <c r="J139" i="52" a="1"/>
  <c r="J139" i="52" s="1"/>
  <c r="F127" i="52" a="1"/>
  <c r="F127" i="52" s="1"/>
  <c r="I127" i="52" a="1"/>
  <c r="I127" i="52" s="1"/>
  <c r="L124" i="52" a="1"/>
  <c r="L124" i="52" s="1"/>
  <c r="D139" i="52" a="1"/>
  <c r="D139" i="52" s="1"/>
  <c r="L127" i="52" a="1"/>
  <c r="L127" i="52" s="1"/>
  <c r="E127" i="52" a="1"/>
  <c r="E127" i="52" s="1"/>
  <c r="I123" i="52" a="1"/>
  <c r="I123" i="52" s="1"/>
  <c r="I124" i="52" a="1"/>
  <c r="I124" i="52" s="1"/>
  <c r="L123" i="52" a="1"/>
  <c r="L123" i="52" s="1"/>
  <c r="J161" i="52" a="1"/>
  <c r="J161" i="52" s="1"/>
  <c r="I170" i="52" a="1"/>
  <c r="I170" i="52" s="1"/>
  <c r="G86" i="52" a="1"/>
  <c r="G86" i="52" s="1"/>
  <c r="D106" i="52" a="1"/>
  <c r="D106" i="52" s="1"/>
  <c r="F146" i="52" a="1"/>
  <c r="F146" i="52" s="1"/>
  <c r="G111" i="52" a="1"/>
  <c r="G111" i="52" s="1"/>
  <c r="H59" i="52" a="1"/>
  <c r="H59" i="52" s="1"/>
  <c r="D182" i="52" a="1"/>
  <c r="D182" i="52" s="1"/>
  <c r="F117" i="52" a="1"/>
  <c r="F117" i="52" s="1"/>
  <c r="J148" i="52" a="1"/>
  <c r="J148" i="52" s="1"/>
  <c r="L170" i="52" a="1"/>
  <c r="L170" i="52" s="1"/>
  <c r="J182" i="52" a="1"/>
  <c r="J182" i="52" s="1"/>
  <c r="H131" i="52" a="1"/>
  <c r="H131" i="52" s="1"/>
  <c r="G117" i="52" a="1"/>
  <c r="G117" i="52" s="1"/>
  <c r="L59" i="52" a="1"/>
  <c r="L59" i="52" s="1"/>
  <c r="I36" i="52" a="1"/>
  <c r="I36" i="52" s="1"/>
  <c r="G129" i="52" a="1"/>
  <c r="G129" i="52" s="1"/>
  <c r="E84" i="52" a="1"/>
  <c r="E84" i="52" s="1"/>
  <c r="L84" i="52" a="1"/>
  <c r="L84" i="52" s="1"/>
  <c r="J59" i="52" a="1"/>
  <c r="J59" i="52" s="1"/>
  <c r="J38" i="52" a="1"/>
  <c r="J38" i="52" s="1"/>
  <c r="L148" i="52" a="1"/>
  <c r="L148" i="52" s="1"/>
  <c r="D170" i="52" a="1"/>
  <c r="D170" i="52" s="1"/>
  <c r="G182" i="52" a="1"/>
  <c r="G182" i="52" s="1"/>
  <c r="J35" i="52" a="1"/>
  <c r="J35" i="52" s="1"/>
  <c r="I89" i="52" a="1"/>
  <c r="I89" i="52" s="1"/>
  <c r="L146" i="52" a="1"/>
  <c r="L146" i="52" s="1"/>
  <c r="E161" i="52" a="1"/>
  <c r="E161" i="52" s="1"/>
  <c r="I131" i="52" a="1"/>
  <c r="I131" i="52" s="1"/>
  <c r="G94" i="52" a="1"/>
  <c r="G94" i="52" s="1"/>
  <c r="L89" i="52" a="1"/>
  <c r="L89" i="52" s="1"/>
  <c r="I84" i="52" a="1"/>
  <c r="I84" i="52" s="1"/>
  <c r="D59" i="52" a="1"/>
  <c r="D59" i="52" s="1"/>
  <c r="E38" i="52" a="1"/>
  <c r="E38" i="52" s="1"/>
  <c r="F170" i="52" a="1"/>
  <c r="F170" i="52" s="1"/>
  <c r="E170" i="52" a="1"/>
  <c r="E170" i="52" s="1"/>
  <c r="D38" i="52" a="1"/>
  <c r="D38" i="52" s="1"/>
  <c r="D41" i="52" a="1"/>
  <c r="D41" i="52" s="1"/>
  <c r="F131" i="52" a="1"/>
  <c r="F131" i="52" s="1"/>
  <c r="H146" i="52" a="1"/>
  <c r="H146" i="52" s="1"/>
  <c r="E94" i="52" a="1"/>
  <c r="E94" i="52" s="1"/>
  <c r="D35" i="52" a="1"/>
  <c r="D35" i="52" s="1"/>
  <c r="F89" i="52" a="1"/>
  <c r="F89" i="52" s="1"/>
  <c r="E35" i="52" a="1"/>
  <c r="E35" i="52" s="1"/>
  <c r="G89" i="52" a="1"/>
  <c r="G89" i="52" s="1"/>
  <c r="D129" i="52" a="1"/>
  <c r="D129" i="52" s="1"/>
  <c r="H129" i="52" a="1"/>
  <c r="H129" i="52" s="1"/>
  <c r="E129" i="52" a="1"/>
  <c r="E129" i="52" s="1"/>
  <c r="G146" i="52" a="1"/>
  <c r="G146" i="52" s="1"/>
  <c r="H182" i="52" a="1"/>
  <c r="H182" i="52" s="1"/>
  <c r="G84" i="52" a="1"/>
  <c r="G84" i="52" s="1"/>
  <c r="F59" i="52" a="1"/>
  <c r="F59" i="52" s="1"/>
  <c r="G38" i="52" a="1"/>
  <c r="G38" i="52" s="1"/>
  <c r="H38" i="52" a="1"/>
  <c r="H38" i="52" s="1"/>
  <c r="D148" i="52" a="1"/>
  <c r="D148" i="52" s="1"/>
  <c r="I41" i="52" a="1"/>
  <c r="I41" i="52" s="1"/>
  <c r="J36" i="52" a="1"/>
  <c r="J36" i="52" s="1"/>
  <c r="J170" i="52" a="1"/>
  <c r="J170" i="52" s="1"/>
  <c r="I59" i="52" a="1"/>
  <c r="I59" i="52" s="1"/>
  <c r="E41" i="52" a="1"/>
  <c r="E41" i="52" s="1"/>
  <c r="L129" i="52" a="1"/>
  <c r="L129" i="52" s="1"/>
  <c r="I117" i="52" a="1"/>
  <c r="I117" i="52" s="1"/>
  <c r="H89" i="52" a="1"/>
  <c r="H89" i="52" s="1"/>
  <c r="F161" i="52" a="1"/>
  <c r="F161" i="52" s="1"/>
  <c r="F182" i="52" a="1"/>
  <c r="F182" i="52" s="1"/>
  <c r="D84" i="52" a="1"/>
  <c r="D84" i="52" s="1"/>
  <c r="E89" i="52" a="1"/>
  <c r="E89" i="52" s="1"/>
  <c r="L117" i="52" a="1"/>
  <c r="L117" i="52" s="1"/>
  <c r="H86" i="52" a="1"/>
  <c r="H86" i="52" s="1"/>
  <c r="F94" i="52" a="1"/>
  <c r="F94" i="52" s="1"/>
  <c r="H161" i="52" a="1"/>
  <c r="H161" i="52" s="1"/>
  <c r="I35" i="52" a="1"/>
  <c r="I35" i="52" s="1"/>
  <c r="D131" i="52" a="1"/>
  <c r="D131" i="52" s="1"/>
  <c r="F129" i="52" a="1"/>
  <c r="F129" i="52" s="1"/>
  <c r="J94" i="52" a="1"/>
  <c r="J94" i="52" s="1"/>
  <c r="E146" i="52" a="1"/>
  <c r="E146" i="52" s="1"/>
  <c r="D161" i="52" a="1"/>
  <c r="D161" i="52" s="1"/>
  <c r="J84" i="52" a="1"/>
  <c r="J84" i="52" s="1"/>
  <c r="G41" i="52" a="1"/>
  <c r="G41" i="52" s="1"/>
  <c r="E59" i="52" a="1"/>
  <c r="E59" i="52" s="1"/>
  <c r="F38" i="52" a="1"/>
  <c r="F38" i="52" s="1"/>
  <c r="G148" i="52" a="1"/>
  <c r="G148" i="52" s="1"/>
  <c r="E148" i="52" a="1"/>
  <c r="E148" i="52" s="1"/>
  <c r="E36" i="52" a="1"/>
  <c r="E36" i="52" s="1"/>
  <c r="G170" i="52" a="1"/>
  <c r="G170" i="52" s="1"/>
  <c r="H41" i="52" a="1"/>
  <c r="H41" i="52" s="1"/>
  <c r="F41" i="52" a="1"/>
  <c r="F41" i="52" s="1"/>
  <c r="I86" i="52" a="1"/>
  <c r="I86" i="52" s="1"/>
  <c r="I182" i="52" a="1"/>
  <c r="I182" i="52" s="1"/>
  <c r="F84" i="52" a="1"/>
  <c r="F84" i="52" s="1"/>
  <c r="J131" i="52" a="1"/>
  <c r="J131" i="52" s="1"/>
  <c r="D94" i="52" a="1"/>
  <c r="D94" i="52" s="1"/>
  <c r="E117" i="52" a="1"/>
  <c r="E117" i="52" s="1"/>
  <c r="G161" i="52" a="1"/>
  <c r="G161" i="52" s="1"/>
  <c r="D89" i="52" a="1"/>
  <c r="D89" i="52" s="1"/>
  <c r="H117" i="52" a="1"/>
  <c r="H117" i="52" s="1"/>
  <c r="L86" i="52" a="1"/>
  <c r="L86" i="52" s="1"/>
  <c r="D146" i="52" a="1"/>
  <c r="D146" i="52" s="1"/>
  <c r="L161" i="52" a="1"/>
  <c r="L161" i="52" s="1"/>
  <c r="H35" i="52" a="1"/>
  <c r="H35" i="52" s="1"/>
  <c r="G131" i="52" a="1"/>
  <c r="G131" i="52" s="1"/>
  <c r="J129" i="52" a="1"/>
  <c r="J129" i="52" s="1"/>
  <c r="H94" i="52" a="1"/>
  <c r="H94" i="52" s="1"/>
  <c r="J146" i="52" a="1"/>
  <c r="J146" i="52" s="1"/>
  <c r="G35" i="52" a="1"/>
  <c r="G35" i="52" s="1"/>
  <c r="F149" i="52" a="1"/>
  <c r="F149" i="52" s="1"/>
  <c r="G144" i="52" a="1"/>
  <c r="G144" i="52" s="1"/>
  <c r="J179" i="52" a="1"/>
  <c r="J179" i="52" s="1"/>
  <c r="J163" i="52" a="1"/>
  <c r="J163" i="52" s="1"/>
  <c r="D85" i="52" a="1"/>
  <c r="D85" i="52" s="1"/>
  <c r="J30" i="52" a="1"/>
  <c r="J30" i="52" s="1"/>
  <c r="H80" i="52" a="1"/>
  <c r="H80" i="52" s="1"/>
  <c r="F116" i="52" a="1"/>
  <c r="F116" i="52" s="1"/>
  <c r="D185" i="52" a="1"/>
  <c r="D185" i="52" s="1"/>
  <c r="G125" i="52" a="1"/>
  <c r="G125" i="52" s="1"/>
  <c r="G172" i="52" a="1"/>
  <c r="G172" i="52" s="1"/>
  <c r="J85" i="52" a="1"/>
  <c r="J85" i="52" s="1"/>
  <c r="D80" i="52" a="1"/>
  <c r="D80" i="52" s="1"/>
  <c r="J74" i="52" a="1"/>
  <c r="J74" i="52" s="1"/>
  <c r="F136" i="52" a="1"/>
  <c r="F136" i="52" s="1"/>
  <c r="E42" i="52" a="1"/>
  <c r="E42" i="52" s="1"/>
  <c r="F172" i="52" a="1"/>
  <c r="F172" i="52" s="1"/>
  <c r="H125" i="52" a="1"/>
  <c r="H125" i="52" s="1"/>
  <c r="E137" i="52" a="1"/>
  <c r="E137" i="52" s="1"/>
  <c r="H28" i="52" a="1"/>
  <c r="H28" i="52" s="1"/>
  <c r="H144" i="52" a="1"/>
  <c r="H144" i="52" s="1"/>
  <c r="E55" i="52" a="1"/>
  <c r="E55" i="52" s="1"/>
  <c r="G149" i="52" a="1"/>
  <c r="G149" i="52" s="1"/>
  <c r="G28" i="52" a="1"/>
  <c r="G28" i="52" s="1"/>
  <c r="G30" i="52" a="1"/>
  <c r="G30" i="52" s="1"/>
  <c r="D42" i="52" a="1"/>
  <c r="D42" i="52" s="1"/>
  <c r="G74" i="52" a="1"/>
  <c r="G74" i="52" s="1"/>
  <c r="F185" i="52" a="1"/>
  <c r="F185" i="52" s="1"/>
  <c r="E165" i="52" a="1"/>
  <c r="E165" i="52" s="1"/>
  <c r="G55" i="52" a="1"/>
  <c r="G55" i="52" s="1"/>
  <c r="E144" i="52" a="1"/>
  <c r="E144" i="52" s="1"/>
  <c r="J144" i="52" a="1"/>
  <c r="J144" i="52" s="1"/>
  <c r="E85" i="52" a="1"/>
  <c r="E85" i="52" s="1"/>
  <c r="F80" i="52" a="1"/>
  <c r="F80" i="52" s="1"/>
  <c r="I80" i="52" a="1"/>
  <c r="I80" i="52" s="1"/>
  <c r="D55" i="52" a="1"/>
  <c r="D55" i="52" s="1"/>
  <c r="H179" i="52" a="1"/>
  <c r="H179" i="52" s="1"/>
  <c r="G179" i="52" a="1"/>
  <c r="G179" i="52" s="1"/>
  <c r="L149" i="52" a="1"/>
  <c r="L149" i="52" s="1"/>
  <c r="I172" i="52" a="1"/>
  <c r="I172" i="52" s="1"/>
  <c r="J185" i="52" a="1"/>
  <c r="J185" i="52" s="1"/>
  <c r="F163" i="52" a="1"/>
  <c r="F163" i="52" s="1"/>
  <c r="I137" i="52" a="1"/>
  <c r="I137" i="52" s="1"/>
  <c r="H74" i="52" a="1"/>
  <c r="H74" i="52" s="1"/>
  <c r="D165" i="52" a="1"/>
  <c r="D165" i="52" s="1"/>
  <c r="G116" i="52" a="1"/>
  <c r="G116" i="52" s="1"/>
  <c r="J136" i="52" a="1"/>
  <c r="J136" i="52" s="1"/>
  <c r="I42" i="52" a="1"/>
  <c r="I42" i="52" s="1"/>
  <c r="D74" i="52" a="1"/>
  <c r="D74" i="52" s="1"/>
  <c r="D28" i="52" a="1"/>
  <c r="D28" i="52" s="1"/>
  <c r="H185" i="52" a="1"/>
  <c r="H185" i="52" s="1"/>
  <c r="I185" i="52" a="1"/>
  <c r="I185" i="52" s="1"/>
  <c r="J137" i="52" a="1"/>
  <c r="J137" i="52" s="1"/>
  <c r="F30" i="52" a="1"/>
  <c r="F30" i="52" s="1"/>
  <c r="H165" i="52" a="1"/>
  <c r="H165" i="52" s="1"/>
  <c r="I163" i="52" a="1"/>
  <c r="I163" i="52" s="1"/>
  <c r="E172" i="52" a="1"/>
  <c r="E172" i="52" s="1"/>
  <c r="I28" i="52" a="1"/>
  <c r="I28" i="52" s="1"/>
  <c r="D116" i="52" a="1"/>
  <c r="D116" i="52" s="1"/>
  <c r="G136" i="52" a="1"/>
  <c r="G136" i="52" s="1"/>
  <c r="D137" i="52" a="1"/>
  <c r="D137" i="52" s="1"/>
  <c r="L144" i="52" a="1"/>
  <c r="L144" i="52" s="1"/>
  <c r="G185" i="52" a="1"/>
  <c r="G185" i="52" s="1"/>
  <c r="H36" i="52" a="1"/>
  <c r="H36" i="52" s="1"/>
  <c r="F36" i="52" a="1"/>
  <c r="F36" i="52" s="1"/>
  <c r="E125" i="52" a="1"/>
  <c r="E125" i="52" s="1"/>
  <c r="J125" i="52" a="1"/>
  <c r="J125" i="52" s="1"/>
  <c r="I144" i="52" a="1"/>
  <c r="I144" i="52" s="1"/>
  <c r="H85" i="52" a="1"/>
  <c r="H85" i="52" s="1"/>
  <c r="J80" i="52" a="1"/>
  <c r="J80" i="52" s="1"/>
  <c r="E80" i="52" a="1"/>
  <c r="E80" i="52" s="1"/>
  <c r="I55" i="52" a="1"/>
  <c r="I55" i="52" s="1"/>
  <c r="F179" i="52" a="1"/>
  <c r="F179" i="52" s="1"/>
  <c r="E179" i="52" a="1"/>
  <c r="E179" i="52" s="1"/>
  <c r="L55" i="52" a="1"/>
  <c r="L55" i="52" s="1"/>
  <c r="E149" i="52" a="1"/>
  <c r="E149" i="52" s="1"/>
  <c r="I116" i="52" a="1"/>
  <c r="I116" i="52" s="1"/>
  <c r="I165" i="52" a="1"/>
  <c r="I165" i="52" s="1"/>
  <c r="L163" i="52" a="1"/>
  <c r="L163" i="52" s="1"/>
  <c r="J116" i="52" a="1"/>
  <c r="J116" i="52" s="1"/>
  <c r="L136" i="52" a="1"/>
  <c r="L136" i="52" s="1"/>
  <c r="H42" i="52" a="1"/>
  <c r="H42" i="52" s="1"/>
  <c r="F74" i="52" a="1"/>
  <c r="F74" i="52" s="1"/>
  <c r="I179" i="52" a="1"/>
  <c r="I179" i="52" s="1"/>
  <c r="H30" i="52" a="1"/>
  <c r="H30" i="52" s="1"/>
  <c r="F137" i="52" a="1"/>
  <c r="F137" i="52" s="1"/>
  <c r="I125" i="52" a="1"/>
  <c r="I125" i="52" s="1"/>
  <c r="L185" i="52" a="1"/>
  <c r="L185" i="52" s="1"/>
  <c r="H137" i="52" a="1"/>
  <c r="H137" i="52" s="1"/>
  <c r="F55" i="52" a="1"/>
  <c r="F55" i="52" s="1"/>
  <c r="L165" i="52" a="1"/>
  <c r="L165" i="52" s="1"/>
  <c r="G163" i="52" a="1"/>
  <c r="G163" i="52" s="1"/>
  <c r="H172" i="52" a="1"/>
  <c r="H172" i="52" s="1"/>
  <c r="E28" i="52" a="1"/>
  <c r="E28" i="52" s="1"/>
  <c r="J42" i="52" a="1"/>
  <c r="J42" i="52" s="1"/>
  <c r="G85" i="52" a="1"/>
  <c r="G85" i="52" s="1"/>
  <c r="E123" i="52" a="1"/>
  <c r="E123" i="52" s="1"/>
  <c r="G123" i="52" a="1"/>
  <c r="G123" i="52" s="1"/>
  <c r="I149" i="52" a="1"/>
  <c r="I149" i="52" s="1"/>
  <c r="F144" i="52" a="1"/>
  <c r="F144" i="52" s="1"/>
  <c r="I85" i="52" a="1"/>
  <c r="I85" i="52" s="1"/>
  <c r="G80" i="52" a="1"/>
  <c r="G80" i="52" s="1"/>
  <c r="H55" i="52" a="1"/>
  <c r="H55" i="52" s="1"/>
  <c r="L179" i="52" a="1"/>
  <c r="L179" i="52" s="1"/>
  <c r="H149" i="52" a="1"/>
  <c r="H149" i="52" s="1"/>
  <c r="J149" i="52" a="1"/>
  <c r="J149" i="52" s="1"/>
  <c r="D136" i="52" a="1"/>
  <c r="D136" i="52" s="1"/>
  <c r="E30" i="52" a="1"/>
  <c r="E30" i="52" s="1"/>
  <c r="G42" i="52" a="1"/>
  <c r="G42" i="52" s="1"/>
  <c r="F125" i="52" a="1"/>
  <c r="F125" i="52" s="1"/>
  <c r="E136" i="52" a="1"/>
  <c r="E136" i="52" s="1"/>
  <c r="D172" i="52" a="1"/>
  <c r="D172" i="52" s="1"/>
  <c r="L116" i="52" a="1"/>
  <c r="L116" i="52" s="1"/>
  <c r="E116" i="52" a="1"/>
  <c r="E116" i="52" s="1"/>
  <c r="I136" i="52" a="1"/>
  <c r="I136" i="52" s="1"/>
  <c r="L74" i="52" a="1"/>
  <c r="L74" i="52" s="1"/>
  <c r="I74" i="52" a="1"/>
  <c r="I74" i="52" s="1"/>
  <c r="L85" i="52" a="1"/>
  <c r="L85" i="52" s="1"/>
  <c r="H163" i="52" a="1"/>
  <c r="H163" i="52" s="1"/>
  <c r="G165" i="52" a="1"/>
  <c r="G165" i="52" s="1"/>
  <c r="D125" i="52" a="1"/>
  <c r="D125" i="52" s="1"/>
  <c r="G137" i="52" a="1"/>
  <c r="G137" i="52" s="1"/>
  <c r="I30" i="52" a="1"/>
  <c r="I30" i="52" s="1"/>
  <c r="F165" i="52" a="1"/>
  <c r="F165" i="52" s="1"/>
  <c r="D163" i="52" a="1"/>
  <c r="D163" i="52" s="1"/>
  <c r="L172" i="52" a="1"/>
  <c r="L172" i="52" s="1"/>
  <c r="J28" i="52" a="1"/>
  <c r="J28" i="52" s="1"/>
  <c r="G106" i="52" a="1"/>
  <c r="G106" i="52" s="1"/>
  <c r="I106" i="52" a="1"/>
  <c r="I106" i="52" s="1"/>
  <c r="D145" i="52" a="1"/>
  <c r="D145" i="52" s="1"/>
  <c r="L145" i="52" a="1"/>
  <c r="L145" i="52" s="1"/>
  <c r="F145" i="52" a="1"/>
  <c r="F145" i="52" s="1"/>
  <c r="I145" i="52" a="1"/>
  <c r="I145" i="52" s="1"/>
  <c r="H145" i="52" a="1"/>
  <c r="H145" i="52" s="1"/>
  <c r="G145" i="52" a="1"/>
  <c r="G145" i="52" s="1"/>
  <c r="J145" i="52" a="1"/>
  <c r="J145" i="52" s="1"/>
  <c r="E145" i="52" a="1"/>
  <c r="E145" i="52" s="1"/>
  <c r="L57" i="52" a="1"/>
  <c r="L57" i="52" s="1"/>
  <c r="J57" i="52" a="1"/>
  <c r="J57" i="52" s="1"/>
  <c r="I57" i="52" a="1"/>
  <c r="I57" i="52" s="1"/>
  <c r="G57" i="52" a="1"/>
  <c r="G57" i="52" s="1"/>
  <c r="E57" i="52" a="1"/>
  <c r="E57" i="52" s="1"/>
  <c r="F57" i="52" a="1"/>
  <c r="F57" i="52" s="1"/>
  <c r="H57" i="52" a="1"/>
  <c r="H57" i="52" s="1"/>
  <c r="D57" i="52" a="1"/>
  <c r="D57" i="52" s="1"/>
  <c r="F73" i="52" a="1"/>
  <c r="F73" i="52" s="1"/>
  <c r="I73" i="52" a="1"/>
  <c r="I73" i="52" s="1"/>
  <c r="E73" i="52" a="1"/>
  <c r="E73" i="52" s="1"/>
  <c r="G73" i="52" a="1"/>
  <c r="G73" i="52" s="1"/>
  <c r="J73" i="52" a="1"/>
  <c r="J73" i="52" s="1"/>
  <c r="D73" i="52" a="1"/>
  <c r="D73" i="52" s="1"/>
  <c r="H73" i="52" a="1"/>
  <c r="H73" i="52" s="1"/>
  <c r="L73" i="52" a="1"/>
  <c r="L73" i="52" s="1"/>
  <c r="I184" i="52" a="1"/>
  <c r="I184" i="52" s="1"/>
  <c r="J184" i="52" a="1"/>
  <c r="J184" i="52" s="1"/>
  <c r="E184" i="52" a="1"/>
  <c r="E184" i="52" s="1"/>
  <c r="F184" i="52" a="1"/>
  <c r="F184" i="52" s="1"/>
  <c r="H184" i="52" a="1"/>
  <c r="H184" i="52" s="1"/>
  <c r="D184" i="52" a="1"/>
  <c r="D184" i="52" s="1"/>
  <c r="L184" i="52" a="1"/>
  <c r="L184" i="52" s="1"/>
  <c r="G184" i="52" a="1"/>
  <c r="G184" i="52" s="1"/>
  <c r="H122" i="52" a="1"/>
  <c r="H122" i="52" s="1"/>
  <c r="G122" i="52" a="1"/>
  <c r="G122" i="52" s="1"/>
  <c r="L122" i="52" a="1"/>
  <c r="L122" i="52" s="1"/>
  <c r="D122" i="52" a="1"/>
  <c r="D122" i="52" s="1"/>
  <c r="I122" i="52" a="1"/>
  <c r="I122" i="52" s="1"/>
  <c r="E122" i="52" a="1"/>
  <c r="E122" i="52" s="1"/>
  <c r="J122" i="52" a="1"/>
  <c r="J122" i="52" s="1"/>
  <c r="F122" i="52" a="1"/>
  <c r="F122" i="52" s="1"/>
  <c r="H83" i="52" a="1"/>
  <c r="H83" i="52" s="1"/>
  <c r="D83" i="52" a="1"/>
  <c r="D83" i="52" s="1"/>
  <c r="E83" i="52" a="1"/>
  <c r="E83" i="52" s="1"/>
  <c r="J83" i="52" a="1"/>
  <c r="J83" i="52" s="1"/>
  <c r="I83" i="52" a="1"/>
  <c r="I83" i="52" s="1"/>
  <c r="F83" i="52" a="1"/>
  <c r="F83" i="52" s="1"/>
  <c r="G83" i="52" a="1"/>
  <c r="G83" i="52" s="1"/>
  <c r="L83" i="52" a="1"/>
  <c r="L83" i="52" s="1"/>
  <c r="H52" i="52" a="1"/>
  <c r="H52" i="52" s="1"/>
  <c r="I52" i="52" a="1"/>
  <c r="I52" i="52" s="1"/>
  <c r="E52" i="52" a="1"/>
  <c r="E52" i="52" s="1"/>
  <c r="J52" i="52" a="1"/>
  <c r="J52" i="52" s="1"/>
  <c r="D52" i="52" a="1"/>
  <c r="D52" i="52" s="1"/>
  <c r="G52" i="52" a="1"/>
  <c r="G52" i="52" s="1"/>
  <c r="F52" i="52" a="1"/>
  <c r="F52" i="52" s="1"/>
  <c r="E98" i="52" a="1"/>
  <c r="E98" i="52" s="1"/>
  <c r="I98" i="52" a="1"/>
  <c r="I98" i="52" s="1"/>
  <c r="H98" i="52" a="1"/>
  <c r="H98" i="52" s="1"/>
  <c r="D98" i="52" a="1"/>
  <c r="D98" i="52" s="1"/>
  <c r="J98" i="52" a="1"/>
  <c r="J98" i="52" s="1"/>
  <c r="F98" i="52" a="1"/>
  <c r="F98" i="52" s="1"/>
  <c r="G98" i="52" a="1"/>
  <c r="G98" i="52" s="1"/>
  <c r="L98" i="52" a="1"/>
  <c r="L98" i="52" s="1"/>
  <c r="H143" i="52" a="1"/>
  <c r="H143" i="52" s="1"/>
  <c r="G143" i="52" a="1"/>
  <c r="G143" i="52" s="1"/>
  <c r="E143" i="52" a="1"/>
  <c r="E143" i="52" s="1"/>
  <c r="I143" i="52" a="1"/>
  <c r="I143" i="52" s="1"/>
  <c r="J143" i="52" a="1"/>
  <c r="J143" i="52" s="1"/>
  <c r="D143" i="52" a="1"/>
  <c r="D143" i="52" s="1"/>
  <c r="L143" i="52" a="1"/>
  <c r="L143" i="52" s="1"/>
  <c r="F143" i="52" a="1"/>
  <c r="F143" i="52" s="1"/>
  <c r="G102" i="52" a="1"/>
  <c r="G102" i="52" s="1"/>
  <c r="F102" i="52" a="1"/>
  <c r="F102" i="52" s="1"/>
  <c r="J102" i="52" a="1"/>
  <c r="J102" i="52" s="1"/>
  <c r="H102" i="52" a="1"/>
  <c r="H102" i="52" s="1"/>
  <c r="D102" i="52" a="1"/>
  <c r="D102" i="52" s="1"/>
  <c r="E102" i="52" a="1"/>
  <c r="E102" i="52" s="1"/>
  <c r="I102" i="52" a="1"/>
  <c r="I102" i="52" s="1"/>
  <c r="L102" i="52" a="1"/>
  <c r="L102" i="52" s="1"/>
  <c r="G43" i="52" a="1"/>
  <c r="G43" i="52" s="1"/>
  <c r="I43" i="52" a="1"/>
  <c r="I43" i="52" s="1"/>
  <c r="H43" i="52" a="1"/>
  <c r="H43" i="52" s="1"/>
  <c r="J43" i="52" a="1"/>
  <c r="J43" i="52" s="1"/>
  <c r="F43" i="52" a="1"/>
  <c r="F43" i="52" s="1"/>
  <c r="E43" i="52" a="1"/>
  <c r="E43" i="52" s="1"/>
  <c r="D43" i="52" a="1"/>
  <c r="D43" i="52" s="1"/>
  <c r="I140" i="52" a="1"/>
  <c r="I140" i="52" s="1"/>
  <c r="D140" i="52" a="1"/>
  <c r="D140" i="52" s="1"/>
  <c r="G140" i="52" a="1"/>
  <c r="G140" i="52" s="1"/>
  <c r="L140" i="52" a="1"/>
  <c r="L140" i="52" s="1"/>
  <c r="F140" i="52" a="1"/>
  <c r="F140" i="52" s="1"/>
  <c r="H140" i="52" a="1"/>
  <c r="H140" i="52" s="1"/>
  <c r="E140" i="52" a="1"/>
  <c r="E140" i="52" s="1"/>
  <c r="J140" i="52" a="1"/>
  <c r="J140" i="52" s="1"/>
  <c r="J178" i="52" a="1"/>
  <c r="J178" i="52" s="1"/>
  <c r="E178" i="52" a="1"/>
  <c r="E178" i="52" s="1"/>
  <c r="F178" i="52" a="1"/>
  <c r="F178" i="52" s="1"/>
  <c r="I178" i="52" a="1"/>
  <c r="I178" i="52" s="1"/>
  <c r="G178" i="52" a="1"/>
  <c r="G178" i="52" s="1"/>
  <c r="D178" i="52" a="1"/>
  <c r="D178" i="52" s="1"/>
  <c r="H178" i="52" a="1"/>
  <c r="H178" i="52" s="1"/>
  <c r="L178" i="52" a="1"/>
  <c r="L178" i="52" s="1"/>
  <c r="I158" i="52" a="1"/>
  <c r="I158" i="52" s="1"/>
  <c r="E158" i="52" a="1"/>
  <c r="E158" i="52" s="1"/>
  <c r="H158" i="52" a="1"/>
  <c r="H158" i="52" s="1"/>
  <c r="L158" i="52" a="1"/>
  <c r="L158" i="52" s="1"/>
  <c r="F158" i="52" a="1"/>
  <c r="F158" i="52" s="1"/>
  <c r="D158" i="52" a="1"/>
  <c r="D158" i="52" s="1"/>
  <c r="J158" i="52" a="1"/>
  <c r="J158" i="52" s="1"/>
  <c r="G158" i="52" a="1"/>
  <c r="G158" i="52" s="1"/>
  <c r="I32" i="52" a="1"/>
  <c r="I32" i="52" s="1"/>
  <c r="D32" i="52" a="1"/>
  <c r="D32" i="52" s="1"/>
  <c r="H32" i="52" a="1"/>
  <c r="H32" i="52" s="1"/>
  <c r="G32" i="52" a="1"/>
  <c r="G32" i="52" s="1"/>
  <c r="J32" i="52" a="1"/>
  <c r="J32" i="52" s="1"/>
  <c r="F32" i="52" a="1"/>
  <c r="F32" i="52" s="1"/>
  <c r="E32" i="52" a="1"/>
  <c r="E32" i="52" s="1"/>
  <c r="G47" i="52" a="1"/>
  <c r="G47" i="52" s="1"/>
  <c r="F47" i="52" a="1"/>
  <c r="F47" i="52" s="1"/>
  <c r="E47" i="52" a="1"/>
  <c r="E47" i="52" s="1"/>
  <c r="J47" i="52" a="1"/>
  <c r="J47" i="52" s="1"/>
  <c r="I47" i="52" a="1"/>
  <c r="I47" i="52" s="1"/>
  <c r="H47" i="52" a="1"/>
  <c r="H47" i="52" s="1"/>
  <c r="D47" i="52" a="1"/>
  <c r="D47" i="52" s="1"/>
  <c r="Q8" i="45" l="1"/>
  <c r="C112" i="49" s="1"/>
  <c r="I112" i="49" s="1"/>
  <c r="O10" i="34"/>
  <c r="C24" i="49" s="1"/>
  <c r="R8" i="38"/>
  <c r="C42" i="49" s="1"/>
  <c r="R42" i="49" s="1"/>
  <c r="O14" i="42"/>
  <c r="J88" i="53" s="1"/>
  <c r="M12" i="44"/>
  <c r="J106" i="53" s="1"/>
  <c r="P15" i="46"/>
  <c r="J129" i="53" s="1"/>
  <c r="U10" i="4"/>
  <c r="C4" i="49" s="1"/>
  <c r="H4" i="49" s="1"/>
  <c r="R14" i="38"/>
  <c r="C48" i="49" s="1"/>
  <c r="AM48" i="49" s="1"/>
  <c r="O12" i="40"/>
  <c r="C66" i="49" s="1"/>
  <c r="U66" i="49" s="1"/>
  <c r="Z15" i="51"/>
  <c r="C169" i="49" s="1"/>
  <c r="M169" i="49" s="1"/>
  <c r="M11" i="44"/>
  <c r="C105" i="49" s="1"/>
  <c r="D105" i="49" s="1"/>
  <c r="P12" i="43"/>
  <c r="C96" i="49" s="1"/>
  <c r="I96" i="49" s="1"/>
  <c r="O14" i="34"/>
  <c r="C28" i="49" s="1"/>
  <c r="J28" i="49" s="1"/>
  <c r="Q17" i="45"/>
  <c r="J121" i="53" s="1"/>
  <c r="Q14" i="45"/>
  <c r="C118" i="49" s="1"/>
  <c r="AA118" i="49" s="1"/>
  <c r="P13" i="48"/>
  <c r="C147" i="49" s="1"/>
  <c r="AN147" i="49" s="1"/>
  <c r="M8" i="44"/>
  <c r="C102" i="49" s="1"/>
  <c r="D102" i="49" s="1"/>
  <c r="U13" i="4"/>
  <c r="C7" i="49" s="1"/>
  <c r="E7" i="49" s="1"/>
  <c r="N9" i="47"/>
  <c r="J133" i="53" s="1"/>
  <c r="R10" i="38"/>
  <c r="C44" i="49" s="1"/>
  <c r="Q44" i="49" s="1"/>
  <c r="M16" i="44"/>
  <c r="C110" i="49" s="1"/>
  <c r="D110" i="49" s="1"/>
  <c r="P14" i="48"/>
  <c r="J148" i="53" s="1"/>
  <c r="Q10" i="45"/>
  <c r="J114" i="53" s="1"/>
  <c r="R16" i="38"/>
  <c r="C50" i="49" s="1"/>
  <c r="AK50" i="49" s="1"/>
  <c r="N16" i="47"/>
  <c r="C140" i="49" s="1"/>
  <c r="K140" i="49" s="1"/>
  <c r="Z11" i="51"/>
  <c r="C165" i="49" s="1"/>
  <c r="AJ165" i="49" s="1"/>
  <c r="U12" i="4"/>
  <c r="C6" i="49" s="1"/>
  <c r="AA6" i="49" s="1"/>
  <c r="O12" i="42"/>
  <c r="J86" i="53" s="1"/>
  <c r="P10" i="46"/>
  <c r="J124" i="53" s="1"/>
  <c r="R11" i="38"/>
  <c r="J45" i="53" s="1"/>
  <c r="M8" i="41"/>
  <c r="C72" i="49" s="1"/>
  <c r="L72" i="49" s="1"/>
  <c r="Q12" i="33"/>
  <c r="C16" i="49" s="1"/>
  <c r="F16" i="49" s="1"/>
  <c r="M11" i="50"/>
  <c r="J155" i="53" s="1"/>
  <c r="P11" i="43"/>
  <c r="J95" i="53" s="1"/>
  <c r="N15" i="47"/>
  <c r="C139" i="49" s="1"/>
  <c r="K139" i="49" s="1"/>
  <c r="Z9" i="51"/>
  <c r="C163" i="49" s="1"/>
  <c r="Q9" i="45"/>
  <c r="C113" i="49" s="1"/>
  <c r="G113" i="49" s="1"/>
  <c r="P14" i="43"/>
  <c r="J98" i="53" s="1"/>
  <c r="O17" i="34"/>
  <c r="J31" i="53" s="1"/>
  <c r="K31" i="53" s="1"/>
  <c r="L56" i="52" s="1" a="1"/>
  <c r="L56" i="52" s="1"/>
  <c r="O12" i="34"/>
  <c r="J26" i="53" s="1"/>
  <c r="K26" i="53" s="1"/>
  <c r="Q16" i="33"/>
  <c r="C20" i="49" s="1"/>
  <c r="D20" i="49" s="1"/>
  <c r="M15" i="41"/>
  <c r="C79" i="49" s="1"/>
  <c r="F79" i="49" s="1"/>
  <c r="U14" i="4"/>
  <c r="C8" i="49" s="1"/>
  <c r="Z17" i="51"/>
  <c r="J171" i="53" s="1"/>
  <c r="O13" i="42"/>
  <c r="C87" i="49" s="1"/>
  <c r="N87" i="49" s="1"/>
  <c r="O8" i="34"/>
  <c r="J22" i="53" s="1"/>
  <c r="K22" i="53" s="1"/>
  <c r="Q10" i="33"/>
  <c r="J14" i="53" s="1"/>
  <c r="K14" i="53" s="1"/>
  <c r="M13" i="50"/>
  <c r="J157" i="53" s="1"/>
  <c r="M12" i="41"/>
  <c r="C76" i="49" s="1"/>
  <c r="S76" i="49" s="1"/>
  <c r="M10" i="41"/>
  <c r="J74" i="53" s="1"/>
  <c r="U11" i="4"/>
  <c r="C5" i="49" s="1"/>
  <c r="I5" i="49" s="1"/>
  <c r="P8" i="46"/>
  <c r="C122" i="49" s="1"/>
  <c r="AB122" i="49" s="1"/>
  <c r="Q15" i="33"/>
  <c r="C19" i="49" s="1"/>
  <c r="O19" i="49" s="1"/>
  <c r="M16" i="50"/>
  <c r="C160" i="49" s="1"/>
  <c r="AF160" i="49" s="1"/>
  <c r="P8" i="43"/>
  <c r="J92" i="53" s="1"/>
  <c r="M13" i="44"/>
  <c r="C107" i="49" s="1"/>
  <c r="D107" i="49" s="1"/>
  <c r="O11" i="34"/>
  <c r="C25" i="49" s="1"/>
  <c r="AB25" i="49" s="1"/>
  <c r="O10" i="42"/>
  <c r="C84" i="49" s="1"/>
  <c r="L84" i="49" s="1"/>
  <c r="P12" i="46"/>
  <c r="C126" i="49" s="1"/>
  <c r="T126" i="49" s="1"/>
  <c r="U9" i="4"/>
  <c r="C3" i="49" s="1"/>
  <c r="L3" i="49" s="1"/>
  <c r="Q11" i="45"/>
  <c r="J115" i="53" s="1"/>
  <c r="P11" i="39"/>
  <c r="J55" i="53" s="1"/>
  <c r="O16" i="42"/>
  <c r="C90" i="49" s="1"/>
  <c r="L90" i="49" s="1"/>
  <c r="N13" i="47"/>
  <c r="J137" i="53" s="1"/>
  <c r="M14" i="41"/>
  <c r="J78" i="53" s="1"/>
  <c r="O16" i="34"/>
  <c r="J30" i="53" s="1"/>
  <c r="K30" i="53" s="1"/>
  <c r="M10" i="44"/>
  <c r="C104" i="49" s="1"/>
  <c r="D104" i="49" s="1"/>
  <c r="O9" i="40"/>
  <c r="J63" i="53" s="1"/>
  <c r="R9" i="38"/>
  <c r="J43" i="53" s="1"/>
  <c r="U15" i="4"/>
  <c r="J9" i="53" s="1"/>
  <c r="K9" i="53" s="1"/>
  <c r="P9" i="39"/>
  <c r="J53" i="53" s="1"/>
  <c r="M14" i="44"/>
  <c r="C108" i="49" s="1"/>
  <c r="M9" i="44"/>
  <c r="C103" i="49" s="1"/>
  <c r="D103" i="49" s="1"/>
  <c r="N11" i="47"/>
  <c r="C135" i="49" s="1"/>
  <c r="P135" i="49" s="1"/>
  <c r="P8" i="48"/>
  <c r="C142" i="49" s="1"/>
  <c r="AI142" i="49" s="1"/>
  <c r="S16" i="35"/>
  <c r="J40" i="53" s="1"/>
  <c r="O11" i="42"/>
  <c r="J85" i="53" s="1"/>
  <c r="O17" i="40"/>
  <c r="C71" i="49" s="1"/>
  <c r="S71" i="49" s="1"/>
  <c r="Q15" i="45"/>
  <c r="J119" i="53" s="1"/>
  <c r="Q13" i="33"/>
  <c r="C17" i="49" s="1"/>
  <c r="K17" i="49" s="1"/>
  <c r="M15" i="50"/>
  <c r="C159" i="49" s="1"/>
  <c r="F159" i="49" s="1"/>
  <c r="P10" i="48"/>
  <c r="J144" i="53" s="1"/>
  <c r="Q17" i="33"/>
  <c r="C21" i="49" s="1"/>
  <c r="E21" i="49" s="1"/>
  <c r="P8" i="39"/>
  <c r="C52" i="49" s="1"/>
  <c r="AB52" i="49" s="1"/>
  <c r="N8" i="47"/>
  <c r="C132" i="49" s="1"/>
  <c r="M132" i="49" s="1"/>
  <c r="Q9" i="33"/>
  <c r="C13" i="49" s="1"/>
  <c r="G13" i="49" s="1"/>
  <c r="S9" i="35"/>
  <c r="C33" i="49" s="1"/>
  <c r="W33" i="49" s="1"/>
  <c r="P11" i="46"/>
  <c r="C125" i="49" s="1"/>
  <c r="AF125" i="49" s="1"/>
  <c r="M15" i="44"/>
  <c r="J109" i="53" s="1"/>
  <c r="M17" i="50"/>
  <c r="C161" i="49" s="1"/>
  <c r="AM161" i="49" s="1"/>
  <c r="P13" i="43"/>
  <c r="J97" i="53" s="1"/>
  <c r="Q8" i="33"/>
  <c r="C12" i="49" s="1"/>
  <c r="P12" i="49" s="1"/>
  <c r="O9" i="42"/>
  <c r="J83" i="53" s="1"/>
  <c r="O15" i="42"/>
  <c r="J89" i="53" s="1"/>
  <c r="O13" i="40"/>
  <c r="C67" i="49" s="1"/>
  <c r="AI67" i="49" s="1"/>
  <c r="S10" i="35"/>
  <c r="J34" i="53" s="1"/>
  <c r="P15" i="43"/>
  <c r="J99" i="53" s="1"/>
  <c r="P9" i="46"/>
  <c r="C123" i="49" s="1"/>
  <c r="AJ123" i="49" s="1"/>
  <c r="M16" i="41"/>
  <c r="C80" i="49" s="1"/>
  <c r="M80" i="49" s="1"/>
  <c r="Q16" i="45"/>
  <c r="C120" i="49" s="1"/>
  <c r="L120" i="49" s="1"/>
  <c r="P10" i="39"/>
  <c r="C54" i="49" s="1"/>
  <c r="AC54" i="49" s="1"/>
  <c r="R15" i="38"/>
  <c r="J49" i="53" s="1"/>
  <c r="S12" i="35"/>
  <c r="C36" i="49" s="1"/>
  <c r="V36" i="49" s="1"/>
  <c r="O8" i="42"/>
  <c r="C82" i="49" s="1"/>
  <c r="Z82" i="49" s="1"/>
  <c r="O15" i="34"/>
  <c r="J29" i="53" s="1"/>
  <c r="K29" i="53" s="1"/>
  <c r="O8" i="40"/>
  <c r="C62" i="49" s="1"/>
  <c r="N62" i="49" s="1"/>
  <c r="R13" i="38"/>
  <c r="J47" i="53" s="1"/>
  <c r="P12" i="48"/>
  <c r="J146" i="53" s="1"/>
  <c r="S15" i="35"/>
  <c r="J39" i="53" s="1"/>
  <c r="M9" i="41"/>
  <c r="C73" i="49" s="1"/>
  <c r="Q73" i="49" s="1"/>
  <c r="P17" i="48"/>
  <c r="C151" i="49" s="1"/>
  <c r="Q151" i="49" s="1"/>
  <c r="S11" i="35"/>
  <c r="J35" i="53" s="1"/>
  <c r="P11" i="48"/>
  <c r="J145" i="53" s="1"/>
  <c r="P17" i="39"/>
  <c r="J61" i="53" s="1"/>
  <c r="S14" i="35"/>
  <c r="J38" i="53" s="1"/>
  <c r="P9" i="43"/>
  <c r="J93" i="53" s="1"/>
  <c r="M9" i="50"/>
  <c r="J153" i="53" s="1"/>
  <c r="P13" i="46"/>
  <c r="J127" i="53" s="1"/>
  <c r="O13" i="34"/>
  <c r="C27" i="49" s="1"/>
  <c r="AJ27" i="49" s="1"/>
  <c r="S17" i="35"/>
  <c r="C41" i="49" s="1"/>
  <c r="J41" i="49" s="1"/>
  <c r="O11" i="40"/>
  <c r="J65" i="53" s="1"/>
  <c r="P16" i="39"/>
  <c r="J60" i="53" s="1"/>
  <c r="P12" i="39"/>
  <c r="C56" i="49" s="1"/>
  <c r="P56" i="49" s="1"/>
  <c r="P10" i="43"/>
  <c r="J94" i="53" s="1"/>
  <c r="O14" i="40"/>
  <c r="J68" i="53" s="1"/>
  <c r="O9" i="34"/>
  <c r="C23" i="49" s="1"/>
  <c r="AC23" i="49" s="1"/>
  <c r="Z13" i="51"/>
  <c r="C167" i="49" s="1"/>
  <c r="Z167" i="49" s="1"/>
  <c r="Z16" i="51"/>
  <c r="C170" i="49" s="1"/>
  <c r="AE170" i="49" s="1"/>
  <c r="O15" i="40"/>
  <c r="C69" i="49" s="1"/>
  <c r="F69" i="49" s="1"/>
  <c r="M17" i="44"/>
  <c r="C111" i="49" s="1"/>
  <c r="N14" i="47"/>
  <c r="J138" i="53" s="1"/>
  <c r="M13" i="41"/>
  <c r="C77" i="49" s="1"/>
  <c r="Y77" i="49" s="1"/>
  <c r="P16" i="46"/>
  <c r="J130" i="53" s="1"/>
  <c r="S8" i="35"/>
  <c r="J32" i="53" s="1"/>
  <c r="P17" i="43"/>
  <c r="C101" i="49" s="1"/>
  <c r="AC101" i="49" s="1"/>
  <c r="P16" i="48"/>
  <c r="C150" i="49" s="1"/>
  <c r="E150" i="49" s="1"/>
  <c r="U17" i="4"/>
  <c r="C11" i="49" s="1"/>
  <c r="E11" i="49" s="1"/>
  <c r="P14" i="46"/>
  <c r="J128" i="53" s="1"/>
  <c r="Q14" i="33"/>
  <c r="C18" i="49" s="1"/>
  <c r="P18" i="49" s="1"/>
  <c r="Q13" i="45"/>
  <c r="C117" i="49" s="1"/>
  <c r="AD117" i="49" s="1"/>
  <c r="P14" i="39"/>
  <c r="J58" i="53" s="1"/>
  <c r="Z10" i="51"/>
  <c r="C164" i="49" s="1"/>
  <c r="E164" i="49" s="1"/>
  <c r="P15" i="48"/>
  <c r="C149" i="49" s="1"/>
  <c r="Z14" i="51"/>
  <c r="C168" i="49" s="1"/>
  <c r="M168" i="49" s="1"/>
  <c r="N10" i="47"/>
  <c r="C134" i="49" s="1"/>
  <c r="N134" i="49" s="1"/>
  <c r="M17" i="41"/>
  <c r="J81" i="53" s="1"/>
  <c r="M10" i="50"/>
  <c r="J154" i="53" s="1"/>
  <c r="U16" i="4"/>
  <c r="J10" i="53" s="1"/>
  <c r="K10" i="53" s="1"/>
  <c r="P17" i="46"/>
  <c r="C131" i="49" s="1"/>
  <c r="AL131" i="49" s="1"/>
  <c r="P15" i="39"/>
  <c r="J59" i="53" s="1"/>
  <c r="R17" i="38"/>
  <c r="J51" i="53" s="1"/>
  <c r="O16" i="40"/>
  <c r="C70" i="49" s="1"/>
  <c r="AM70" i="49" s="1"/>
  <c r="M8" i="50"/>
  <c r="C152" i="49" s="1"/>
  <c r="AK152" i="49" s="1"/>
  <c r="Q11" i="33"/>
  <c r="C15" i="49" s="1"/>
  <c r="T15" i="49" s="1"/>
  <c r="N17" i="47"/>
  <c r="J141" i="53" s="1"/>
  <c r="R12" i="38"/>
  <c r="C46" i="49" s="1"/>
  <c r="I46" i="49" s="1"/>
  <c r="M11" i="41"/>
  <c r="C75" i="49" s="1"/>
  <c r="T75" i="49" s="1"/>
  <c r="Z8" i="51"/>
  <c r="C162" i="49" s="1"/>
  <c r="AK162" i="49" s="1"/>
  <c r="O10" i="40"/>
  <c r="C64" i="49" s="1"/>
  <c r="R64" i="49" s="1"/>
  <c r="M12" i="50"/>
  <c r="C156" i="49" s="1"/>
  <c r="M156" i="49" s="1"/>
  <c r="Q12" i="45"/>
  <c r="C116" i="49" s="1"/>
  <c r="AB116" i="49" s="1"/>
  <c r="P13" i="39"/>
  <c r="C57" i="49" s="1"/>
  <c r="L57" i="49" s="1"/>
  <c r="O17" i="42"/>
  <c r="C91" i="49" s="1"/>
  <c r="H91" i="49" s="1"/>
  <c r="M14" i="50"/>
  <c r="C158" i="49" s="1"/>
  <c r="J158" i="49" s="1"/>
  <c r="U8" i="4"/>
  <c r="C2" i="49" s="1"/>
  <c r="AA2" i="49" s="1"/>
  <c r="P9" i="48"/>
  <c r="C143" i="49" s="1"/>
  <c r="W143" i="49" s="1"/>
  <c r="Z12" i="51"/>
  <c r="C166" i="49" s="1"/>
  <c r="D166" i="49" s="1"/>
  <c r="N12" i="47"/>
  <c r="C136" i="49" s="1"/>
  <c r="AA136" i="49" s="1"/>
  <c r="P16" i="43"/>
  <c r="J100" i="53" s="1"/>
  <c r="C37" i="49"/>
  <c r="J37" i="53"/>
  <c r="E10" i="52"/>
  <c r="I9" i="52" s="1"/>
  <c r="E11" i="52"/>
  <c r="E21" i="52" s="1"/>
  <c r="E17" i="52" s="1"/>
  <c r="K60" i="52" a="1"/>
  <c r="K60" i="52" s="1"/>
  <c r="K64" i="52" a="1"/>
  <c r="K64" i="52" s="1"/>
  <c r="K79" i="52" a="1"/>
  <c r="K79" i="52" s="1"/>
  <c r="S108" i="49" l="1"/>
  <c r="D108" i="49"/>
  <c r="O111" i="49"/>
  <c r="D111" i="49"/>
  <c r="V107" i="49"/>
  <c r="V104" i="49"/>
  <c r="AD105" i="49"/>
  <c r="I103" i="49"/>
  <c r="O102" i="49"/>
  <c r="J112" i="53"/>
  <c r="J24" i="53"/>
  <c r="K24" i="53" s="1"/>
  <c r="C88" i="49"/>
  <c r="D88" i="49" s="1"/>
  <c r="AL169" i="49"/>
  <c r="L42" i="49"/>
  <c r="AH42" i="49"/>
  <c r="N42" i="49"/>
  <c r="I42" i="49"/>
  <c r="AB42" i="49"/>
  <c r="P42" i="49"/>
  <c r="AI42" i="49"/>
  <c r="C106" i="49"/>
  <c r="D106" i="49" s="1"/>
  <c r="J42" i="53"/>
  <c r="AK42" i="49"/>
  <c r="J42" i="49"/>
  <c r="U42" i="49"/>
  <c r="AD42" i="49"/>
  <c r="AJ42" i="49"/>
  <c r="AF42" i="49"/>
  <c r="E42" i="49"/>
  <c r="AG42" i="49"/>
  <c r="O42" i="49"/>
  <c r="AC42" i="49"/>
  <c r="X42" i="49"/>
  <c r="M42" i="49"/>
  <c r="H42" i="49"/>
  <c r="AM42" i="49"/>
  <c r="AS42" i="49"/>
  <c r="Z42" i="49"/>
  <c r="AE42" i="49"/>
  <c r="AQ42" i="49"/>
  <c r="AP42" i="49"/>
  <c r="AL42" i="49"/>
  <c r="F42" i="49"/>
  <c r="Y42" i="49"/>
  <c r="S42" i="49"/>
  <c r="AR42" i="49"/>
  <c r="AN42" i="49"/>
  <c r="AO42" i="49"/>
  <c r="K42" i="49"/>
  <c r="T42" i="49"/>
  <c r="W42" i="49"/>
  <c r="Q42" i="49"/>
  <c r="D42" i="49"/>
  <c r="G42" i="49"/>
  <c r="AA42" i="49"/>
  <c r="V42" i="49"/>
  <c r="AS48" i="49"/>
  <c r="F48" i="49"/>
  <c r="X48" i="49"/>
  <c r="D48" i="49"/>
  <c r="AQ48" i="49"/>
  <c r="J66" i="53"/>
  <c r="Q48" i="49"/>
  <c r="AA66" i="49"/>
  <c r="AK66" i="49"/>
  <c r="AE66" i="49"/>
  <c r="S66" i="49"/>
  <c r="AP66" i="49"/>
  <c r="AN66" i="49"/>
  <c r="AR66" i="49"/>
  <c r="Q66" i="49"/>
  <c r="E4" i="49"/>
  <c r="K4" i="49"/>
  <c r="AD66" i="49"/>
  <c r="M48" i="49"/>
  <c r="K28" i="49"/>
  <c r="AK28" i="49"/>
  <c r="Y118" i="49"/>
  <c r="M4" i="49"/>
  <c r="AB48" i="49"/>
  <c r="N48" i="49"/>
  <c r="AG48" i="49"/>
  <c r="W48" i="49"/>
  <c r="AD48" i="49"/>
  <c r="G48" i="49"/>
  <c r="AK48" i="49"/>
  <c r="AH169" i="49"/>
  <c r="C129" i="49"/>
  <c r="R129" i="49" s="1"/>
  <c r="O28" i="49"/>
  <c r="AA48" i="49"/>
  <c r="U48" i="49"/>
  <c r="T96" i="49"/>
  <c r="K48" i="49"/>
  <c r="AC48" i="49"/>
  <c r="AA105" i="49"/>
  <c r="AB169" i="49"/>
  <c r="R105" i="49"/>
  <c r="I48" i="49"/>
  <c r="AA169" i="49"/>
  <c r="R169" i="49"/>
  <c r="AI48" i="49"/>
  <c r="L169" i="49"/>
  <c r="V66" i="49"/>
  <c r="M66" i="49"/>
  <c r="D118" i="49"/>
  <c r="AS66" i="49"/>
  <c r="AH105" i="49"/>
  <c r="W118" i="49"/>
  <c r="O105" i="49"/>
  <c r="AJ66" i="49"/>
  <c r="AJ118" i="49"/>
  <c r="J147" i="53"/>
  <c r="AM118" i="49"/>
  <c r="I66" i="49"/>
  <c r="T66" i="49"/>
  <c r="AG66" i="49"/>
  <c r="AK169" i="49"/>
  <c r="K66" i="49"/>
  <c r="E48" i="49"/>
  <c r="V48" i="49"/>
  <c r="R48" i="49"/>
  <c r="H48" i="49"/>
  <c r="D66" i="49"/>
  <c r="AC169" i="49"/>
  <c r="AF48" i="49"/>
  <c r="AO48" i="49"/>
  <c r="H169" i="49"/>
  <c r="S48" i="49"/>
  <c r="L48" i="49"/>
  <c r="L4" i="49"/>
  <c r="O7" i="49"/>
  <c r="P28" i="49"/>
  <c r="Z66" i="49"/>
  <c r="X96" i="49"/>
  <c r="G7" i="49"/>
  <c r="K52" i="49"/>
  <c r="D28" i="49"/>
  <c r="AH28" i="49"/>
  <c r="H105" i="49"/>
  <c r="AN28" i="49"/>
  <c r="K105" i="49"/>
  <c r="AF105" i="49"/>
  <c r="Z28" i="49"/>
  <c r="Y48" i="49"/>
  <c r="AQ66" i="49"/>
  <c r="AE28" i="49"/>
  <c r="O48" i="49"/>
  <c r="AI66" i="49"/>
  <c r="J4" i="53"/>
  <c r="K4" i="53" s="1"/>
  <c r="AP48" i="49"/>
  <c r="AN48" i="49"/>
  <c r="G66" i="49"/>
  <c r="N96" i="49"/>
  <c r="AN169" i="49"/>
  <c r="W169" i="49"/>
  <c r="E66" i="49"/>
  <c r="P66" i="49"/>
  <c r="J169" i="49"/>
  <c r="H66" i="49"/>
  <c r="F169" i="49"/>
  <c r="V169" i="49"/>
  <c r="AO66" i="49"/>
  <c r="AL66" i="49"/>
  <c r="AC118" i="49"/>
  <c r="D169" i="49"/>
  <c r="AR48" i="49"/>
  <c r="Z48" i="49"/>
  <c r="AE48" i="49"/>
  <c r="J66" i="49"/>
  <c r="AF66" i="49"/>
  <c r="J28" i="53"/>
  <c r="K28" i="53" s="1"/>
  <c r="L53" i="52" s="1" a="1"/>
  <c r="L53" i="52" s="1"/>
  <c r="J48" i="53"/>
  <c r="P48" i="49"/>
  <c r="L66" i="49"/>
  <c r="Q118" i="49"/>
  <c r="J169" i="53"/>
  <c r="K178" i="52" s="1" a="1"/>
  <c r="K178" i="52" s="1"/>
  <c r="T48" i="49"/>
  <c r="J48" i="49"/>
  <c r="R66" i="49"/>
  <c r="T118" i="49"/>
  <c r="N147" i="49"/>
  <c r="E147" i="49"/>
  <c r="G4" i="49"/>
  <c r="H118" i="49"/>
  <c r="N118" i="49"/>
  <c r="AG118" i="49"/>
  <c r="E118" i="49"/>
  <c r="K118" i="49"/>
  <c r="Z4" i="49"/>
  <c r="V147" i="49"/>
  <c r="AA147" i="49"/>
  <c r="AA4" i="49"/>
  <c r="X147" i="49"/>
  <c r="J118" i="49"/>
  <c r="AE118" i="49"/>
  <c r="AB118" i="49"/>
  <c r="O147" i="49"/>
  <c r="F4" i="49"/>
  <c r="AK118" i="49"/>
  <c r="S118" i="49"/>
  <c r="F147" i="49"/>
  <c r="O4" i="49"/>
  <c r="Z118" i="49"/>
  <c r="X118" i="49"/>
  <c r="F118" i="49"/>
  <c r="R147" i="49"/>
  <c r="D4" i="49"/>
  <c r="K147" i="49"/>
  <c r="J4" i="49"/>
  <c r="AD147" i="49"/>
  <c r="I4" i="49"/>
  <c r="O118" i="49"/>
  <c r="C121" i="49"/>
  <c r="AH121" i="49" s="1"/>
  <c r="AH147" i="49"/>
  <c r="R118" i="49"/>
  <c r="J147" i="49"/>
  <c r="W147" i="49"/>
  <c r="AD118" i="49"/>
  <c r="I118" i="49"/>
  <c r="P147" i="49"/>
  <c r="L52" i="49"/>
  <c r="V118" i="49"/>
  <c r="E28" i="49"/>
  <c r="AF28" i="49"/>
  <c r="S147" i="49"/>
  <c r="I147" i="49"/>
  <c r="P118" i="49"/>
  <c r="J118" i="53"/>
  <c r="Q147" i="49"/>
  <c r="U118" i="49"/>
  <c r="AM147" i="49"/>
  <c r="AH118" i="49"/>
  <c r="M28" i="49"/>
  <c r="AI118" i="49"/>
  <c r="AF147" i="49"/>
  <c r="AI147" i="49"/>
  <c r="L118" i="49"/>
  <c r="AE147" i="49"/>
  <c r="U147" i="49"/>
  <c r="Y147" i="49"/>
  <c r="AC147" i="49"/>
  <c r="AF118" i="49"/>
  <c r="G147" i="49"/>
  <c r="AM96" i="49"/>
  <c r="M118" i="49"/>
  <c r="T147" i="49"/>
  <c r="L147" i="49"/>
  <c r="N66" i="49"/>
  <c r="AC66" i="49"/>
  <c r="AI28" i="49"/>
  <c r="L28" i="49"/>
  <c r="M147" i="49"/>
  <c r="AL147" i="49"/>
  <c r="AC105" i="49"/>
  <c r="AJ147" i="49"/>
  <c r="AG28" i="49"/>
  <c r="Q105" i="49"/>
  <c r="Y66" i="49"/>
  <c r="D147" i="49"/>
  <c r="J105" i="49"/>
  <c r="H147" i="49"/>
  <c r="AH66" i="49"/>
  <c r="AM66" i="49"/>
  <c r="AB147" i="49"/>
  <c r="AL48" i="49"/>
  <c r="AH48" i="49"/>
  <c r="X66" i="49"/>
  <c r="F66" i="49"/>
  <c r="U28" i="49"/>
  <c r="G169" i="49"/>
  <c r="X28" i="49"/>
  <c r="AB28" i="49"/>
  <c r="P105" i="49"/>
  <c r="AG147" i="49"/>
  <c r="U105" i="49"/>
  <c r="AK147" i="49"/>
  <c r="AB66" i="49"/>
  <c r="G28" i="49"/>
  <c r="R28" i="49"/>
  <c r="V28" i="49"/>
  <c r="AJ48" i="49"/>
  <c r="W66" i="49"/>
  <c r="AN118" i="49"/>
  <c r="U169" i="49"/>
  <c r="N28" i="49"/>
  <c r="G118" i="49"/>
  <c r="W28" i="49"/>
  <c r="AD169" i="49"/>
  <c r="I28" i="49"/>
  <c r="AF169" i="49"/>
  <c r="AM169" i="49"/>
  <c r="J96" i="49"/>
  <c r="P169" i="49"/>
  <c r="L105" i="49"/>
  <c r="K169" i="49"/>
  <c r="N105" i="49"/>
  <c r="AJ169" i="49"/>
  <c r="AA28" i="49"/>
  <c r="I105" i="49"/>
  <c r="Y28" i="49"/>
  <c r="D96" i="49"/>
  <c r="AM105" i="49"/>
  <c r="S28" i="49"/>
  <c r="T169" i="49"/>
  <c r="AF96" i="49"/>
  <c r="AG169" i="49"/>
  <c r="V105" i="49"/>
  <c r="AD96" i="49"/>
  <c r="I169" i="49"/>
  <c r="H28" i="49"/>
  <c r="AD28" i="49"/>
  <c r="F28" i="49"/>
  <c r="O20" i="49"/>
  <c r="F96" i="49"/>
  <c r="R96" i="49"/>
  <c r="AG105" i="49"/>
  <c r="U96" i="49"/>
  <c r="Q96" i="49"/>
  <c r="V96" i="49"/>
  <c r="AB105" i="49"/>
  <c r="J96" i="53"/>
  <c r="AN105" i="49"/>
  <c r="AK96" i="49"/>
  <c r="W96" i="49"/>
  <c r="L96" i="49"/>
  <c r="G96" i="49"/>
  <c r="H96" i="49"/>
  <c r="P52" i="49"/>
  <c r="G20" i="49"/>
  <c r="Y105" i="49"/>
  <c r="AJ96" i="49"/>
  <c r="AI105" i="49"/>
  <c r="X52" i="49"/>
  <c r="M96" i="49"/>
  <c r="AH96" i="49"/>
  <c r="AK105" i="49"/>
  <c r="AQ52" i="49"/>
  <c r="AE96" i="49"/>
  <c r="Y96" i="49"/>
  <c r="Z169" i="49"/>
  <c r="AE169" i="49"/>
  <c r="AK90" i="49"/>
  <c r="H7" i="49"/>
  <c r="X105" i="49"/>
  <c r="R52" i="49"/>
  <c r="S96" i="49"/>
  <c r="AB96" i="49"/>
  <c r="J90" i="53"/>
  <c r="AN96" i="49"/>
  <c r="G105" i="49"/>
  <c r="P96" i="49"/>
  <c r="AD132" i="49"/>
  <c r="U90" i="49"/>
  <c r="K20" i="49"/>
  <c r="AL96" i="49"/>
  <c r="W105" i="49"/>
  <c r="F105" i="49"/>
  <c r="H20" i="49"/>
  <c r="K96" i="49"/>
  <c r="AG96" i="49"/>
  <c r="AI169" i="49"/>
  <c r="Q28" i="49"/>
  <c r="AC28" i="49"/>
  <c r="Q169" i="49"/>
  <c r="M105" i="49"/>
  <c r="AJ105" i="49"/>
  <c r="AL105" i="49"/>
  <c r="Z96" i="49"/>
  <c r="E96" i="49"/>
  <c r="E169" i="49"/>
  <c r="Y90" i="49"/>
  <c r="T105" i="49"/>
  <c r="E105" i="49"/>
  <c r="E20" i="49"/>
  <c r="AA96" i="49"/>
  <c r="AC96" i="49"/>
  <c r="Y169" i="49"/>
  <c r="T28" i="49"/>
  <c r="AL28" i="49"/>
  <c r="S169" i="49"/>
  <c r="S105" i="49"/>
  <c r="J20" i="53"/>
  <c r="K20" i="53" s="1"/>
  <c r="O96" i="49"/>
  <c r="J105" i="53"/>
  <c r="X169" i="49"/>
  <c r="AM28" i="49"/>
  <c r="AJ28" i="49"/>
  <c r="M90" i="49"/>
  <c r="AP52" i="49"/>
  <c r="Z90" i="49"/>
  <c r="AC90" i="49"/>
  <c r="K7" i="49"/>
  <c r="AH52" i="49"/>
  <c r="E33" i="49"/>
  <c r="I13" i="49"/>
  <c r="AA132" i="49"/>
  <c r="Z44" i="49"/>
  <c r="AL90" i="49"/>
  <c r="H90" i="49"/>
  <c r="C133" i="49"/>
  <c r="AD133" i="49" s="1"/>
  <c r="J13" i="49"/>
  <c r="R13" i="49"/>
  <c r="AS44" i="49"/>
  <c r="AE90" i="49"/>
  <c r="J20" i="49"/>
  <c r="K132" i="49"/>
  <c r="AI132" i="49"/>
  <c r="P132" i="49"/>
  <c r="AK125" i="49"/>
  <c r="M20" i="49"/>
  <c r="U132" i="49"/>
  <c r="AG132" i="49"/>
  <c r="C155" i="49"/>
  <c r="AA155" i="49" s="1"/>
  <c r="L33" i="49"/>
  <c r="AN161" i="49"/>
  <c r="H33" i="49"/>
  <c r="K33" i="49"/>
  <c r="R132" i="49"/>
  <c r="F33" i="49"/>
  <c r="F44" i="49"/>
  <c r="AG90" i="49"/>
  <c r="S44" i="49"/>
  <c r="J104" i="49"/>
  <c r="AM104" i="49"/>
  <c r="I44" i="49"/>
  <c r="O132" i="49"/>
  <c r="O50" i="49"/>
  <c r="Y142" i="49"/>
  <c r="O142" i="49"/>
  <c r="Y140" i="49"/>
  <c r="Y104" i="49"/>
  <c r="F140" i="49"/>
  <c r="AN140" i="49"/>
  <c r="AO44" i="49"/>
  <c r="J132" i="49"/>
  <c r="F142" i="49"/>
  <c r="N80" i="49"/>
  <c r="Q140" i="49"/>
  <c r="AD140" i="49"/>
  <c r="AF76" i="49"/>
  <c r="Y72" i="49"/>
  <c r="R72" i="49"/>
  <c r="AF72" i="49"/>
  <c r="E72" i="49"/>
  <c r="AB72" i="49"/>
  <c r="F72" i="49"/>
  <c r="T72" i="49"/>
  <c r="Q160" i="49"/>
  <c r="E142" i="49"/>
  <c r="G142" i="49"/>
  <c r="W52" i="49"/>
  <c r="I33" i="49"/>
  <c r="V44" i="49"/>
  <c r="D140" i="49"/>
  <c r="U142" i="49"/>
  <c r="G72" i="49"/>
  <c r="X125" i="49"/>
  <c r="Q142" i="49"/>
  <c r="AE165" i="49"/>
  <c r="N140" i="49"/>
  <c r="M140" i="49"/>
  <c r="D165" i="49"/>
  <c r="S140" i="49"/>
  <c r="Q20" i="49"/>
  <c r="AH142" i="49"/>
  <c r="AL142" i="49"/>
  <c r="AF142" i="49"/>
  <c r="AC142" i="49"/>
  <c r="V142" i="49"/>
  <c r="K72" i="49"/>
  <c r="W142" i="49"/>
  <c r="I142" i="49"/>
  <c r="AA142" i="49"/>
  <c r="T107" i="49"/>
  <c r="AD44" i="49"/>
  <c r="R142" i="49"/>
  <c r="K107" i="49"/>
  <c r="AG44" i="49"/>
  <c r="H142" i="49"/>
  <c r="T165" i="49"/>
  <c r="AK72" i="49"/>
  <c r="J19" i="53"/>
  <c r="K19" i="53" s="1"/>
  <c r="AS72" i="49"/>
  <c r="J72" i="53"/>
  <c r="J72" i="49"/>
  <c r="W132" i="49"/>
  <c r="AO72" i="49"/>
  <c r="AC72" i="49"/>
  <c r="K165" i="49"/>
  <c r="I107" i="49"/>
  <c r="AK71" i="49"/>
  <c r="AB160" i="49"/>
  <c r="F107" i="49"/>
  <c r="N72" i="49"/>
  <c r="Z160" i="49"/>
  <c r="E165" i="49"/>
  <c r="AK140" i="49"/>
  <c r="J160" i="49"/>
  <c r="I165" i="49"/>
  <c r="AA72" i="49"/>
  <c r="I20" i="49"/>
  <c r="O104" i="49"/>
  <c r="J104" i="53"/>
  <c r="H16" i="49"/>
  <c r="AK160" i="49"/>
  <c r="T160" i="49"/>
  <c r="H87" i="49"/>
  <c r="M44" i="49"/>
  <c r="X132" i="49"/>
  <c r="AF90" i="49"/>
  <c r="AK132" i="49"/>
  <c r="AN132" i="49"/>
  <c r="E16" i="49"/>
  <c r="AB142" i="49"/>
  <c r="AD142" i="49"/>
  <c r="AP44" i="49"/>
  <c r="AQ72" i="49"/>
  <c r="P20" i="49"/>
  <c r="AC132" i="49"/>
  <c r="D132" i="49"/>
  <c r="K90" i="49"/>
  <c r="R16" i="49"/>
  <c r="D142" i="49"/>
  <c r="AN142" i="49"/>
  <c r="AA164" i="49"/>
  <c r="AN44" i="49"/>
  <c r="U72" i="49"/>
  <c r="AE132" i="49"/>
  <c r="AF132" i="49"/>
  <c r="X90" i="49"/>
  <c r="E140" i="49"/>
  <c r="G160" i="49"/>
  <c r="S142" i="49"/>
  <c r="K142" i="49"/>
  <c r="K44" i="49"/>
  <c r="P72" i="49"/>
  <c r="I72" i="49"/>
  <c r="F20" i="49"/>
  <c r="H132" i="49"/>
  <c r="D90" i="49"/>
  <c r="I140" i="49"/>
  <c r="AJ160" i="49"/>
  <c r="AG142" i="49"/>
  <c r="Q165" i="49"/>
  <c r="N44" i="49"/>
  <c r="AG72" i="49"/>
  <c r="AE72" i="49"/>
  <c r="L20" i="49"/>
  <c r="N132" i="49"/>
  <c r="V132" i="49"/>
  <c r="S160" i="49"/>
  <c r="Y160" i="49"/>
  <c r="N142" i="49"/>
  <c r="C85" i="49"/>
  <c r="Z85" i="49" s="1"/>
  <c r="V90" i="49"/>
  <c r="R20" i="49"/>
  <c r="AH132" i="49"/>
  <c r="D16" i="49"/>
  <c r="X44" i="49"/>
  <c r="T20" i="49"/>
  <c r="R90" i="49"/>
  <c r="AK142" i="49"/>
  <c r="E44" i="49"/>
  <c r="AI44" i="49"/>
  <c r="AJ72" i="49"/>
  <c r="S20" i="49"/>
  <c r="Z132" i="49"/>
  <c r="J142" i="49"/>
  <c r="AC165" i="49"/>
  <c r="AM44" i="49"/>
  <c r="AH44" i="49"/>
  <c r="V72" i="49"/>
  <c r="AN72" i="49"/>
  <c r="F132" i="49"/>
  <c r="AE160" i="49"/>
  <c r="AL165" i="49"/>
  <c r="AQ44" i="49"/>
  <c r="X71" i="49"/>
  <c r="AP72" i="49"/>
  <c r="Q72" i="49"/>
  <c r="I132" i="49"/>
  <c r="I90" i="49"/>
  <c r="J90" i="49"/>
  <c r="L13" i="49"/>
  <c r="W160" i="49"/>
  <c r="M142" i="49"/>
  <c r="S165" i="49"/>
  <c r="AC44" i="49"/>
  <c r="I71" i="49"/>
  <c r="Z72" i="49"/>
  <c r="Q132" i="49"/>
  <c r="AL132" i="49"/>
  <c r="H13" i="49"/>
  <c r="AI160" i="49"/>
  <c r="AE142" i="49"/>
  <c r="M165" i="49"/>
  <c r="AJ44" i="49"/>
  <c r="Q71" i="49"/>
  <c r="AH72" i="49"/>
  <c r="H72" i="49"/>
  <c r="G103" i="49"/>
  <c r="J44" i="53"/>
  <c r="G90" i="49"/>
  <c r="AN90" i="49"/>
  <c r="E90" i="49"/>
  <c r="T13" i="49"/>
  <c r="D160" i="49"/>
  <c r="AJ142" i="49"/>
  <c r="V165" i="49"/>
  <c r="S107" i="49"/>
  <c r="AF44" i="49"/>
  <c r="AJ71" i="49"/>
  <c r="AM72" i="49"/>
  <c r="AB132" i="49"/>
  <c r="L132" i="49"/>
  <c r="N90" i="49"/>
  <c r="AA90" i="49"/>
  <c r="AD90" i="49"/>
  <c r="Q90" i="49"/>
  <c r="AQ71" i="49"/>
  <c r="S13" i="49"/>
  <c r="AL160" i="49"/>
  <c r="AC107" i="49"/>
  <c r="U44" i="49"/>
  <c r="X72" i="49"/>
  <c r="AL72" i="49"/>
  <c r="E132" i="49"/>
  <c r="C14" i="49"/>
  <c r="D14" i="49" s="1"/>
  <c r="T90" i="49"/>
  <c r="D52" i="49"/>
  <c r="J6" i="49"/>
  <c r="R76" i="49"/>
  <c r="O160" i="49"/>
  <c r="AA7" i="49"/>
  <c r="AO52" i="49"/>
  <c r="P76" i="49"/>
  <c r="R160" i="49"/>
  <c r="M7" i="49"/>
  <c r="AJ52" i="49"/>
  <c r="K160" i="49"/>
  <c r="L7" i="49"/>
  <c r="U139" i="49"/>
  <c r="G52" i="49"/>
  <c r="AN160" i="49"/>
  <c r="I7" i="49"/>
  <c r="O52" i="49"/>
  <c r="AN52" i="49"/>
  <c r="F7" i="49"/>
  <c r="D7" i="49"/>
  <c r="T52" i="49"/>
  <c r="AE52" i="49"/>
  <c r="C55" i="49"/>
  <c r="AA55" i="49" s="1"/>
  <c r="C40" i="49"/>
  <c r="I40" i="49" s="1"/>
  <c r="AJ125" i="49"/>
  <c r="AG52" i="49"/>
  <c r="M52" i="49"/>
  <c r="J52" i="49"/>
  <c r="AM52" i="49"/>
  <c r="J102" i="53"/>
  <c r="Z52" i="49"/>
  <c r="H52" i="49"/>
  <c r="Y122" i="49"/>
  <c r="J160" i="53"/>
  <c r="K184" i="52" s="1" a="1"/>
  <c r="K184" i="52" s="1"/>
  <c r="V52" i="49"/>
  <c r="J125" i="49"/>
  <c r="J7" i="53"/>
  <c r="K7" i="53" s="1"/>
  <c r="C26" i="49"/>
  <c r="O26" i="49" s="1"/>
  <c r="J52" i="53"/>
  <c r="AL52" i="49"/>
  <c r="AD160" i="49"/>
  <c r="E52" i="49"/>
  <c r="AH125" i="49"/>
  <c r="C31" i="49"/>
  <c r="O31" i="49" s="1"/>
  <c r="AK52" i="49"/>
  <c r="I52" i="49"/>
  <c r="AD125" i="49"/>
  <c r="AB125" i="49"/>
  <c r="M16" i="49"/>
  <c r="E160" i="49"/>
  <c r="K16" i="49"/>
  <c r="AH160" i="49"/>
  <c r="G165" i="49"/>
  <c r="AR52" i="49"/>
  <c r="AS52" i="49"/>
  <c r="J8" i="53"/>
  <c r="K8" i="53" s="1"/>
  <c r="S125" i="49"/>
  <c r="Q103" i="49"/>
  <c r="AF25" i="49"/>
  <c r="Z87" i="49"/>
  <c r="Q16" i="49"/>
  <c r="AC160" i="49"/>
  <c r="E117" i="49"/>
  <c r="AA44" i="49"/>
  <c r="O44" i="49"/>
  <c r="K125" i="49"/>
  <c r="AF87" i="49"/>
  <c r="J76" i="53"/>
  <c r="C9" i="49"/>
  <c r="I9" i="49" s="1"/>
  <c r="AN87" i="49"/>
  <c r="I104" i="49"/>
  <c r="K87" i="49"/>
  <c r="E104" i="49"/>
  <c r="C137" i="49"/>
  <c r="U137" i="49" s="1"/>
  <c r="C45" i="49"/>
  <c r="AH45" i="49" s="1"/>
  <c r="AD104" i="49"/>
  <c r="AR80" i="49"/>
  <c r="AJ87" i="49"/>
  <c r="D135" i="49"/>
  <c r="AG25" i="49"/>
  <c r="P87" i="49"/>
  <c r="S135" i="49"/>
  <c r="Q122" i="49"/>
  <c r="Q12" i="49"/>
  <c r="O13" i="49"/>
  <c r="H160" i="49"/>
  <c r="I160" i="49"/>
  <c r="Z165" i="49"/>
  <c r="AF104" i="49"/>
  <c r="T44" i="49"/>
  <c r="Y135" i="49"/>
  <c r="AK122" i="49"/>
  <c r="AH122" i="49"/>
  <c r="K25" i="49"/>
  <c r="L135" i="49"/>
  <c r="Q87" i="49"/>
  <c r="L87" i="49"/>
  <c r="AD87" i="49"/>
  <c r="E13" i="49"/>
  <c r="X160" i="49"/>
  <c r="AL44" i="49"/>
  <c r="H6" i="49"/>
  <c r="J79" i="53"/>
  <c r="K13" i="49"/>
  <c r="F160" i="49"/>
  <c r="H44" i="49"/>
  <c r="AD72" i="49"/>
  <c r="AH104" i="49"/>
  <c r="T87" i="49"/>
  <c r="Q135" i="49"/>
  <c r="F13" i="49"/>
  <c r="V160" i="49"/>
  <c r="G44" i="49"/>
  <c r="W72" i="49"/>
  <c r="O72" i="49"/>
  <c r="M72" i="49"/>
  <c r="J5" i="53"/>
  <c r="K5" i="53" s="1"/>
  <c r="L16" i="49"/>
  <c r="AM164" i="49"/>
  <c r="L5" i="49"/>
  <c r="T16" i="49"/>
  <c r="I164" i="49"/>
  <c r="Z5" i="49"/>
  <c r="G16" i="49"/>
  <c r="J5" i="49"/>
  <c r="L12" i="49"/>
  <c r="AD103" i="49"/>
  <c r="I16" i="49"/>
  <c r="M160" i="49"/>
  <c r="AA50" i="49"/>
  <c r="G6" i="49"/>
  <c r="E103" i="49"/>
  <c r="AA103" i="49"/>
  <c r="J33" i="53"/>
  <c r="O5" i="49"/>
  <c r="AG108" i="49"/>
  <c r="E5" i="49"/>
  <c r="H5" i="49"/>
  <c r="AF50" i="49"/>
  <c r="P103" i="49"/>
  <c r="N76" i="49"/>
  <c r="L103" i="49"/>
  <c r="D18" i="49"/>
  <c r="K103" i="49"/>
  <c r="Q108" i="49"/>
  <c r="M103" i="49"/>
  <c r="U103" i="49"/>
  <c r="Z76" i="49"/>
  <c r="J123" i="49"/>
  <c r="S103" i="49"/>
  <c r="T76" i="49"/>
  <c r="AC103" i="49"/>
  <c r="AO76" i="49"/>
  <c r="G21" i="49"/>
  <c r="AD76" i="49"/>
  <c r="J16" i="49"/>
  <c r="U160" i="49"/>
  <c r="AA160" i="49"/>
  <c r="Y165" i="49"/>
  <c r="N104" i="49"/>
  <c r="G161" i="49"/>
  <c r="H50" i="49"/>
  <c r="J25" i="53"/>
  <c r="K25" i="53" s="1"/>
  <c r="AG160" i="49"/>
  <c r="Y161" i="49"/>
  <c r="J16" i="53"/>
  <c r="K16" i="53" s="1"/>
  <c r="Y76" i="49"/>
  <c r="S16" i="49"/>
  <c r="P160" i="49"/>
  <c r="U76" i="49"/>
  <c r="P16" i="49"/>
  <c r="N160" i="49"/>
  <c r="AM160" i="49"/>
  <c r="AA165" i="49"/>
  <c r="AC161" i="49"/>
  <c r="Q50" i="49"/>
  <c r="G5" i="49"/>
  <c r="X122" i="49"/>
  <c r="T122" i="49"/>
  <c r="F122" i="49"/>
  <c r="H21" i="49"/>
  <c r="G122" i="49"/>
  <c r="K122" i="49"/>
  <c r="AC122" i="49"/>
  <c r="AI135" i="49"/>
  <c r="D122" i="49"/>
  <c r="D21" i="49"/>
  <c r="M21" i="49"/>
  <c r="H122" i="49"/>
  <c r="S21" i="49"/>
  <c r="W165" i="49"/>
  <c r="AF135" i="49"/>
  <c r="AL76" i="49"/>
  <c r="AI165" i="49"/>
  <c r="P165" i="49"/>
  <c r="H161" i="49"/>
  <c r="F5" i="49"/>
  <c r="U52" i="49"/>
  <c r="F52" i="49"/>
  <c r="AC52" i="49"/>
  <c r="T125" i="49"/>
  <c r="AN135" i="49"/>
  <c r="H135" i="49"/>
  <c r="J6" i="53"/>
  <c r="K6" i="53" s="1"/>
  <c r="G135" i="49"/>
  <c r="Q21" i="49"/>
  <c r="I18" i="49"/>
  <c r="U135" i="49"/>
  <c r="K135" i="49"/>
  <c r="AB76" i="49"/>
  <c r="AK165" i="49"/>
  <c r="J7" i="49"/>
  <c r="E161" i="49"/>
  <c r="AC50" i="49"/>
  <c r="AM71" i="49"/>
  <c r="AA135" i="49"/>
  <c r="AM135" i="49"/>
  <c r="I122" i="49"/>
  <c r="J125" i="53"/>
  <c r="F21" i="49"/>
  <c r="AD135" i="49"/>
  <c r="I76" i="49"/>
  <c r="U165" i="49"/>
  <c r="J165" i="53"/>
  <c r="E135" i="49"/>
  <c r="T21" i="49"/>
  <c r="AD25" i="49"/>
  <c r="R165" i="49"/>
  <c r="Z7" i="49"/>
  <c r="AL161" i="49"/>
  <c r="K50" i="49"/>
  <c r="N71" i="49"/>
  <c r="Y52" i="49"/>
  <c r="AA52" i="49"/>
  <c r="D125" i="49"/>
  <c r="D6" i="49"/>
  <c r="AG135" i="49"/>
  <c r="AD108" i="49"/>
  <c r="U122" i="49"/>
  <c r="O21" i="49"/>
  <c r="AJ90" i="49"/>
  <c r="P21" i="49"/>
  <c r="J21" i="53"/>
  <c r="K21" i="53" s="1"/>
  <c r="X135" i="49"/>
  <c r="G11" i="49"/>
  <c r="J21" i="49"/>
  <c r="J84" i="53"/>
  <c r="T12" i="49"/>
  <c r="J122" i="53"/>
  <c r="AK135" i="49"/>
  <c r="C115" i="49"/>
  <c r="G115" i="49" s="1"/>
  <c r="AC135" i="49"/>
  <c r="R21" i="49"/>
  <c r="E76" i="49"/>
  <c r="AD165" i="49"/>
  <c r="M107" i="49"/>
  <c r="P71" i="49"/>
  <c r="Q52" i="49"/>
  <c r="N52" i="49"/>
  <c r="R103" i="49"/>
  <c r="T135" i="49"/>
  <c r="X108" i="49"/>
  <c r="AJ122" i="49"/>
  <c r="AC125" i="49"/>
  <c r="C171" i="49"/>
  <c r="AF171" i="49" s="1"/>
  <c r="E12" i="49"/>
  <c r="L122" i="49"/>
  <c r="J135" i="53"/>
  <c r="I21" i="49"/>
  <c r="D11" i="49"/>
  <c r="H12" i="49"/>
  <c r="M76" i="49"/>
  <c r="F165" i="49"/>
  <c r="N107" i="49"/>
  <c r="L139" i="49"/>
  <c r="AS71" i="49"/>
  <c r="AF52" i="49"/>
  <c r="I108" i="49"/>
  <c r="AE122" i="49"/>
  <c r="AL135" i="49"/>
  <c r="L108" i="49"/>
  <c r="L21" i="49"/>
  <c r="R12" i="49"/>
  <c r="S90" i="49"/>
  <c r="R135" i="49"/>
  <c r="O135" i="49"/>
  <c r="Z135" i="49"/>
  <c r="R122" i="49"/>
  <c r="J135" i="49"/>
  <c r="W122" i="49"/>
  <c r="J12" i="53"/>
  <c r="K12" i="53" s="1"/>
  <c r="AG76" i="49"/>
  <c r="AK84" i="49"/>
  <c r="H165" i="49"/>
  <c r="M139" i="49"/>
  <c r="S52" i="49"/>
  <c r="AD52" i="49"/>
  <c r="I6" i="49"/>
  <c r="J132" i="53"/>
  <c r="R108" i="49"/>
  <c r="K6" i="49"/>
  <c r="Y132" i="49"/>
  <c r="AD122" i="49"/>
  <c r="AH90" i="49"/>
  <c r="F90" i="49"/>
  <c r="S12" i="49"/>
  <c r="AG122" i="49"/>
  <c r="AM165" i="49"/>
  <c r="S139" i="49"/>
  <c r="AE125" i="49"/>
  <c r="AL122" i="49"/>
  <c r="AN122" i="49"/>
  <c r="H11" i="49"/>
  <c r="G12" i="49"/>
  <c r="C124" i="49"/>
  <c r="AB124" i="49" s="1"/>
  <c r="Z122" i="49"/>
  <c r="K21" i="49"/>
  <c r="G76" i="49"/>
  <c r="AC56" i="49"/>
  <c r="J165" i="49"/>
  <c r="W135" i="49"/>
  <c r="AA76" i="49"/>
  <c r="X165" i="49"/>
  <c r="AN165" i="49"/>
  <c r="U117" i="49"/>
  <c r="X139" i="49"/>
  <c r="G125" i="49"/>
  <c r="V135" i="49"/>
  <c r="AH103" i="49"/>
  <c r="J103" i="53"/>
  <c r="M135" i="49"/>
  <c r="J103" i="49"/>
  <c r="S122" i="49"/>
  <c r="AM103" i="49"/>
  <c r="O11" i="49"/>
  <c r="C53" i="49"/>
  <c r="Z53" i="49" s="1"/>
  <c r="I12" i="49"/>
  <c r="F12" i="49"/>
  <c r="AS76" i="49"/>
  <c r="T84" i="49"/>
  <c r="AF165" i="49"/>
  <c r="G108" i="49"/>
  <c r="AE76" i="49"/>
  <c r="AB165" i="49"/>
  <c r="AG165" i="49"/>
  <c r="Y117" i="49"/>
  <c r="E139" i="49"/>
  <c r="AD50" i="49"/>
  <c r="I135" i="49"/>
  <c r="F135" i="49"/>
  <c r="AA122" i="49"/>
  <c r="V122" i="49"/>
  <c r="L11" i="49"/>
  <c r="I84" i="49"/>
  <c r="AM87" i="49"/>
  <c r="S104" i="49"/>
  <c r="P161" i="49"/>
  <c r="J87" i="49"/>
  <c r="F87" i="49"/>
  <c r="J71" i="49"/>
  <c r="X103" i="49"/>
  <c r="AH87" i="49"/>
  <c r="F103" i="49"/>
  <c r="M108" i="49"/>
  <c r="J161" i="53"/>
  <c r="Q125" i="49"/>
  <c r="AN104" i="49"/>
  <c r="AC113" i="49"/>
  <c r="G87" i="49"/>
  <c r="C30" i="49"/>
  <c r="M30" i="49" s="1"/>
  <c r="AB87" i="49"/>
  <c r="K11" i="49"/>
  <c r="AG104" i="49"/>
  <c r="K161" i="49"/>
  <c r="H76" i="49"/>
  <c r="R161" i="49"/>
  <c r="G71" i="49"/>
  <c r="D87" i="49"/>
  <c r="AL103" i="49"/>
  <c r="AL87" i="49"/>
  <c r="T103" i="49"/>
  <c r="E6" i="49"/>
  <c r="AK103" i="49"/>
  <c r="Z11" i="49"/>
  <c r="X25" i="49"/>
  <c r="F125" i="49"/>
  <c r="K76" i="49"/>
  <c r="AP76" i="49"/>
  <c r="H107" i="49"/>
  <c r="T50" i="49"/>
  <c r="U125" i="49"/>
  <c r="AQ76" i="49"/>
  <c r="P104" i="49"/>
  <c r="E107" i="49"/>
  <c r="Y125" i="49"/>
  <c r="AH76" i="49"/>
  <c r="AC76" i="49"/>
  <c r="AC104" i="49"/>
  <c r="AF164" i="49"/>
  <c r="S161" i="49"/>
  <c r="AB107" i="49"/>
  <c r="R44" i="49"/>
  <c r="AK44" i="49"/>
  <c r="V71" i="49"/>
  <c r="L50" i="49"/>
  <c r="I87" i="49"/>
  <c r="O6" i="49"/>
  <c r="AG87" i="49"/>
  <c r="Z6" i="49"/>
  <c r="Q25" i="49"/>
  <c r="AN103" i="49"/>
  <c r="I11" i="49"/>
  <c r="AA125" i="49"/>
  <c r="O12" i="49"/>
  <c r="M12" i="49"/>
  <c r="AK104" i="49"/>
  <c r="J113" i="49"/>
  <c r="AI104" i="49"/>
  <c r="N125" i="49"/>
  <c r="AL33" i="49"/>
  <c r="N50" i="49"/>
  <c r="L125" i="49"/>
  <c r="AJ76" i="49"/>
  <c r="AJ104" i="49"/>
  <c r="M161" i="49"/>
  <c r="AG107" i="49"/>
  <c r="AF71" i="49"/>
  <c r="E50" i="49"/>
  <c r="AG125" i="49"/>
  <c r="J87" i="53"/>
  <c r="R87" i="49"/>
  <c r="C89" i="49"/>
  <c r="Z89" i="49" s="1"/>
  <c r="Y108" i="49"/>
  <c r="M6" i="49"/>
  <c r="V108" i="49"/>
  <c r="AJ103" i="49"/>
  <c r="H108" i="49"/>
  <c r="AL125" i="49"/>
  <c r="J12" i="49"/>
  <c r="AL104" i="49"/>
  <c r="L104" i="49"/>
  <c r="AF161" i="49"/>
  <c r="D50" i="49"/>
  <c r="X87" i="49"/>
  <c r="AE87" i="49"/>
  <c r="AN108" i="49"/>
  <c r="J11" i="53"/>
  <c r="K11" i="53" s="1"/>
  <c r="C74" i="49"/>
  <c r="AC74" i="49" s="1"/>
  <c r="Q76" i="49"/>
  <c r="J107" i="49"/>
  <c r="V125" i="49"/>
  <c r="L6" i="49"/>
  <c r="J108" i="49"/>
  <c r="T108" i="49"/>
  <c r="E87" i="49"/>
  <c r="AR76" i="49"/>
  <c r="Q104" i="49"/>
  <c r="O161" i="49"/>
  <c r="AH71" i="49"/>
  <c r="I125" i="49"/>
  <c r="J71" i="53"/>
  <c r="L113" i="49"/>
  <c r="J76" i="49"/>
  <c r="AN76" i="49"/>
  <c r="X104" i="49"/>
  <c r="J161" i="49"/>
  <c r="AL107" i="49"/>
  <c r="AA5" i="49"/>
  <c r="AO71" i="49"/>
  <c r="AJ50" i="49"/>
  <c r="R125" i="49"/>
  <c r="H125" i="49"/>
  <c r="Y103" i="49"/>
  <c r="P108" i="49"/>
  <c r="AA11" i="49"/>
  <c r="C38" i="49"/>
  <c r="I38" i="49" s="1"/>
  <c r="M11" i="49"/>
  <c r="C109" i="49"/>
  <c r="C83" i="49"/>
  <c r="AN83" i="49" s="1"/>
  <c r="W76" i="49"/>
  <c r="H139" i="49"/>
  <c r="L25" i="49"/>
  <c r="M5" i="49"/>
  <c r="F6" i="49"/>
  <c r="AA104" i="49"/>
  <c r="M104" i="49"/>
  <c r="L161" i="49"/>
  <c r="AK87" i="49"/>
  <c r="D76" i="49"/>
  <c r="AB104" i="49"/>
  <c r="R104" i="49"/>
  <c r="AB161" i="49"/>
  <c r="S17" i="49"/>
  <c r="F108" i="49"/>
  <c r="F11" i="49"/>
  <c r="F104" i="49"/>
  <c r="M120" i="49"/>
  <c r="T25" i="49"/>
  <c r="F76" i="49"/>
  <c r="Y44" i="49"/>
  <c r="AC87" i="49"/>
  <c r="V76" i="49"/>
  <c r="L76" i="49"/>
  <c r="M13" i="49"/>
  <c r="O16" i="49"/>
  <c r="L160" i="49"/>
  <c r="T142" i="49"/>
  <c r="AH165" i="49"/>
  <c r="L165" i="49"/>
  <c r="W104" i="49"/>
  <c r="H104" i="49"/>
  <c r="N161" i="49"/>
  <c r="AS50" i="49"/>
  <c r="AL139" i="49"/>
  <c r="L44" i="49"/>
  <c r="D44" i="49"/>
  <c r="D5" i="49"/>
  <c r="AR72" i="49"/>
  <c r="Y50" i="49"/>
  <c r="AM125" i="49"/>
  <c r="W125" i="49"/>
  <c r="AM122" i="49"/>
  <c r="V87" i="49"/>
  <c r="C34" i="49"/>
  <c r="J34" i="49" s="1"/>
  <c r="AJ135" i="49"/>
  <c r="AA87" i="49"/>
  <c r="S132" i="49"/>
  <c r="AM132" i="49"/>
  <c r="J122" i="49"/>
  <c r="P25" i="49"/>
  <c r="N122" i="49"/>
  <c r="AL126" i="49"/>
  <c r="AB90" i="49"/>
  <c r="AM90" i="49"/>
  <c r="C148" i="49"/>
  <c r="E148" i="49" s="1"/>
  <c r="O3" i="49"/>
  <c r="U87" i="49"/>
  <c r="C114" i="49"/>
  <c r="AH114" i="49" s="1"/>
  <c r="AM76" i="49"/>
  <c r="S87" i="49"/>
  <c r="C86" i="49"/>
  <c r="AN86" i="49" s="1"/>
  <c r="AJ25" i="49"/>
  <c r="AE25" i="49"/>
  <c r="AK76" i="49"/>
  <c r="T104" i="49"/>
  <c r="AA161" i="49"/>
  <c r="P17" i="49"/>
  <c r="K5" i="49"/>
  <c r="Y87" i="49"/>
  <c r="E125" i="49"/>
  <c r="X76" i="49"/>
  <c r="D13" i="49"/>
  <c r="U104" i="49"/>
  <c r="G104" i="49"/>
  <c r="F161" i="49"/>
  <c r="G17" i="49"/>
  <c r="AH139" i="49"/>
  <c r="J44" i="49"/>
  <c r="AR50" i="49"/>
  <c r="AN125" i="49"/>
  <c r="Z125" i="49"/>
  <c r="M125" i="49"/>
  <c r="O76" i="49"/>
  <c r="P13" i="49"/>
  <c r="P142" i="49"/>
  <c r="K104" i="49"/>
  <c r="U161" i="49"/>
  <c r="W50" i="49"/>
  <c r="AM139" i="49"/>
  <c r="P44" i="49"/>
  <c r="W44" i="49"/>
  <c r="S72" i="49"/>
  <c r="X50" i="49"/>
  <c r="P125" i="49"/>
  <c r="W103" i="49"/>
  <c r="M87" i="49"/>
  <c r="T132" i="49"/>
  <c r="AE135" i="49"/>
  <c r="AJ132" i="49"/>
  <c r="G132" i="49"/>
  <c r="C157" i="49"/>
  <c r="Y157" i="49" s="1"/>
  <c r="E122" i="49"/>
  <c r="M122" i="49"/>
  <c r="G25" i="49"/>
  <c r="AA126" i="49"/>
  <c r="P90" i="49"/>
  <c r="P113" i="49"/>
  <c r="P126" i="49"/>
  <c r="F3" i="49"/>
  <c r="AF140" i="49"/>
  <c r="M84" i="49"/>
  <c r="Z161" i="49"/>
  <c r="D161" i="49"/>
  <c r="R17" i="49"/>
  <c r="G159" i="49"/>
  <c r="AN107" i="49"/>
  <c r="E159" i="49"/>
  <c r="J139" i="49"/>
  <c r="U71" i="49"/>
  <c r="F71" i="49"/>
  <c r="G50" i="49"/>
  <c r="J108" i="53"/>
  <c r="J17" i="53"/>
  <c r="K17" i="53" s="1"/>
  <c r="AA113" i="49"/>
  <c r="Z3" i="49"/>
  <c r="J163" i="53"/>
  <c r="K172" i="52" s="1" a="1"/>
  <c r="K172" i="52" s="1"/>
  <c r="R126" i="49"/>
  <c r="V113" i="49"/>
  <c r="AB84" i="49"/>
  <c r="AN126" i="49"/>
  <c r="T17" i="49"/>
  <c r="AJ159" i="49"/>
  <c r="AI159" i="49"/>
  <c r="AM140" i="49"/>
  <c r="V33" i="49"/>
  <c r="L140" i="49"/>
  <c r="G140" i="49"/>
  <c r="G33" i="49"/>
  <c r="X84" i="49"/>
  <c r="Q161" i="49"/>
  <c r="AG161" i="49"/>
  <c r="K159" i="49"/>
  <c r="Q159" i="49"/>
  <c r="Y107" i="49"/>
  <c r="AH159" i="49"/>
  <c r="O139" i="49"/>
  <c r="AL71" i="49"/>
  <c r="AC71" i="49"/>
  <c r="AE50" i="49"/>
  <c r="W108" i="49"/>
  <c r="AC108" i="49"/>
  <c r="J107" i="53"/>
  <c r="AG113" i="49"/>
  <c r="R113" i="49"/>
  <c r="G3" i="49"/>
  <c r="AD126" i="49"/>
  <c r="AH126" i="49"/>
  <c r="L126" i="49"/>
  <c r="Z159" i="49"/>
  <c r="AG50" i="49"/>
  <c r="AJ108" i="49"/>
  <c r="F25" i="49"/>
  <c r="J50" i="53"/>
  <c r="AH25" i="49"/>
  <c r="J3" i="49"/>
  <c r="N113" i="49"/>
  <c r="J126" i="49"/>
  <c r="K126" i="49"/>
  <c r="AF159" i="49"/>
  <c r="D159" i="49"/>
  <c r="K3" i="49"/>
  <c r="AF113" i="49"/>
  <c r="AL84" i="49"/>
  <c r="P159" i="49"/>
  <c r="AA139" i="49"/>
  <c r="AK126" i="49"/>
  <c r="I3" i="49"/>
  <c r="Z140" i="49"/>
  <c r="J140" i="49"/>
  <c r="J33" i="49"/>
  <c r="AM84" i="49"/>
  <c r="T161" i="49"/>
  <c r="N159" i="49"/>
  <c r="AI107" i="49"/>
  <c r="M159" i="49"/>
  <c r="AG139" i="49"/>
  <c r="AA71" i="49"/>
  <c r="K71" i="49"/>
  <c r="AJ140" i="49"/>
  <c r="AB140" i="49"/>
  <c r="D33" i="49"/>
  <c r="AD84" i="49"/>
  <c r="AK161" i="49"/>
  <c r="X161" i="49"/>
  <c r="X159" i="49"/>
  <c r="I159" i="49"/>
  <c r="U107" i="49"/>
  <c r="AD159" i="49"/>
  <c r="Z139" i="49"/>
  <c r="E71" i="49"/>
  <c r="H71" i="49"/>
  <c r="U50" i="49"/>
  <c r="E108" i="49"/>
  <c r="C78" i="49"/>
  <c r="G78" i="49" s="1"/>
  <c r="V103" i="49"/>
  <c r="AC25" i="49"/>
  <c r="N103" i="49"/>
  <c r="J13" i="53"/>
  <c r="K13" i="53" s="1"/>
  <c r="AA3" i="49"/>
  <c r="AJ113" i="49"/>
  <c r="AB126" i="49"/>
  <c r="AM126" i="49"/>
  <c r="C92" i="49"/>
  <c r="AA92" i="49" s="1"/>
  <c r="U113" i="49"/>
  <c r="AE113" i="49"/>
  <c r="AG126" i="49"/>
  <c r="E113" i="49"/>
  <c r="AN113" i="49"/>
  <c r="X140" i="49"/>
  <c r="R140" i="49"/>
  <c r="AH84" i="49"/>
  <c r="AJ84" i="49"/>
  <c r="AG159" i="49"/>
  <c r="Y159" i="49"/>
  <c r="R107" i="49"/>
  <c r="T159" i="49"/>
  <c r="F139" i="49"/>
  <c r="AN159" i="49"/>
  <c r="Y71" i="49"/>
  <c r="AL50" i="49"/>
  <c r="V25" i="49"/>
  <c r="Y113" i="49"/>
  <c r="C119" i="49"/>
  <c r="AB119" i="49" s="1"/>
  <c r="H126" i="49"/>
  <c r="C95" i="49"/>
  <c r="S95" i="49" s="1"/>
  <c r="D3" i="49"/>
  <c r="Z113" i="49"/>
  <c r="R159" i="49"/>
  <c r="T140" i="49"/>
  <c r="J84" i="49"/>
  <c r="J159" i="49"/>
  <c r="O159" i="49"/>
  <c r="X107" i="49"/>
  <c r="AM159" i="49"/>
  <c r="Q139" i="49"/>
  <c r="H159" i="49"/>
  <c r="AR71" i="49"/>
  <c r="R25" i="49"/>
  <c r="AL25" i="49"/>
  <c r="C97" i="49"/>
  <c r="H97" i="49" s="1"/>
  <c r="M25" i="49"/>
  <c r="I126" i="49"/>
  <c r="I113" i="49"/>
  <c r="J140" i="53"/>
  <c r="P140" i="49"/>
  <c r="O140" i="49"/>
  <c r="V84" i="49"/>
  <c r="AC84" i="49"/>
  <c r="W161" i="49"/>
  <c r="AH161" i="49"/>
  <c r="AL159" i="49"/>
  <c r="Q107" i="49"/>
  <c r="AB159" i="49"/>
  <c r="I139" i="49"/>
  <c r="AE139" i="49"/>
  <c r="V159" i="49"/>
  <c r="L71" i="49"/>
  <c r="J139" i="53"/>
  <c r="AB103" i="49"/>
  <c r="Y25" i="49"/>
  <c r="AM25" i="49"/>
  <c r="E25" i="49"/>
  <c r="AF103" i="49"/>
  <c r="N126" i="49"/>
  <c r="J3" i="53"/>
  <c r="K3" i="53" s="1"/>
  <c r="J142" i="53"/>
  <c r="L17" i="49"/>
  <c r="AA140" i="49"/>
  <c r="AF84" i="49"/>
  <c r="W140" i="49"/>
  <c r="G84" i="49"/>
  <c r="K84" i="49"/>
  <c r="M17" i="49"/>
  <c r="L159" i="49"/>
  <c r="AA107" i="49"/>
  <c r="P107" i="49"/>
  <c r="AE159" i="49"/>
  <c r="AF139" i="49"/>
  <c r="V139" i="49"/>
  <c r="D71" i="49"/>
  <c r="AP71" i="49"/>
  <c r="I25" i="49"/>
  <c r="O25" i="49"/>
  <c r="Z25" i="49"/>
  <c r="J25" i="49"/>
  <c r="AI113" i="49"/>
  <c r="X126" i="49"/>
  <c r="T113" i="49"/>
  <c r="V126" i="49"/>
  <c r="AD161" i="49"/>
  <c r="AH107" i="49"/>
  <c r="Y139" i="49"/>
  <c r="R71" i="49"/>
  <c r="O113" i="49"/>
  <c r="N108" i="49"/>
  <c r="U25" i="49"/>
  <c r="D25" i="49"/>
  <c r="AF108" i="49"/>
  <c r="W126" i="49"/>
  <c r="AK113" i="49"/>
  <c r="C22" i="49"/>
  <c r="D22" i="49" s="1"/>
  <c r="J126" i="53"/>
  <c r="F18" i="49"/>
  <c r="E3" i="49"/>
  <c r="Q84" i="49"/>
  <c r="S126" i="49"/>
  <c r="M3" i="49"/>
  <c r="AD113" i="49"/>
  <c r="G139" i="49"/>
  <c r="W139" i="49"/>
  <c r="S25" i="49"/>
  <c r="AI25" i="49"/>
  <c r="Z126" i="49"/>
  <c r="J113" i="53"/>
  <c r="F126" i="49"/>
  <c r="AC126" i="49"/>
  <c r="AG140" i="49"/>
  <c r="AE84" i="49"/>
  <c r="D84" i="49"/>
  <c r="V161" i="49"/>
  <c r="Q17" i="49"/>
  <c r="AM50" i="49"/>
  <c r="AN139" i="49"/>
  <c r="AE71" i="49"/>
  <c r="P50" i="49"/>
  <c r="AL140" i="49"/>
  <c r="U84" i="49"/>
  <c r="S84" i="49"/>
  <c r="AJ161" i="49"/>
  <c r="J17" i="49"/>
  <c r="S50" i="49"/>
  <c r="L107" i="49"/>
  <c r="O107" i="49"/>
  <c r="AI139" i="49"/>
  <c r="AB139" i="49"/>
  <c r="W159" i="49"/>
  <c r="W71" i="49"/>
  <c r="T71" i="49"/>
  <c r="S159" i="49"/>
  <c r="Q113" i="49"/>
  <c r="AM108" i="49"/>
  <c r="AA25" i="49"/>
  <c r="E126" i="49"/>
  <c r="U126" i="49"/>
  <c r="Z84" i="49"/>
  <c r="AN84" i="49"/>
  <c r="E17" i="49"/>
  <c r="I17" i="49"/>
  <c r="AC139" i="49"/>
  <c r="AK159" i="49"/>
  <c r="AB113" i="49"/>
  <c r="N25" i="49"/>
  <c r="AH113" i="49"/>
  <c r="C144" i="49"/>
  <c r="AM144" i="49" s="1"/>
  <c r="E84" i="49"/>
  <c r="I161" i="49"/>
  <c r="D17" i="49"/>
  <c r="F50" i="49"/>
  <c r="AK107" i="49"/>
  <c r="D139" i="49"/>
  <c r="R139" i="49"/>
  <c r="AB71" i="49"/>
  <c r="AN71" i="49"/>
  <c r="K113" i="49"/>
  <c r="AA108" i="49"/>
  <c r="O108" i="49"/>
  <c r="C43" i="49"/>
  <c r="AN43" i="49" s="1"/>
  <c r="F113" i="49"/>
  <c r="Y126" i="49"/>
  <c r="G126" i="49"/>
  <c r="W113" i="49"/>
  <c r="AH140" i="49"/>
  <c r="AI140" i="49"/>
  <c r="Q13" i="49"/>
  <c r="AG84" i="49"/>
  <c r="R84" i="49"/>
  <c r="AM142" i="49"/>
  <c r="X142" i="49"/>
  <c r="AE161" i="49"/>
  <c r="AH80" i="49"/>
  <c r="O17" i="49"/>
  <c r="AB50" i="49"/>
  <c r="AM107" i="49"/>
  <c r="AD107" i="49"/>
  <c r="AJ139" i="49"/>
  <c r="N139" i="49"/>
  <c r="AR44" i="49"/>
  <c r="AB44" i="49"/>
  <c r="AG71" i="49"/>
  <c r="Z71" i="49"/>
  <c r="AN50" i="49"/>
  <c r="AO50" i="49"/>
  <c r="AI50" i="49"/>
  <c r="D72" i="49"/>
  <c r="H113" i="49"/>
  <c r="AH135" i="49"/>
  <c r="O103" i="49"/>
  <c r="AL108" i="49"/>
  <c r="AB135" i="49"/>
  <c r="J11" i="49"/>
  <c r="H25" i="49"/>
  <c r="X113" i="49"/>
  <c r="AJ126" i="49"/>
  <c r="J110" i="53"/>
  <c r="AE126" i="49"/>
  <c r="D12" i="49"/>
  <c r="H3" i="49"/>
  <c r="F17" i="49"/>
  <c r="F84" i="49"/>
  <c r="C98" i="49"/>
  <c r="I98" i="49" s="1"/>
  <c r="P84" i="49"/>
  <c r="AC159" i="49"/>
  <c r="U159" i="49"/>
  <c r="V140" i="49"/>
  <c r="N84" i="49"/>
  <c r="AD139" i="49"/>
  <c r="AA159" i="49"/>
  <c r="AC140" i="49"/>
  <c r="H84" i="49"/>
  <c r="AJ107" i="49"/>
  <c r="AE140" i="49"/>
  <c r="U140" i="49"/>
  <c r="Y84" i="49"/>
  <c r="AA84" i="49"/>
  <c r="AI161" i="49"/>
  <c r="H17" i="49"/>
  <c r="AH50" i="49"/>
  <c r="W107" i="49"/>
  <c r="G107" i="49"/>
  <c r="P139" i="49"/>
  <c r="AK139" i="49"/>
  <c r="AD71" i="49"/>
  <c r="AI71" i="49"/>
  <c r="V50" i="49"/>
  <c r="J50" i="49"/>
  <c r="AQ50" i="49"/>
  <c r="M113" i="49"/>
  <c r="AB108" i="49"/>
  <c r="AK108" i="49"/>
  <c r="AN25" i="49"/>
  <c r="W25" i="49"/>
  <c r="AI108" i="49"/>
  <c r="AF126" i="49"/>
  <c r="S113" i="49"/>
  <c r="Q126" i="49"/>
  <c r="D126" i="49"/>
  <c r="J159" i="53"/>
  <c r="K115" i="52" s="1" a="1"/>
  <c r="K115" i="52" s="1"/>
  <c r="AK25" i="49"/>
  <c r="H140" i="49"/>
  <c r="AA56" i="49"/>
  <c r="L142" i="49"/>
  <c r="Z50" i="49"/>
  <c r="AF107" i="49"/>
  <c r="T139" i="49"/>
  <c r="AE44" i="49"/>
  <c r="M71" i="49"/>
  <c r="M50" i="49"/>
  <c r="R50" i="49"/>
  <c r="AP50" i="49"/>
  <c r="I50" i="49"/>
  <c r="D113" i="49"/>
  <c r="U108" i="49"/>
  <c r="H103" i="49"/>
  <c r="AH108" i="49"/>
  <c r="N135" i="49"/>
  <c r="AI103" i="49"/>
  <c r="AF122" i="49"/>
  <c r="K108" i="49"/>
  <c r="AG103" i="49"/>
  <c r="P122" i="49"/>
  <c r="AM113" i="49"/>
  <c r="M126" i="49"/>
  <c r="K12" i="49"/>
  <c r="C63" i="49"/>
  <c r="K63" i="49" s="1"/>
  <c r="C47" i="49"/>
  <c r="AA47" i="49" s="1"/>
  <c r="C153" i="49"/>
  <c r="U153" i="49" s="1"/>
  <c r="Q164" i="49"/>
  <c r="AM54" i="49"/>
  <c r="AG54" i="49"/>
  <c r="AP54" i="49"/>
  <c r="AH54" i="49"/>
  <c r="U54" i="49"/>
  <c r="O56" i="49"/>
  <c r="I80" i="49"/>
  <c r="AR54" i="49"/>
  <c r="AG56" i="49"/>
  <c r="Z80" i="49"/>
  <c r="N54" i="49"/>
  <c r="AE80" i="49"/>
  <c r="W80" i="49"/>
  <c r="AC80" i="49"/>
  <c r="C128" i="49"/>
  <c r="Q128" i="49" s="1"/>
  <c r="C93" i="49"/>
  <c r="AB93" i="49" s="1"/>
  <c r="AD69" i="49"/>
  <c r="S23" i="49"/>
  <c r="AE23" i="49"/>
  <c r="F164" i="49"/>
  <c r="AN54" i="49"/>
  <c r="AG117" i="49"/>
  <c r="AQ54" i="49"/>
  <c r="F56" i="49"/>
  <c r="AF117" i="49"/>
  <c r="AE54" i="49"/>
  <c r="K56" i="49"/>
  <c r="AE117" i="49"/>
  <c r="Q56" i="49"/>
  <c r="M117" i="49"/>
  <c r="AH168" i="49"/>
  <c r="AQ56" i="49"/>
  <c r="U56" i="49"/>
  <c r="X117" i="49"/>
  <c r="E54" i="49"/>
  <c r="S151" i="49"/>
  <c r="T151" i="49"/>
  <c r="O80" i="49"/>
  <c r="J149" i="53"/>
  <c r="C65" i="49"/>
  <c r="N65" i="49" s="1"/>
  <c r="J151" i="49"/>
  <c r="AD151" i="49"/>
  <c r="AS69" i="49"/>
  <c r="AA151" i="49"/>
  <c r="AF56" i="49"/>
  <c r="AP80" i="49"/>
  <c r="S120" i="49"/>
  <c r="AM69" i="49"/>
  <c r="AB80" i="49"/>
  <c r="X56" i="49"/>
  <c r="AS80" i="49"/>
  <c r="AA120" i="49"/>
  <c r="AK69" i="49"/>
  <c r="AP69" i="49"/>
  <c r="AG69" i="49"/>
  <c r="F120" i="49"/>
  <c r="AF123" i="49"/>
  <c r="L123" i="49"/>
  <c r="T27" i="49"/>
  <c r="V27" i="49"/>
  <c r="E36" i="49"/>
  <c r="J164" i="53"/>
  <c r="K27" i="49"/>
  <c r="AH117" i="49"/>
  <c r="U170" i="49"/>
  <c r="AA80" i="49"/>
  <c r="L168" i="49"/>
  <c r="AF151" i="49"/>
  <c r="J131" i="49"/>
  <c r="O117" i="49"/>
  <c r="Q23" i="49"/>
  <c r="AJ80" i="49"/>
  <c r="Q168" i="49"/>
  <c r="K151" i="49"/>
  <c r="J117" i="49"/>
  <c r="R164" i="49"/>
  <c r="Y23" i="49"/>
  <c r="Q80" i="49"/>
  <c r="AK168" i="49"/>
  <c r="Q54" i="49"/>
  <c r="L151" i="49"/>
  <c r="AH69" i="49"/>
  <c r="V69" i="49"/>
  <c r="Z56" i="49"/>
  <c r="AL56" i="49"/>
  <c r="D56" i="49"/>
  <c r="AK151" i="49"/>
  <c r="J67" i="53"/>
  <c r="L56" i="49"/>
  <c r="X151" i="49"/>
  <c r="J134" i="53"/>
  <c r="AO54" i="49"/>
  <c r="AB151" i="49"/>
  <c r="J18" i="53"/>
  <c r="K18" i="53" s="1"/>
  <c r="M18" i="49"/>
  <c r="R56" i="49"/>
  <c r="AF54" i="49"/>
  <c r="J23" i="53"/>
  <c r="K23" i="53" s="1"/>
  <c r="AK56" i="49"/>
  <c r="G54" i="49"/>
  <c r="V151" i="49"/>
  <c r="N56" i="49"/>
  <c r="AR56" i="49"/>
  <c r="V117" i="49"/>
  <c r="AB54" i="49"/>
  <c r="AH151" i="49"/>
  <c r="AG151" i="49"/>
  <c r="AI167" i="49"/>
  <c r="J69" i="53"/>
  <c r="E18" i="49"/>
  <c r="AI117" i="49"/>
  <c r="X170" i="49"/>
  <c r="AA62" i="49"/>
  <c r="H62" i="49"/>
  <c r="J18" i="49"/>
  <c r="F117" i="49"/>
  <c r="AD170" i="49"/>
  <c r="AL151" i="49"/>
  <c r="Q18" i="49"/>
  <c r="AJ117" i="49"/>
  <c r="AL170" i="49"/>
  <c r="S69" i="49"/>
  <c r="AN117" i="49"/>
  <c r="J27" i="49"/>
  <c r="AJ151" i="49"/>
  <c r="AI151" i="49"/>
  <c r="L18" i="49"/>
  <c r="G18" i="49"/>
  <c r="Y56" i="49"/>
  <c r="X69" i="49"/>
  <c r="P117" i="49"/>
  <c r="AM80" i="49"/>
  <c r="G27" i="49"/>
  <c r="C130" i="49"/>
  <c r="AE130" i="49" s="1"/>
  <c r="K18" i="49"/>
  <c r="O18" i="49"/>
  <c r="H18" i="49"/>
  <c r="AA69" i="49"/>
  <c r="O151" i="49"/>
  <c r="AK170" i="49"/>
  <c r="H117" i="49"/>
  <c r="X27" i="49"/>
  <c r="R18" i="49"/>
  <c r="T18" i="49"/>
  <c r="AJ56" i="49"/>
  <c r="AO69" i="49"/>
  <c r="AB117" i="49"/>
  <c r="AN80" i="49"/>
  <c r="R27" i="49"/>
  <c r="I54" i="49"/>
  <c r="G151" i="49"/>
  <c r="S18" i="49"/>
  <c r="J117" i="53"/>
  <c r="J69" i="49"/>
  <c r="D117" i="49"/>
  <c r="Q69" i="49"/>
  <c r="I117" i="49"/>
  <c r="E151" i="49"/>
  <c r="J56" i="49"/>
  <c r="U69" i="49"/>
  <c r="T117" i="49"/>
  <c r="K80" i="49"/>
  <c r="O77" i="49"/>
  <c r="AD54" i="49"/>
  <c r="AM151" i="49"/>
  <c r="M56" i="49"/>
  <c r="C81" i="49"/>
  <c r="U81" i="49" s="1"/>
  <c r="E56" i="49"/>
  <c r="S170" i="49"/>
  <c r="Q131" i="49"/>
  <c r="W56" i="49"/>
  <c r="T56" i="49"/>
  <c r="L69" i="49"/>
  <c r="AH170" i="49"/>
  <c r="T23" i="49"/>
  <c r="G80" i="49"/>
  <c r="P120" i="49"/>
  <c r="AA168" i="49"/>
  <c r="AB82" i="49"/>
  <c r="P54" i="49"/>
  <c r="S54" i="49"/>
  <c r="F36" i="49"/>
  <c r="U62" i="49"/>
  <c r="AE62" i="49"/>
  <c r="V56" i="49"/>
  <c r="AH56" i="49"/>
  <c r="Y69" i="49"/>
  <c r="F170" i="49"/>
  <c r="AK23" i="49"/>
  <c r="AD80" i="49"/>
  <c r="G120" i="49"/>
  <c r="AC168" i="49"/>
  <c r="F123" i="49"/>
  <c r="AL54" i="49"/>
  <c r="V54" i="49"/>
  <c r="AL62" i="49"/>
  <c r="AP62" i="49"/>
  <c r="I56" i="49"/>
  <c r="AD56" i="49"/>
  <c r="N69" i="49"/>
  <c r="G117" i="49"/>
  <c r="AM170" i="49"/>
  <c r="AN23" i="49"/>
  <c r="J80" i="49"/>
  <c r="AF80" i="49"/>
  <c r="Y120" i="49"/>
  <c r="J168" i="49"/>
  <c r="G41" i="49"/>
  <c r="W54" i="49"/>
  <c r="AJ54" i="49"/>
  <c r="AM131" i="49"/>
  <c r="AH167" i="49"/>
  <c r="AQ62" i="49"/>
  <c r="AA170" i="49"/>
  <c r="R54" i="49"/>
  <c r="O54" i="49"/>
  <c r="I131" i="49"/>
  <c r="F62" i="49"/>
  <c r="K62" i="49"/>
  <c r="D170" i="49"/>
  <c r="H54" i="49"/>
  <c r="K54" i="49"/>
  <c r="J62" i="53"/>
  <c r="AI62" i="49"/>
  <c r="J56" i="53"/>
  <c r="C49" i="49"/>
  <c r="I49" i="49" s="1"/>
  <c r="W170" i="49"/>
  <c r="AG170" i="49"/>
  <c r="J170" i="49"/>
  <c r="H170" i="49"/>
  <c r="AI170" i="49"/>
  <c r="K170" i="49"/>
  <c r="AK62" i="49"/>
  <c r="AC170" i="49"/>
  <c r="Q170" i="49"/>
  <c r="E62" i="49"/>
  <c r="T62" i="49"/>
  <c r="AB170" i="49"/>
  <c r="C94" i="49"/>
  <c r="K94" i="49" s="1"/>
  <c r="S62" i="49"/>
  <c r="J62" i="49"/>
  <c r="T170" i="49"/>
  <c r="AJ170" i="49"/>
  <c r="D62" i="49"/>
  <c r="AM62" i="49"/>
  <c r="AS56" i="49"/>
  <c r="R170" i="49"/>
  <c r="D54" i="49"/>
  <c r="V62" i="49"/>
  <c r="AE56" i="49"/>
  <c r="K69" i="49"/>
  <c r="T69" i="49"/>
  <c r="Y170" i="49"/>
  <c r="F54" i="49"/>
  <c r="I62" i="49"/>
  <c r="AC62" i="49"/>
  <c r="AB69" i="49"/>
  <c r="Z170" i="49"/>
  <c r="AL80" i="49"/>
  <c r="S123" i="49"/>
  <c r="AN77" i="49"/>
  <c r="L54" i="49"/>
  <c r="H151" i="49"/>
  <c r="N151" i="49"/>
  <c r="AN151" i="49"/>
  <c r="AJ62" i="49"/>
  <c r="AL167" i="49"/>
  <c r="AR62" i="49"/>
  <c r="AC69" i="49"/>
  <c r="G170" i="49"/>
  <c r="T80" i="49"/>
  <c r="Y168" i="49"/>
  <c r="K123" i="49"/>
  <c r="D82" i="49"/>
  <c r="Z54" i="49"/>
  <c r="AC151" i="49"/>
  <c r="M151" i="49"/>
  <c r="C58" i="49"/>
  <c r="T58" i="49" s="1"/>
  <c r="P69" i="49"/>
  <c r="K117" i="49"/>
  <c r="T73" i="49"/>
  <c r="D80" i="49"/>
  <c r="AI168" i="49"/>
  <c r="V123" i="49"/>
  <c r="J54" i="49"/>
  <c r="F22" i="37"/>
  <c r="AC167" i="49"/>
  <c r="AN56" i="49"/>
  <c r="AO56" i="49"/>
  <c r="E69" i="49"/>
  <c r="H69" i="49"/>
  <c r="N117" i="49"/>
  <c r="I170" i="49"/>
  <c r="P73" i="49"/>
  <c r="X80" i="49"/>
  <c r="T168" i="49"/>
  <c r="T123" i="49"/>
  <c r="U82" i="49"/>
  <c r="AS54" i="49"/>
  <c r="AA54" i="49"/>
  <c r="Y151" i="49"/>
  <c r="Z62" i="49"/>
  <c r="AG62" i="49"/>
  <c r="W62" i="49"/>
  <c r="M170" i="49"/>
  <c r="AH62" i="49"/>
  <c r="AN170" i="49"/>
  <c r="AO62" i="49"/>
  <c r="Y62" i="49"/>
  <c r="E170" i="49"/>
  <c r="X62" i="49"/>
  <c r="S167" i="49"/>
  <c r="H56" i="49"/>
  <c r="V170" i="49"/>
  <c r="Y54" i="49"/>
  <c r="AD62" i="49"/>
  <c r="L80" i="49"/>
  <c r="L167" i="49"/>
  <c r="S56" i="49"/>
  <c r="W69" i="49"/>
  <c r="AF170" i="49"/>
  <c r="M54" i="49"/>
  <c r="R62" i="49"/>
  <c r="G56" i="49"/>
  <c r="M69" i="49"/>
  <c r="L170" i="49"/>
  <c r="AK54" i="49"/>
  <c r="R151" i="49"/>
  <c r="AE151" i="49"/>
  <c r="C146" i="49"/>
  <c r="T146" i="49" s="1"/>
  <c r="AB56" i="49"/>
  <c r="AM56" i="49"/>
  <c r="Z69" i="49"/>
  <c r="P170" i="49"/>
  <c r="E82" i="49"/>
  <c r="X54" i="49"/>
  <c r="P151" i="49"/>
  <c r="U151" i="49"/>
  <c r="J151" i="53"/>
  <c r="AN62" i="49"/>
  <c r="AP56" i="49"/>
  <c r="G69" i="49"/>
  <c r="AJ69" i="49"/>
  <c r="AA117" i="49"/>
  <c r="E73" i="49"/>
  <c r="S80" i="49"/>
  <c r="G168" i="49"/>
  <c r="U123" i="49"/>
  <c r="AK82" i="49"/>
  <c r="T54" i="49"/>
  <c r="I151" i="49"/>
  <c r="G62" i="49"/>
  <c r="V131" i="49"/>
  <c r="AS62" i="49"/>
  <c r="AQ77" i="49"/>
  <c r="AG164" i="49"/>
  <c r="G73" i="49"/>
  <c r="AB123" i="49"/>
  <c r="S27" i="49"/>
  <c r="AR77" i="49"/>
  <c r="AE131" i="49"/>
  <c r="M167" i="49"/>
  <c r="AF167" i="49"/>
  <c r="R69" i="49"/>
  <c r="L117" i="49"/>
  <c r="S117" i="49"/>
  <c r="AJ164" i="49"/>
  <c r="X73" i="49"/>
  <c r="V23" i="49"/>
  <c r="AK80" i="49"/>
  <c r="AO80" i="49"/>
  <c r="Q123" i="49"/>
  <c r="AN27" i="49"/>
  <c r="T77" i="49"/>
  <c r="E167" i="49"/>
  <c r="I73" i="49"/>
  <c r="J77" i="49"/>
  <c r="V164" i="49"/>
  <c r="O73" i="49"/>
  <c r="I41" i="49"/>
  <c r="AB27" i="49"/>
  <c r="V77" i="49"/>
  <c r="S131" i="49"/>
  <c r="AH164" i="49"/>
  <c r="S73" i="49"/>
  <c r="H41" i="49"/>
  <c r="AI27" i="49"/>
  <c r="I82" i="49"/>
  <c r="L131" i="49"/>
  <c r="W131" i="49"/>
  <c r="K167" i="49"/>
  <c r="U167" i="49"/>
  <c r="W167" i="49"/>
  <c r="AL69" i="49"/>
  <c r="AN69" i="49"/>
  <c r="R117" i="49"/>
  <c r="AD164" i="49"/>
  <c r="AG73" i="49"/>
  <c r="F80" i="49"/>
  <c r="V80" i="49"/>
  <c r="Z123" i="49"/>
  <c r="L41" i="49"/>
  <c r="AL27" i="49"/>
  <c r="G82" i="49"/>
  <c r="X131" i="49"/>
  <c r="K131" i="49"/>
  <c r="J167" i="49"/>
  <c r="AG131" i="49"/>
  <c r="AM73" i="49"/>
  <c r="J164" i="49"/>
  <c r="M73" i="49"/>
  <c r="Y131" i="49"/>
  <c r="AL41" i="49"/>
  <c r="H82" i="49"/>
  <c r="R80" i="49"/>
  <c r="AL123" i="49"/>
  <c r="N27" i="49"/>
  <c r="C29" i="49"/>
  <c r="R29" i="49" s="1"/>
  <c r="AE69" i="49"/>
  <c r="I69" i="49"/>
  <c r="Z117" i="49"/>
  <c r="X164" i="49"/>
  <c r="G23" i="49"/>
  <c r="P80" i="49"/>
  <c r="U80" i="49"/>
  <c r="AH123" i="49"/>
  <c r="U27" i="49"/>
  <c r="K82" i="49"/>
  <c r="AA167" i="49"/>
  <c r="F41" i="49"/>
  <c r="F167" i="49"/>
  <c r="H164" i="49"/>
  <c r="AL73" i="49"/>
  <c r="AN123" i="49"/>
  <c r="AM27" i="49"/>
  <c r="AF131" i="49"/>
  <c r="Z164" i="49"/>
  <c r="AS73" i="49"/>
  <c r="AG80" i="49"/>
  <c r="AF158" i="49"/>
  <c r="AA82" i="49"/>
  <c r="J82" i="53"/>
  <c r="AI69" i="49"/>
  <c r="AQ69" i="49"/>
  <c r="Q117" i="49"/>
  <c r="W117" i="49"/>
  <c r="T164" i="49"/>
  <c r="AD23" i="49"/>
  <c r="Y80" i="49"/>
  <c r="AQ80" i="49"/>
  <c r="I123" i="49"/>
  <c r="E27" i="49"/>
  <c r="AN82" i="49"/>
  <c r="D36" i="49"/>
  <c r="H167" i="49"/>
  <c r="Y167" i="49"/>
  <c r="Q167" i="49"/>
  <c r="F23" i="37"/>
  <c r="V167" i="49"/>
  <c r="AD167" i="49"/>
  <c r="AJ131" i="49"/>
  <c r="D167" i="49"/>
  <c r="M131" i="49"/>
  <c r="AB167" i="49"/>
  <c r="C154" i="49"/>
  <c r="Q154" i="49" s="1"/>
  <c r="AR69" i="49"/>
  <c r="AF69" i="49"/>
  <c r="AC117" i="49"/>
  <c r="AM117" i="49"/>
  <c r="G164" i="49"/>
  <c r="J23" i="49"/>
  <c r="E80" i="49"/>
  <c r="T101" i="49"/>
  <c r="H123" i="49"/>
  <c r="Y27" i="49"/>
  <c r="AD77" i="49"/>
  <c r="G167" i="49"/>
  <c r="AN167" i="49"/>
  <c r="C68" i="49"/>
  <c r="AG68" i="49" s="1"/>
  <c r="C39" i="49"/>
  <c r="G39" i="49" s="1"/>
  <c r="Q62" i="49"/>
  <c r="M164" i="49"/>
  <c r="D101" i="49"/>
  <c r="R77" i="49"/>
  <c r="AB131" i="49"/>
  <c r="I167" i="49"/>
  <c r="AG23" i="49"/>
  <c r="AF101" i="49"/>
  <c r="AK123" i="49"/>
  <c r="Q27" i="49"/>
  <c r="AE77" i="49"/>
  <c r="P82" i="49"/>
  <c r="AK167" i="49"/>
  <c r="P164" i="49"/>
  <c r="AH23" i="49"/>
  <c r="H80" i="49"/>
  <c r="P101" i="49"/>
  <c r="AG123" i="49"/>
  <c r="AF27" i="49"/>
  <c r="F77" i="49"/>
  <c r="AM167" i="49"/>
  <c r="X167" i="49"/>
  <c r="T167" i="49"/>
  <c r="D69" i="49"/>
  <c r="AK117" i="49"/>
  <c r="AI164" i="49"/>
  <c r="F23" i="49"/>
  <c r="AC123" i="49"/>
  <c r="F27" i="49"/>
  <c r="H77" i="49"/>
  <c r="J170" i="53"/>
  <c r="M62" i="49"/>
  <c r="P167" i="49"/>
  <c r="R167" i="49"/>
  <c r="C127" i="49"/>
  <c r="D127" i="49" s="1"/>
  <c r="AJ101" i="49"/>
  <c r="H101" i="49"/>
  <c r="J73" i="53"/>
  <c r="Z73" i="49"/>
  <c r="AE73" i="49"/>
  <c r="AL23" i="49"/>
  <c r="AF120" i="49"/>
  <c r="AE101" i="49"/>
  <c r="O101" i="49"/>
  <c r="AF168" i="49"/>
  <c r="AD168" i="49"/>
  <c r="AE123" i="49"/>
  <c r="G123" i="49"/>
  <c r="E41" i="49"/>
  <c r="H27" i="49"/>
  <c r="U77" i="49"/>
  <c r="V82" i="49"/>
  <c r="AE82" i="49"/>
  <c r="W36" i="49"/>
  <c r="J41" i="53"/>
  <c r="AH101" i="49"/>
  <c r="AB23" i="49"/>
  <c r="M82" i="49"/>
  <c r="J27" i="53"/>
  <c r="K27" i="53" s="1"/>
  <c r="J77" i="53"/>
  <c r="J101" i="53"/>
  <c r="Y101" i="49"/>
  <c r="C145" i="49"/>
  <c r="AK145" i="49" s="1"/>
  <c r="AR73" i="49"/>
  <c r="O23" i="49"/>
  <c r="AM101" i="49"/>
  <c r="R168" i="49"/>
  <c r="C60" i="49"/>
  <c r="E60" i="49" s="1"/>
  <c r="C35" i="49"/>
  <c r="D35" i="49" s="1"/>
  <c r="K164" i="49"/>
  <c r="N73" i="49"/>
  <c r="K120" i="49"/>
  <c r="AG101" i="49"/>
  <c r="D168" i="49"/>
  <c r="W123" i="49"/>
  <c r="AG77" i="49"/>
  <c r="AE164" i="49"/>
  <c r="D164" i="49"/>
  <c r="AA73" i="49"/>
  <c r="R73" i="49"/>
  <c r="H23" i="49"/>
  <c r="X120" i="49"/>
  <c r="M101" i="49"/>
  <c r="Z101" i="49"/>
  <c r="Z168" i="49"/>
  <c r="S168" i="49"/>
  <c r="AA123" i="49"/>
  <c r="E123" i="49"/>
  <c r="L27" i="49"/>
  <c r="K77" i="49"/>
  <c r="AO77" i="49"/>
  <c r="AC82" i="49"/>
  <c r="S82" i="49"/>
  <c r="F30" i="37"/>
  <c r="AM120" i="49"/>
  <c r="U101" i="49"/>
  <c r="AF73" i="49"/>
  <c r="O120" i="49"/>
  <c r="AB168" i="49"/>
  <c r="AH77" i="49"/>
  <c r="I77" i="49"/>
  <c r="J82" i="49"/>
  <c r="Q82" i="49"/>
  <c r="L164" i="49"/>
  <c r="AJ73" i="49"/>
  <c r="AK101" i="49"/>
  <c r="U168" i="49"/>
  <c r="AM123" i="49"/>
  <c r="O27" i="49"/>
  <c r="AJ77" i="49"/>
  <c r="T82" i="49"/>
  <c r="I36" i="49"/>
  <c r="Y164" i="49"/>
  <c r="AO73" i="49"/>
  <c r="W73" i="49"/>
  <c r="R23" i="49"/>
  <c r="Z120" i="49"/>
  <c r="AH120" i="49"/>
  <c r="Q101" i="49"/>
  <c r="F101" i="49"/>
  <c r="AG168" i="49"/>
  <c r="I168" i="49"/>
  <c r="N123" i="49"/>
  <c r="R123" i="49"/>
  <c r="D27" i="49"/>
  <c r="P77" i="49"/>
  <c r="AB77" i="49"/>
  <c r="AM82" i="49"/>
  <c r="AJ82" i="49"/>
  <c r="J123" i="53"/>
  <c r="AC131" i="49"/>
  <c r="G36" i="49"/>
  <c r="F73" i="49"/>
  <c r="U23" i="49"/>
  <c r="Z23" i="49"/>
  <c r="AI120" i="49"/>
  <c r="AE120" i="49"/>
  <c r="AL101" i="49"/>
  <c r="N101" i="49"/>
  <c r="F168" i="49"/>
  <c r="AJ168" i="49"/>
  <c r="AH27" i="49"/>
  <c r="AP77" i="49"/>
  <c r="L77" i="49"/>
  <c r="X82" i="49"/>
  <c r="F82" i="49"/>
  <c r="L36" i="49"/>
  <c r="C99" i="49"/>
  <c r="X99" i="49" s="1"/>
  <c r="C138" i="49"/>
  <c r="AB138" i="49" s="1"/>
  <c r="AN101" i="49"/>
  <c r="D120" i="49"/>
  <c r="AK120" i="49"/>
  <c r="I101" i="49"/>
  <c r="L101" i="49"/>
  <c r="AP73" i="49"/>
  <c r="V73" i="49"/>
  <c r="M23" i="49"/>
  <c r="AA23" i="49"/>
  <c r="AG120" i="49"/>
  <c r="AJ120" i="49"/>
  <c r="V101" i="49"/>
  <c r="W101" i="49"/>
  <c r="AL168" i="49"/>
  <c r="V168" i="49"/>
  <c r="AL77" i="49"/>
  <c r="X77" i="49"/>
  <c r="AD82" i="49"/>
  <c r="AG82" i="49"/>
  <c r="H36" i="49"/>
  <c r="U164" i="49"/>
  <c r="AK73" i="49"/>
  <c r="AD73" i="49"/>
  <c r="E23" i="49"/>
  <c r="W23" i="49"/>
  <c r="E120" i="49"/>
  <c r="R120" i="49"/>
  <c r="X101" i="49"/>
  <c r="AM168" i="49"/>
  <c r="W168" i="49"/>
  <c r="P123" i="49"/>
  <c r="M123" i="49"/>
  <c r="AC27" i="49"/>
  <c r="AA27" i="49"/>
  <c r="G77" i="49"/>
  <c r="AC77" i="49"/>
  <c r="R82" i="49"/>
  <c r="AF82" i="49"/>
  <c r="J168" i="53"/>
  <c r="D73" i="49"/>
  <c r="K73" i="49"/>
  <c r="X23" i="49"/>
  <c r="D23" i="49"/>
  <c r="H120" i="49"/>
  <c r="Q120" i="49"/>
  <c r="K101" i="49"/>
  <c r="K168" i="49"/>
  <c r="P168" i="49"/>
  <c r="AD123" i="49"/>
  <c r="V41" i="49"/>
  <c r="AD27" i="49"/>
  <c r="AG27" i="49"/>
  <c r="AK77" i="49"/>
  <c r="E77" i="49"/>
  <c r="AL82" i="49"/>
  <c r="H131" i="49"/>
  <c r="J36" i="53"/>
  <c r="W120" i="49"/>
  <c r="AI23" i="49"/>
  <c r="G101" i="49"/>
  <c r="K41" i="49"/>
  <c r="P27" i="49"/>
  <c r="M27" i="49"/>
  <c r="W77" i="49"/>
  <c r="Z77" i="49"/>
  <c r="Y82" i="49"/>
  <c r="J36" i="49"/>
  <c r="J150" i="53"/>
  <c r="AJ167" i="49"/>
  <c r="J54" i="53"/>
  <c r="J120" i="53"/>
  <c r="S101" i="49"/>
  <c r="AD101" i="49"/>
  <c r="L73" i="49"/>
  <c r="L23" i="49"/>
  <c r="AF77" i="49"/>
  <c r="L82" i="49"/>
  <c r="K36" i="49"/>
  <c r="W164" i="49"/>
  <c r="U73" i="49"/>
  <c r="AJ23" i="49"/>
  <c r="V120" i="49"/>
  <c r="AE168" i="49"/>
  <c r="D123" i="49"/>
  <c r="AN164" i="49"/>
  <c r="AC164" i="49"/>
  <c r="AQ73" i="49"/>
  <c r="J73" i="49"/>
  <c r="K23" i="49"/>
  <c r="N23" i="49"/>
  <c r="T120" i="49"/>
  <c r="N120" i="49"/>
  <c r="AA101" i="49"/>
  <c r="E168" i="49"/>
  <c r="X123" i="49"/>
  <c r="W41" i="49"/>
  <c r="I27" i="49"/>
  <c r="W27" i="49"/>
  <c r="N77" i="49"/>
  <c r="S77" i="49"/>
  <c r="N82" i="49"/>
  <c r="D151" i="49"/>
  <c r="P131" i="49"/>
  <c r="AE167" i="49"/>
  <c r="AF62" i="49"/>
  <c r="J167" i="53"/>
  <c r="K176" i="52" s="1" a="1"/>
  <c r="K176" i="52" s="1"/>
  <c r="L62" i="49"/>
  <c r="J111" i="53"/>
  <c r="C61" i="49"/>
  <c r="H61" i="49" s="1"/>
  <c r="C10" i="49"/>
  <c r="K10" i="49" s="1"/>
  <c r="AB62" i="49"/>
  <c r="AF23" i="49"/>
  <c r="I120" i="49"/>
  <c r="AD120" i="49"/>
  <c r="AN168" i="49"/>
  <c r="Y123" i="49"/>
  <c r="D41" i="49"/>
  <c r="AE27" i="49"/>
  <c r="Z27" i="49"/>
  <c r="M77" i="49"/>
  <c r="Q77" i="49"/>
  <c r="AH82" i="49"/>
  <c r="AA131" i="49"/>
  <c r="AL36" i="49"/>
  <c r="Y73" i="49"/>
  <c r="AC120" i="49"/>
  <c r="U120" i="49"/>
  <c r="E101" i="49"/>
  <c r="H168" i="49"/>
  <c r="AS77" i="49"/>
  <c r="AA77" i="49"/>
  <c r="AB73" i="49"/>
  <c r="P23" i="49"/>
  <c r="AN120" i="49"/>
  <c r="J101" i="49"/>
  <c r="X168" i="49"/>
  <c r="AM77" i="49"/>
  <c r="AL164" i="49"/>
  <c r="AH73" i="49"/>
  <c r="J120" i="49"/>
  <c r="AK164" i="49"/>
  <c r="S164" i="49"/>
  <c r="H73" i="49"/>
  <c r="AN73" i="49"/>
  <c r="AM23" i="49"/>
  <c r="AB101" i="49"/>
  <c r="AB164" i="49"/>
  <c r="AC73" i="49"/>
  <c r="I23" i="49"/>
  <c r="AB120" i="49"/>
  <c r="R101" i="49"/>
  <c r="AK27" i="49"/>
  <c r="D77" i="49"/>
  <c r="F151" i="49"/>
  <c r="W151" i="49"/>
  <c r="AD131" i="49"/>
  <c r="P62" i="49"/>
  <c r="C32" i="49"/>
  <c r="D32" i="49" s="1"/>
  <c r="AG167" i="49"/>
  <c r="J80" i="53"/>
  <c r="AK158" i="49"/>
  <c r="K158" i="49"/>
  <c r="AA70" i="49"/>
  <c r="AQ57" i="49"/>
  <c r="N75" i="49"/>
  <c r="P75" i="49"/>
  <c r="G116" i="49"/>
  <c r="AC70" i="49"/>
  <c r="E70" i="49"/>
  <c r="P70" i="49"/>
  <c r="C59" i="49"/>
  <c r="N59" i="49" s="1"/>
  <c r="Q15" i="49"/>
  <c r="G15" i="49"/>
  <c r="AH116" i="49"/>
  <c r="AC57" i="49"/>
  <c r="AM57" i="49"/>
  <c r="S57" i="49"/>
  <c r="AA46" i="49"/>
  <c r="AS75" i="49"/>
  <c r="E46" i="49"/>
  <c r="AR46" i="49"/>
  <c r="F143" i="49"/>
  <c r="AC46" i="49"/>
  <c r="I158" i="49"/>
  <c r="AH46" i="49"/>
  <c r="N46" i="49"/>
  <c r="S46" i="49"/>
  <c r="AJ46" i="49"/>
  <c r="K46" i="49"/>
  <c r="G46" i="49"/>
  <c r="L46" i="49"/>
  <c r="Y46" i="49"/>
  <c r="O46" i="49"/>
  <c r="AQ46" i="49"/>
  <c r="P46" i="49"/>
  <c r="X46" i="49"/>
  <c r="AF46" i="49"/>
  <c r="AE75" i="49"/>
  <c r="Z46" i="49"/>
  <c r="Q46" i="49"/>
  <c r="R15" i="49"/>
  <c r="AN46" i="49"/>
  <c r="AQ75" i="49"/>
  <c r="V46" i="49"/>
  <c r="AI116" i="49"/>
  <c r="R46" i="49"/>
  <c r="AM46" i="49"/>
  <c r="AK116" i="49"/>
  <c r="AE46" i="49"/>
  <c r="L15" i="49"/>
  <c r="AA116" i="49"/>
  <c r="N116" i="49"/>
  <c r="AF75" i="49"/>
  <c r="T46" i="49"/>
  <c r="F21" i="37"/>
  <c r="U46" i="49"/>
  <c r="AO46" i="49"/>
  <c r="W46" i="49"/>
  <c r="AF116" i="49"/>
  <c r="J46" i="49"/>
  <c r="R75" i="49"/>
  <c r="H46" i="49"/>
  <c r="J152" i="53"/>
  <c r="L116" i="49"/>
  <c r="X158" i="49"/>
  <c r="AL57" i="49"/>
  <c r="P15" i="49"/>
  <c r="AA143" i="49"/>
  <c r="H15" i="49"/>
  <c r="S15" i="49"/>
  <c r="AL75" i="49"/>
  <c r="E15" i="49"/>
  <c r="Z75" i="49"/>
  <c r="J15" i="49"/>
  <c r="D2" i="49"/>
  <c r="AA158" i="49"/>
  <c r="F2" i="49"/>
  <c r="AJ116" i="49"/>
  <c r="E158" i="49"/>
  <c r="C51" i="49"/>
  <c r="R51" i="49" s="1"/>
  <c r="Q116" i="49"/>
  <c r="M2" i="49"/>
  <c r="Y116" i="49"/>
  <c r="V158" i="49"/>
  <c r="J46" i="53"/>
  <c r="AI143" i="49"/>
  <c r="G131" i="49"/>
  <c r="AK131" i="49"/>
  <c r="J162" i="53"/>
  <c r="U131" i="49"/>
  <c r="AK75" i="49"/>
  <c r="G143" i="49"/>
  <c r="AF143" i="49"/>
  <c r="Z2" i="49"/>
  <c r="Q143" i="49"/>
  <c r="AL156" i="49"/>
  <c r="M143" i="49"/>
  <c r="AH143" i="49"/>
  <c r="P116" i="49"/>
  <c r="AH131" i="49"/>
  <c r="T158" i="49"/>
  <c r="N131" i="49"/>
  <c r="F32" i="37"/>
  <c r="F31" i="37"/>
  <c r="Y143" i="49"/>
  <c r="AL158" i="49"/>
  <c r="Z166" i="49"/>
  <c r="I15" i="49"/>
  <c r="L158" i="49"/>
  <c r="O116" i="49"/>
  <c r="S158" i="49"/>
  <c r="Z131" i="49"/>
  <c r="K15" i="49"/>
  <c r="J143" i="49"/>
  <c r="AC158" i="49"/>
  <c r="E131" i="49"/>
  <c r="F131" i="49"/>
  <c r="J2" i="49"/>
  <c r="I2" i="49"/>
  <c r="AE64" i="49"/>
  <c r="AA156" i="49"/>
  <c r="J57" i="53"/>
  <c r="J2" i="53"/>
  <c r="K2" i="53" s="1"/>
  <c r="X166" i="49"/>
  <c r="G57" i="49"/>
  <c r="S166" i="49"/>
  <c r="M46" i="49"/>
  <c r="F20" i="37"/>
  <c r="AH57" i="49"/>
  <c r="K116" i="49"/>
  <c r="AI158" i="49"/>
  <c r="AL46" i="49"/>
  <c r="H158" i="49"/>
  <c r="F57" i="49"/>
  <c r="AE166" i="49"/>
  <c r="AD46" i="49"/>
  <c r="AS46" i="49"/>
  <c r="C141" i="49"/>
  <c r="J141" i="49" s="1"/>
  <c r="G158" i="49"/>
  <c r="R57" i="49"/>
  <c r="E166" i="49"/>
  <c r="AP46" i="49"/>
  <c r="D46" i="49"/>
  <c r="F158" i="49"/>
  <c r="U57" i="49"/>
  <c r="AB156" i="49"/>
  <c r="E75" i="49"/>
  <c r="F46" i="49"/>
  <c r="M15" i="49"/>
  <c r="V166" i="49"/>
  <c r="AK46" i="49"/>
  <c r="U70" i="49"/>
  <c r="Z158" i="49"/>
  <c r="P57" i="49"/>
  <c r="AA64" i="49"/>
  <c r="AB46" i="49"/>
  <c r="I75" i="49"/>
  <c r="AG46" i="49"/>
  <c r="U116" i="49"/>
  <c r="Q158" i="49"/>
  <c r="N158" i="49"/>
  <c r="K57" i="49"/>
  <c r="K2" i="49"/>
  <c r="N70" i="49"/>
  <c r="R158" i="49"/>
  <c r="Y57" i="49"/>
  <c r="F24" i="37"/>
  <c r="F75" i="49"/>
  <c r="AI46" i="49"/>
  <c r="W57" i="49"/>
  <c r="AB57" i="49"/>
  <c r="P166" i="49"/>
  <c r="AM75" i="49"/>
  <c r="AG75" i="49"/>
  <c r="AM91" i="49"/>
  <c r="J75" i="53"/>
  <c r="V57" i="49"/>
  <c r="Q57" i="49"/>
  <c r="F166" i="49"/>
  <c r="Y75" i="49"/>
  <c r="M75" i="49"/>
  <c r="AS57" i="49"/>
  <c r="AG166" i="49"/>
  <c r="W75" i="49"/>
  <c r="AP75" i="49"/>
  <c r="X57" i="49"/>
  <c r="AC91" i="49"/>
  <c r="T91" i="49"/>
  <c r="N57" i="49"/>
  <c r="AC75" i="49"/>
  <c r="Y91" i="49"/>
  <c r="AD57" i="49"/>
  <c r="Z91" i="49"/>
  <c r="F28" i="37"/>
  <c r="AN57" i="49"/>
  <c r="I166" i="49"/>
  <c r="X75" i="49"/>
  <c r="AO75" i="49"/>
  <c r="J91" i="49"/>
  <c r="AI91" i="49"/>
  <c r="E57" i="49"/>
  <c r="S64" i="49"/>
  <c r="V75" i="49"/>
  <c r="P91" i="49"/>
  <c r="AD91" i="49"/>
  <c r="AA57" i="49"/>
  <c r="E91" i="49"/>
  <c r="M57" i="49"/>
  <c r="AD64" i="49"/>
  <c r="P64" i="49"/>
  <c r="AH91" i="49"/>
  <c r="AG57" i="49"/>
  <c r="K64" i="49"/>
  <c r="Y166" i="49"/>
  <c r="U75" i="49"/>
  <c r="H75" i="49"/>
  <c r="O136" i="49"/>
  <c r="I57" i="49"/>
  <c r="O57" i="49"/>
  <c r="AB64" i="49"/>
  <c r="G75" i="49"/>
  <c r="L75" i="49"/>
  <c r="N136" i="49"/>
  <c r="AE57" i="49"/>
  <c r="J57" i="49"/>
  <c r="AR64" i="49"/>
  <c r="AR75" i="49"/>
  <c r="AN75" i="49"/>
  <c r="D75" i="49"/>
  <c r="Q70" i="49"/>
  <c r="H143" i="49"/>
  <c r="V70" i="49"/>
  <c r="P156" i="49"/>
  <c r="F70" i="49"/>
  <c r="Q64" i="49"/>
  <c r="Y70" i="49"/>
  <c r="AI70" i="49"/>
  <c r="AJ64" i="49"/>
  <c r="S70" i="49"/>
  <c r="W64" i="49"/>
  <c r="W91" i="49"/>
  <c r="AL70" i="49"/>
  <c r="AL143" i="49"/>
  <c r="Z70" i="49"/>
  <c r="AG143" i="49"/>
  <c r="AB70" i="49"/>
  <c r="V156" i="49"/>
  <c r="AE91" i="49"/>
  <c r="F25" i="37"/>
  <c r="AQ70" i="49"/>
  <c r="R143" i="49"/>
  <c r="Y64" i="49"/>
  <c r="AB91" i="49"/>
  <c r="AE143" i="49"/>
  <c r="W70" i="49"/>
  <c r="AE70" i="49"/>
  <c r="I64" i="49"/>
  <c r="AA91" i="49"/>
  <c r="AF70" i="49"/>
  <c r="AJ70" i="49"/>
  <c r="R156" i="49"/>
  <c r="D91" i="49"/>
  <c r="N91" i="49"/>
  <c r="F36" i="37"/>
  <c r="AG136" i="49"/>
  <c r="K143" i="49"/>
  <c r="D70" i="49"/>
  <c r="AP70" i="49"/>
  <c r="AO70" i="49"/>
  <c r="AI64" i="49"/>
  <c r="D156" i="49"/>
  <c r="K91" i="49"/>
  <c r="D15" i="49"/>
  <c r="AH156" i="49"/>
  <c r="J136" i="49"/>
  <c r="N143" i="49"/>
  <c r="J70" i="49"/>
  <c r="G156" i="49"/>
  <c r="F35" i="37"/>
  <c r="AN91" i="49"/>
  <c r="P136" i="49"/>
  <c r="O143" i="49"/>
  <c r="AL136" i="49"/>
  <c r="AB143" i="49"/>
  <c r="AK64" i="49"/>
  <c r="I156" i="49"/>
  <c r="AS64" i="49"/>
  <c r="V143" i="49"/>
  <c r="T70" i="49"/>
  <c r="I70" i="49"/>
  <c r="U143" i="49"/>
  <c r="H70" i="49"/>
  <c r="X70" i="49"/>
  <c r="O15" i="49"/>
  <c r="M70" i="49"/>
  <c r="AE156" i="49"/>
  <c r="F34" i="37"/>
  <c r="X143" i="49"/>
  <c r="AG70" i="49"/>
  <c r="AS70" i="49"/>
  <c r="R70" i="49"/>
  <c r="AJ156" i="49"/>
  <c r="U64" i="49"/>
  <c r="AG64" i="49"/>
  <c r="M91" i="49"/>
  <c r="S91" i="49"/>
  <c r="F33" i="37"/>
  <c r="AK136" i="49"/>
  <c r="X136" i="49"/>
  <c r="C100" i="49"/>
  <c r="E100" i="49" s="1"/>
  <c r="E136" i="49"/>
  <c r="AE136" i="49"/>
  <c r="M136" i="49"/>
  <c r="T156" i="49"/>
  <c r="AH64" i="49"/>
  <c r="G166" i="49"/>
  <c r="J166" i="53"/>
  <c r="AB136" i="49"/>
  <c r="T136" i="49"/>
  <c r="V116" i="49"/>
  <c r="AC116" i="49"/>
  <c r="AD136" i="49"/>
  <c r="I116" i="49"/>
  <c r="M116" i="49"/>
  <c r="F116" i="49"/>
  <c r="X116" i="49"/>
  <c r="R136" i="49"/>
  <c r="S143" i="49"/>
  <c r="T143" i="49"/>
  <c r="AM158" i="49"/>
  <c r="W158" i="49"/>
  <c r="AM156" i="49"/>
  <c r="F64" i="49"/>
  <c r="AH166" i="49"/>
  <c r="X91" i="49"/>
  <c r="G136" i="49"/>
  <c r="AD116" i="49"/>
  <c r="V136" i="49"/>
  <c r="W116" i="49"/>
  <c r="AM116" i="49"/>
  <c r="K136" i="49"/>
  <c r="AD143" i="49"/>
  <c r="AM143" i="49"/>
  <c r="M158" i="49"/>
  <c r="AI156" i="49"/>
  <c r="M64" i="49"/>
  <c r="M166" i="49"/>
  <c r="H166" i="49"/>
  <c r="G91" i="49"/>
  <c r="AJ91" i="49"/>
  <c r="J143" i="53"/>
  <c r="V91" i="49"/>
  <c r="D116" i="49"/>
  <c r="Z116" i="49"/>
  <c r="AI136" i="49"/>
  <c r="AH136" i="49"/>
  <c r="I143" i="49"/>
  <c r="P143" i="49"/>
  <c r="AD158" i="49"/>
  <c r="K156" i="49"/>
  <c r="AA166" i="49"/>
  <c r="AJ57" i="49"/>
  <c r="T57" i="49"/>
  <c r="AF64" i="49"/>
  <c r="E64" i="49"/>
  <c r="AB166" i="49"/>
  <c r="AM166" i="49"/>
  <c r="R91" i="49"/>
  <c r="AG91" i="49"/>
  <c r="J116" i="53"/>
  <c r="AE116" i="49"/>
  <c r="H116" i="49"/>
  <c r="D136" i="49"/>
  <c r="I136" i="49"/>
  <c r="AK70" i="49"/>
  <c r="AJ143" i="49"/>
  <c r="L143" i="49"/>
  <c r="P158" i="49"/>
  <c r="S156" i="49"/>
  <c r="U166" i="49"/>
  <c r="AO57" i="49"/>
  <c r="AR57" i="49"/>
  <c r="AH70" i="49"/>
  <c r="L70" i="49"/>
  <c r="H64" i="49"/>
  <c r="Z64" i="49"/>
  <c r="D64" i="49"/>
  <c r="J64" i="49"/>
  <c r="N64" i="49"/>
  <c r="AD75" i="49"/>
  <c r="J131" i="53"/>
  <c r="AN131" i="49"/>
  <c r="J75" i="49"/>
  <c r="AL91" i="49"/>
  <c r="F15" i="49"/>
  <c r="L156" i="49"/>
  <c r="E2" i="49"/>
  <c r="AG116" i="49"/>
  <c r="S136" i="49"/>
  <c r="AF136" i="49"/>
  <c r="AK143" i="49"/>
  <c r="Y158" i="49"/>
  <c r="AK156" i="49"/>
  <c r="AP57" i="49"/>
  <c r="Z57" i="49"/>
  <c r="T64" i="49"/>
  <c r="J166" i="49"/>
  <c r="G64" i="49"/>
  <c r="K166" i="49"/>
  <c r="AJ75" i="49"/>
  <c r="J91" i="53"/>
  <c r="J136" i="53"/>
  <c r="AQ64" i="49"/>
  <c r="J158" i="53"/>
  <c r="K182" i="52" s="1" a="1"/>
  <c r="K182" i="52" s="1"/>
  <c r="AN64" i="49"/>
  <c r="R116" i="49"/>
  <c r="Y136" i="49"/>
  <c r="D158" i="49"/>
  <c r="H156" i="49"/>
  <c r="X156" i="49"/>
  <c r="AN156" i="49"/>
  <c r="W166" i="49"/>
  <c r="AN166" i="49"/>
  <c r="O75" i="49"/>
  <c r="AD166" i="49"/>
  <c r="T116" i="49"/>
  <c r="H136" i="49"/>
  <c r="AM136" i="49"/>
  <c r="AD70" i="49"/>
  <c r="AN143" i="49"/>
  <c r="AB158" i="49"/>
  <c r="AJ158" i="49"/>
  <c r="W156" i="49"/>
  <c r="H57" i="49"/>
  <c r="AP64" i="49"/>
  <c r="AR70" i="49"/>
  <c r="AN70" i="49"/>
  <c r="AC156" i="49"/>
  <c r="AL64" i="49"/>
  <c r="O156" i="49"/>
  <c r="Z156" i="49"/>
  <c r="AF166" i="49"/>
  <c r="R166" i="49"/>
  <c r="AC166" i="49"/>
  <c r="AA75" i="49"/>
  <c r="AB75" i="49"/>
  <c r="F26" i="37"/>
  <c r="AF91" i="49"/>
  <c r="J70" i="53"/>
  <c r="T131" i="49"/>
  <c r="L91" i="49"/>
  <c r="S75" i="49"/>
  <c r="J64" i="53"/>
  <c r="K75" i="49"/>
  <c r="Q136" i="49"/>
  <c r="F29" i="37"/>
  <c r="J116" i="49"/>
  <c r="S116" i="49"/>
  <c r="W136" i="49"/>
  <c r="AN136" i="49"/>
  <c r="AG156" i="49"/>
  <c r="AI166" i="49"/>
  <c r="AO64" i="49"/>
  <c r="L2" i="49"/>
  <c r="L136" i="49"/>
  <c r="AC143" i="49"/>
  <c r="AE158" i="49"/>
  <c r="O158" i="49"/>
  <c r="F156" i="49"/>
  <c r="Q156" i="49"/>
  <c r="T166" i="49"/>
  <c r="AM64" i="49"/>
  <c r="U91" i="49"/>
  <c r="O2" i="49"/>
  <c r="E116" i="49"/>
  <c r="U136" i="49"/>
  <c r="F136" i="49"/>
  <c r="D143" i="49"/>
  <c r="AN158" i="49"/>
  <c r="N156" i="49"/>
  <c r="AK57" i="49"/>
  <c r="D57" i="49"/>
  <c r="AC64" i="49"/>
  <c r="AK91" i="49"/>
  <c r="G2" i="49"/>
  <c r="H2" i="49"/>
  <c r="AN116" i="49"/>
  <c r="AJ136" i="49"/>
  <c r="AC136" i="49"/>
  <c r="G70" i="49"/>
  <c r="E143" i="49"/>
  <c r="AG158" i="49"/>
  <c r="U158" i="49"/>
  <c r="AD156" i="49"/>
  <c r="AF57" i="49"/>
  <c r="K70" i="49"/>
  <c r="AF156" i="49"/>
  <c r="X64" i="49"/>
  <c r="L64" i="49"/>
  <c r="U156" i="49"/>
  <c r="Q166" i="49"/>
  <c r="L166" i="49"/>
  <c r="AK166" i="49"/>
  <c r="F27" i="37"/>
  <c r="AH75" i="49"/>
  <c r="J156" i="53"/>
  <c r="F91" i="49"/>
  <c r="D131" i="49"/>
  <c r="R131" i="49"/>
  <c r="Q75" i="49"/>
  <c r="Z136" i="49"/>
  <c r="AH158" i="49"/>
  <c r="E156" i="49"/>
  <c r="Y156" i="49"/>
  <c r="V64" i="49"/>
  <c r="J156" i="49"/>
  <c r="AJ166" i="49"/>
  <c r="AL166" i="49"/>
  <c r="I91" i="49"/>
  <c r="Q91" i="49"/>
  <c r="J15" i="53"/>
  <c r="K15" i="53" s="1"/>
  <c r="J37" i="49"/>
  <c r="H37" i="49"/>
  <c r="G37" i="49"/>
  <c r="L37" i="49"/>
  <c r="AL37" i="49"/>
  <c r="I37" i="49"/>
  <c r="F37" i="49"/>
  <c r="W37" i="49"/>
  <c r="E37" i="49"/>
  <c r="V37" i="49"/>
  <c r="K37" i="49"/>
  <c r="D37" i="49"/>
  <c r="K66" i="52" a="1"/>
  <c r="K66" i="52" s="1"/>
  <c r="K145" i="52" a="1"/>
  <c r="K145" i="52" s="1"/>
  <c r="K106" i="52" a="1"/>
  <c r="K106" i="52" s="1"/>
  <c r="K155" i="52" a="1"/>
  <c r="K155" i="52" s="1"/>
  <c r="K180" i="52" a="1"/>
  <c r="K180" i="52" s="1"/>
  <c r="K181" i="52" a="1"/>
  <c r="K181" i="52" s="1"/>
  <c r="K186" i="52" a="1"/>
  <c r="K186" i="52" s="1"/>
  <c r="K187" i="52" a="1"/>
  <c r="K187" i="52" s="1"/>
  <c r="K183" i="52" a="1"/>
  <c r="K183" i="52" s="1"/>
  <c r="K185" i="52" a="1"/>
  <c r="K185" i="52" s="1"/>
  <c r="K177" i="52" a="1"/>
  <c r="K177" i="52" s="1"/>
  <c r="K70" i="52" a="1"/>
  <c r="K70" i="52" s="1"/>
  <c r="K92" i="52" a="1"/>
  <c r="K92" i="52" s="1"/>
  <c r="K175" i="52" a="1"/>
  <c r="K175" i="52" s="1"/>
  <c r="K171" i="52" a="1"/>
  <c r="K171" i="52" s="1"/>
  <c r="K173" i="52" a="1"/>
  <c r="K173" i="52" s="1"/>
  <c r="K73" i="52" a="1"/>
  <c r="K73" i="52" s="1"/>
  <c r="K168" i="52" a="1"/>
  <c r="K168" i="52" s="1"/>
  <c r="K78" i="52" a="1"/>
  <c r="K78" i="52" s="1"/>
  <c r="K82" i="52" a="1"/>
  <c r="K82" i="52" s="1"/>
  <c r="K164" i="52" a="1"/>
  <c r="K164" i="52" s="1"/>
  <c r="K157" i="52" a="1"/>
  <c r="K157" i="52" s="1"/>
  <c r="K162" i="52" a="1"/>
  <c r="K162" i="52" s="1"/>
  <c r="K144" i="52" a="1"/>
  <c r="K144" i="52" s="1"/>
  <c r="K137" i="52" a="1"/>
  <c r="K137" i="52" s="1"/>
  <c r="K129" i="52" a="1"/>
  <c r="K129" i="52" s="1"/>
  <c r="K102" i="52" a="1"/>
  <c r="K102" i="52" s="1"/>
  <c r="K87" i="52" a="1"/>
  <c r="K87" i="52" s="1"/>
  <c r="K62" i="52" a="1"/>
  <c r="K62" i="52" s="1"/>
  <c r="K53" i="52" a="1"/>
  <c r="K53" i="52" s="1"/>
  <c r="K80" i="52" a="1"/>
  <c r="K80" i="52" s="1"/>
  <c r="K84" i="52" a="1"/>
  <c r="K84" i="52" s="1"/>
  <c r="K68" i="52" a="1"/>
  <c r="K68" i="52" s="1"/>
  <c r="K88" i="52" a="1"/>
  <c r="K88" i="52" s="1"/>
  <c r="K89" i="52" a="1"/>
  <c r="K89" i="52" s="1"/>
  <c r="K75" i="52" a="1"/>
  <c r="K75" i="52" s="1"/>
  <c r="K97" i="52" a="1"/>
  <c r="K97" i="52" s="1"/>
  <c r="K56" i="52" a="1"/>
  <c r="K56" i="52" s="1"/>
  <c r="K103" i="52" a="1"/>
  <c r="K103" i="52" s="1"/>
  <c r="K123" i="52" a="1"/>
  <c r="K123" i="52" s="1"/>
  <c r="K142" i="52" a="1"/>
  <c r="K142" i="52" s="1"/>
  <c r="K108" i="52" a="1"/>
  <c r="K108" i="52" s="1"/>
  <c r="K143" i="52" a="1"/>
  <c r="K143" i="52" s="1"/>
  <c r="K76" i="52" a="1"/>
  <c r="K76" i="52" s="1"/>
  <c r="K54" i="52" a="1"/>
  <c r="K54" i="52" s="1"/>
  <c r="K55" i="52" a="1"/>
  <c r="K55" i="52" s="1"/>
  <c r="K140" i="52" a="1"/>
  <c r="K140" i="52" s="1"/>
  <c r="K52" i="52" a="1"/>
  <c r="K52" i="52" s="1"/>
  <c r="K49" i="52" a="1"/>
  <c r="K49" i="52" s="1"/>
  <c r="K156" i="52" a="1"/>
  <c r="K156" i="52" s="1"/>
  <c r="K160" i="52" a="1"/>
  <c r="K160" i="52" s="1"/>
  <c r="K154" i="52" a="1"/>
  <c r="K154" i="52" s="1"/>
  <c r="K57" i="52" a="1"/>
  <c r="K57" i="52" s="1"/>
  <c r="K83" i="52" a="1"/>
  <c r="K83" i="52" s="1"/>
  <c r="K93" i="52" a="1"/>
  <c r="K93" i="52" s="1"/>
  <c r="K59" i="52" a="1"/>
  <c r="K59" i="52" s="1"/>
  <c r="K147" i="52" a="1"/>
  <c r="K147" i="52" s="1"/>
  <c r="K131" i="52" a="1"/>
  <c r="K131" i="52" s="1"/>
  <c r="K61" i="52" a="1"/>
  <c r="K61" i="52" s="1"/>
  <c r="K139" i="52" a="1"/>
  <c r="K139" i="52" s="1"/>
  <c r="K141" i="52" a="1"/>
  <c r="K141" i="52" s="1"/>
  <c r="K86" i="52" a="1"/>
  <c r="K86" i="52" s="1"/>
  <c r="K136" i="52" a="1"/>
  <c r="K136" i="52" s="1"/>
  <c r="K71" i="52" a="1"/>
  <c r="K71" i="52" s="1"/>
  <c r="K148" i="52" a="1"/>
  <c r="K148" i="52" s="1"/>
  <c r="K150" i="52" a="1"/>
  <c r="K150" i="52" s="1"/>
  <c r="K161" i="52" a="1"/>
  <c r="K161" i="52" s="1"/>
  <c r="K99" i="52" a="1"/>
  <c r="K99" i="52" s="1"/>
  <c r="K81" i="52" a="1"/>
  <c r="K81" i="52" s="1"/>
  <c r="K94" i="52" a="1"/>
  <c r="K94" i="52" s="1"/>
  <c r="K146" i="52" a="1"/>
  <c r="K146" i="52" s="1"/>
  <c r="K133" i="52" a="1"/>
  <c r="K133" i="52" s="1"/>
  <c r="K158" i="52" a="1"/>
  <c r="K158" i="52" s="1"/>
  <c r="K58" i="52" a="1"/>
  <c r="K58" i="52" s="1"/>
  <c r="K169" i="52" a="1"/>
  <c r="K169" i="52" s="1"/>
  <c r="K151" i="52" a="1"/>
  <c r="K151" i="52" s="1"/>
  <c r="L41" i="52" a="1"/>
  <c r="L41" i="52" s="1"/>
  <c r="K77" i="52" a="1"/>
  <c r="K77" i="52" s="1"/>
  <c r="K138" i="52" a="1"/>
  <c r="K138" i="52" s="1"/>
  <c r="K85" i="52" a="1"/>
  <c r="K85" i="52" s="1"/>
  <c r="K163" i="52" a="1"/>
  <c r="K163" i="52" s="1"/>
  <c r="K167" i="52" a="1"/>
  <c r="K167" i="52" s="1"/>
  <c r="K101" i="52" a="1"/>
  <c r="K101" i="52" s="1"/>
  <c r="K72" i="52" a="1"/>
  <c r="K72" i="52" s="1"/>
  <c r="K166" i="52" a="1"/>
  <c r="K166" i="52" s="1"/>
  <c r="K67" i="52" a="1"/>
  <c r="K67" i="52" s="1"/>
  <c r="K152" i="52" a="1"/>
  <c r="K152" i="52" s="1"/>
  <c r="K149" i="52" a="1"/>
  <c r="K149" i="52" s="1"/>
  <c r="K74" i="52" a="1"/>
  <c r="K74" i="52" s="1"/>
  <c r="K165" i="52" a="1"/>
  <c r="K165" i="52" s="1"/>
  <c r="K159" i="52" a="1"/>
  <c r="K159" i="52" s="1"/>
  <c r="K170" i="52" a="1"/>
  <c r="K170" i="52" s="1"/>
  <c r="K135" i="52" a="1"/>
  <c r="K135" i="52" s="1"/>
  <c r="AE152" i="49"/>
  <c r="K179" i="52" a="1"/>
  <c r="K179" i="52" s="1"/>
  <c r="K174" i="52" a="1"/>
  <c r="K174" i="52" s="1"/>
  <c r="K153" i="52" a="1"/>
  <c r="K153" i="52" s="1"/>
  <c r="K40" i="52" a="1"/>
  <c r="K40" i="52" s="1"/>
  <c r="K124" i="52" a="1"/>
  <c r="K124" i="52" s="1"/>
  <c r="K128" i="52" a="1"/>
  <c r="K128" i="52" s="1"/>
  <c r="K127" i="52" a="1"/>
  <c r="K127" i="52" s="1"/>
  <c r="K130" i="52" a="1"/>
  <c r="K130" i="52" s="1"/>
  <c r="K132" i="52" a="1"/>
  <c r="K132" i="52" s="1"/>
  <c r="K126" i="52" a="1"/>
  <c r="K126" i="52" s="1"/>
  <c r="K125" i="52" a="1"/>
  <c r="K125" i="52" s="1"/>
  <c r="K122" i="52" a="1"/>
  <c r="K122" i="52" s="1"/>
  <c r="K134" i="52" a="1"/>
  <c r="K134" i="52" s="1"/>
  <c r="K120" i="52" a="1"/>
  <c r="K120" i="52" s="1"/>
  <c r="K118" i="52" a="1"/>
  <c r="K118" i="52" s="1"/>
  <c r="K119" i="52" a="1"/>
  <c r="K119" i="52" s="1"/>
  <c r="K121" i="52" a="1"/>
  <c r="K121" i="52" s="1"/>
  <c r="K110" i="52" a="1"/>
  <c r="K110" i="52" s="1"/>
  <c r="K113" i="52" a="1"/>
  <c r="K113" i="52" s="1"/>
  <c r="K112" i="52" a="1"/>
  <c r="K112" i="52" s="1"/>
  <c r="K114" i="52" a="1"/>
  <c r="K114" i="52" s="1"/>
  <c r="K116" i="52" a="1"/>
  <c r="K116" i="52" s="1"/>
  <c r="K117" i="52" a="1"/>
  <c r="K117" i="52" s="1"/>
  <c r="K109" i="52" a="1"/>
  <c r="K109" i="52" s="1"/>
  <c r="K111" i="52" a="1"/>
  <c r="K111" i="52" s="1"/>
  <c r="K104" i="52" a="1"/>
  <c r="K104" i="52" s="1"/>
  <c r="K105" i="52" a="1"/>
  <c r="K105" i="52" s="1"/>
  <c r="K107" i="52" a="1"/>
  <c r="K107" i="52" s="1"/>
  <c r="K91" i="52" a="1"/>
  <c r="K91" i="52" s="1"/>
  <c r="K100" i="52" a="1"/>
  <c r="K100" i="52" s="1"/>
  <c r="K96" i="52" a="1"/>
  <c r="K96" i="52" s="1"/>
  <c r="K98" i="52" a="1"/>
  <c r="K98" i="52" s="1"/>
  <c r="K90" i="52" a="1"/>
  <c r="K90" i="52" s="1"/>
  <c r="K95" i="52" a="1"/>
  <c r="K95" i="52" s="1"/>
  <c r="K42" i="52" a="1"/>
  <c r="K42" i="52" s="1"/>
  <c r="K69" i="52" a="1"/>
  <c r="K69" i="52" s="1"/>
  <c r="K65" i="52" a="1"/>
  <c r="K65" i="52" s="1"/>
  <c r="K63" i="52" a="1"/>
  <c r="K63" i="52" s="1"/>
  <c r="K39" i="52" a="1"/>
  <c r="K39" i="52" s="1"/>
  <c r="AA79" i="49"/>
  <c r="K46" i="52" a="1"/>
  <c r="K46" i="52" s="1"/>
  <c r="K38" i="52" a="1"/>
  <c r="K38" i="52" s="1"/>
  <c r="Q79" i="49"/>
  <c r="X79" i="49"/>
  <c r="AR79" i="49"/>
  <c r="AK79" i="49"/>
  <c r="N79" i="49"/>
  <c r="K44" i="52" a="1"/>
  <c r="K44" i="52" s="1"/>
  <c r="AN150" i="49"/>
  <c r="Q150" i="49"/>
  <c r="V150" i="49"/>
  <c r="AL150" i="49"/>
  <c r="AF150" i="49"/>
  <c r="K43" i="52" a="1"/>
  <c r="K43" i="52" s="1"/>
  <c r="AN111" i="49"/>
  <c r="J162" i="49"/>
  <c r="H79" i="49"/>
  <c r="AN79" i="49"/>
  <c r="E79" i="49"/>
  <c r="N67" i="49"/>
  <c r="AH79" i="49"/>
  <c r="Y79" i="49"/>
  <c r="AJ79" i="49"/>
  <c r="M79" i="49"/>
  <c r="AB79" i="49"/>
  <c r="W79" i="49"/>
  <c r="Z79" i="49"/>
  <c r="AE79" i="49"/>
  <c r="V79" i="49"/>
  <c r="AG79" i="49"/>
  <c r="K79" i="49"/>
  <c r="AP79" i="49"/>
  <c r="K41" i="52" a="1"/>
  <c r="K41" i="52" s="1"/>
  <c r="AO79" i="49"/>
  <c r="R79" i="49"/>
  <c r="U79" i="49"/>
  <c r="O79" i="49"/>
  <c r="I79" i="49"/>
  <c r="T79" i="49"/>
  <c r="AM79" i="49"/>
  <c r="G79" i="49"/>
  <c r="P79" i="49"/>
  <c r="AF79" i="49"/>
  <c r="AC79" i="49"/>
  <c r="AQ79" i="49"/>
  <c r="S79" i="49"/>
  <c r="AS79" i="49"/>
  <c r="J79" i="49"/>
  <c r="AL79" i="49"/>
  <c r="AD79" i="49"/>
  <c r="L79" i="49"/>
  <c r="D79" i="49"/>
  <c r="K45" i="52" a="1"/>
  <c r="K45" i="52" s="1"/>
  <c r="Q112" i="49"/>
  <c r="AI152" i="49"/>
  <c r="Z112" i="49"/>
  <c r="K50" i="52" a="1"/>
  <c r="K50" i="52" s="1"/>
  <c r="G112" i="49"/>
  <c r="AB152" i="49"/>
  <c r="AJ112" i="49"/>
  <c r="W112" i="49"/>
  <c r="E112" i="49"/>
  <c r="U112" i="49"/>
  <c r="N112" i="49"/>
  <c r="AG112" i="49"/>
  <c r="AA152" i="49"/>
  <c r="AF112" i="49"/>
  <c r="F112" i="49"/>
  <c r="K112" i="49"/>
  <c r="E152" i="49"/>
  <c r="S112" i="49"/>
  <c r="L112" i="49"/>
  <c r="I134" i="49"/>
  <c r="V134" i="49"/>
  <c r="G134" i="49"/>
  <c r="AK134" i="49"/>
  <c r="Q134" i="49"/>
  <c r="AH134" i="49"/>
  <c r="D134" i="49"/>
  <c r="AF134" i="49"/>
  <c r="E134" i="49"/>
  <c r="AM134" i="49"/>
  <c r="F134" i="49"/>
  <c r="AE134" i="49"/>
  <c r="AJ134" i="49"/>
  <c r="Z134" i="49"/>
  <c r="AI134" i="49"/>
  <c r="AA134" i="49"/>
  <c r="AN134" i="49"/>
  <c r="K134" i="49"/>
  <c r="P134" i="49"/>
  <c r="T134" i="49"/>
  <c r="J134" i="49"/>
  <c r="AC134" i="49"/>
  <c r="AL134" i="49"/>
  <c r="M134" i="49"/>
  <c r="AB134" i="49"/>
  <c r="L134" i="49"/>
  <c r="AG134" i="49"/>
  <c r="H134" i="49"/>
  <c r="K48" i="52" a="1"/>
  <c r="K48" i="52" s="1"/>
  <c r="S134" i="49"/>
  <c r="R134" i="49"/>
  <c r="U134" i="49"/>
  <c r="Y134" i="49"/>
  <c r="AD134" i="49"/>
  <c r="W134" i="49"/>
  <c r="X134" i="49"/>
  <c r="O134" i="49"/>
  <c r="K51" i="52" a="1"/>
  <c r="K51" i="52" s="1"/>
  <c r="K47" i="52" a="1"/>
  <c r="K47" i="52" s="1"/>
  <c r="AG102" i="49"/>
  <c r="AI111" i="49"/>
  <c r="AB67" i="49"/>
  <c r="U102" i="49"/>
  <c r="J112" i="49"/>
  <c r="R112" i="49"/>
  <c r="AK112" i="49"/>
  <c r="V152" i="49"/>
  <c r="P152" i="49"/>
  <c r="AH112" i="49"/>
  <c r="X112" i="49"/>
  <c r="F152" i="49"/>
  <c r="AL152" i="49"/>
  <c r="AE112" i="49"/>
  <c r="U152" i="49"/>
  <c r="AC152" i="49"/>
  <c r="D152" i="49"/>
  <c r="W152" i="49"/>
  <c r="X152" i="49"/>
  <c r="S152" i="49"/>
  <c r="H67" i="49"/>
  <c r="AE67" i="49"/>
  <c r="AK67" i="49"/>
  <c r="AP67" i="49"/>
  <c r="J67" i="49"/>
  <c r="AC67" i="49"/>
  <c r="AA67" i="49"/>
  <c r="W67" i="49"/>
  <c r="AL67" i="49"/>
  <c r="F67" i="49"/>
  <c r="U67" i="49"/>
  <c r="AH67" i="49"/>
  <c r="E67" i="49"/>
  <c r="Z67" i="49"/>
  <c r="G67" i="49"/>
  <c r="D67" i="49"/>
  <c r="AR67" i="49"/>
  <c r="I67" i="49"/>
  <c r="AD67" i="49"/>
  <c r="AN67" i="49"/>
  <c r="AM67" i="49"/>
  <c r="T67" i="49"/>
  <c r="AO67" i="49"/>
  <c r="AF67" i="49"/>
  <c r="L67" i="49"/>
  <c r="AS67" i="49"/>
  <c r="Q67" i="49"/>
  <c r="AQ67" i="49"/>
  <c r="S67" i="49"/>
  <c r="AJ67" i="49"/>
  <c r="AL111" i="49"/>
  <c r="I111" i="49"/>
  <c r="AJ111" i="49"/>
  <c r="Q111" i="49"/>
  <c r="P111" i="49"/>
  <c r="AH111" i="49"/>
  <c r="AF111" i="49"/>
  <c r="V111" i="49"/>
  <c r="M111" i="49"/>
  <c r="AD111" i="49"/>
  <c r="R111" i="49"/>
  <c r="AA111" i="49"/>
  <c r="G111" i="49"/>
  <c r="AM111" i="49"/>
  <c r="N111" i="49"/>
  <c r="U111" i="49"/>
  <c r="E111" i="49"/>
  <c r="K111" i="49"/>
  <c r="Y111" i="49"/>
  <c r="AB111" i="49"/>
  <c r="AC111" i="49"/>
  <c r="AK111" i="49"/>
  <c r="J111" i="49"/>
  <c r="T111" i="49"/>
  <c r="H111" i="49"/>
  <c r="O110" i="49"/>
  <c r="AM110" i="49"/>
  <c r="AK110" i="49"/>
  <c r="AB110" i="49"/>
  <c r="F110" i="49"/>
  <c r="I110" i="49"/>
  <c r="AC110" i="49"/>
  <c r="L110" i="49"/>
  <c r="W110" i="49"/>
  <c r="S110" i="49"/>
  <c r="M110" i="49"/>
  <c r="AH110" i="49"/>
  <c r="P110" i="49"/>
  <c r="AN110" i="49"/>
  <c r="AJ110" i="49"/>
  <c r="AA110" i="49"/>
  <c r="H110" i="49"/>
  <c r="AD110" i="49"/>
  <c r="J110" i="49"/>
  <c r="V110" i="49"/>
  <c r="AF110" i="49"/>
  <c r="Y110" i="49"/>
  <c r="X110" i="49"/>
  <c r="G110" i="49"/>
  <c r="AL110" i="49"/>
  <c r="N110" i="49"/>
  <c r="Q110" i="49"/>
  <c r="E110" i="49"/>
  <c r="T110" i="49"/>
  <c r="AI110" i="49"/>
  <c r="U110" i="49"/>
  <c r="AG110" i="49"/>
  <c r="R110" i="49"/>
  <c r="K110" i="49"/>
  <c r="W111" i="49"/>
  <c r="S111" i="49"/>
  <c r="V67" i="49"/>
  <c r="P67" i="49"/>
  <c r="R67" i="49"/>
  <c r="AA8" i="49"/>
  <c r="H8" i="49"/>
  <c r="D8" i="49"/>
  <c r="J8" i="49"/>
  <c r="E8" i="49"/>
  <c r="K8" i="49"/>
  <c r="Z8" i="49"/>
  <c r="G8" i="49"/>
  <c r="M8" i="49"/>
  <c r="I8" i="49"/>
  <c r="O8" i="49"/>
  <c r="L111" i="49"/>
  <c r="F111" i="49"/>
  <c r="M67" i="49"/>
  <c r="AG67" i="49"/>
  <c r="F8" i="49"/>
  <c r="X111" i="49"/>
  <c r="AG111" i="49"/>
  <c r="K67" i="49"/>
  <c r="X67" i="49"/>
  <c r="Y67" i="49"/>
  <c r="L8" i="49"/>
  <c r="S163" i="49"/>
  <c r="R163" i="49"/>
  <c r="W163" i="49"/>
  <c r="AJ163" i="49"/>
  <c r="G163" i="49"/>
  <c r="AE163" i="49"/>
  <c r="AF163" i="49"/>
  <c r="AK163" i="49"/>
  <c r="AI163" i="49"/>
  <c r="Z163" i="49"/>
  <c r="J163" i="49"/>
  <c r="M163" i="49"/>
  <c r="L163" i="49"/>
  <c r="AL163" i="49"/>
  <c r="X163" i="49"/>
  <c r="AM163" i="49"/>
  <c r="Y163" i="49"/>
  <c r="AA163" i="49"/>
  <c r="H163" i="49"/>
  <c r="AB163" i="49"/>
  <c r="P163" i="49"/>
  <c r="AN163" i="49"/>
  <c r="T163" i="49"/>
  <c r="D163" i="49"/>
  <c r="AC163" i="49"/>
  <c r="F163" i="49"/>
  <c r="AH163" i="49"/>
  <c r="K163" i="49"/>
  <c r="Q163" i="49"/>
  <c r="E163" i="49"/>
  <c r="V163" i="49"/>
  <c r="U163" i="49"/>
  <c r="AD163" i="49"/>
  <c r="AG163" i="49"/>
  <c r="I163" i="49"/>
  <c r="T152" i="49"/>
  <c r="K152" i="49"/>
  <c r="N152" i="49"/>
  <c r="AM152" i="49"/>
  <c r="O152" i="49"/>
  <c r="I152" i="49"/>
  <c r="Q152" i="49"/>
  <c r="J152" i="49"/>
  <c r="AG152" i="49"/>
  <c r="AH152" i="49"/>
  <c r="Y152" i="49"/>
  <c r="AD152" i="49"/>
  <c r="AF152" i="49"/>
  <c r="G152" i="49"/>
  <c r="H152" i="49"/>
  <c r="AN152" i="49"/>
  <c r="M152" i="49"/>
  <c r="Z152" i="49"/>
  <c r="AJ152" i="49"/>
  <c r="R152" i="49"/>
  <c r="L152" i="49"/>
  <c r="O112" i="49"/>
  <c r="AA112" i="49"/>
  <c r="AB112" i="49"/>
  <c r="H112" i="49"/>
  <c r="AD112" i="49"/>
  <c r="AC112" i="49"/>
  <c r="P112" i="49"/>
  <c r="AN112" i="49"/>
  <c r="AM112" i="49"/>
  <c r="T112" i="49"/>
  <c r="V112" i="49"/>
  <c r="AI112" i="49"/>
  <c r="Y112" i="49"/>
  <c r="D112" i="49"/>
  <c r="M112" i="49"/>
  <c r="M102" i="49"/>
  <c r="N102" i="49"/>
  <c r="P102" i="49"/>
  <c r="X102" i="49"/>
  <c r="I102" i="49"/>
  <c r="T102" i="49"/>
  <c r="W162" i="49"/>
  <c r="K37" i="52" a="1"/>
  <c r="K37" i="52" s="1"/>
  <c r="E19" i="49"/>
  <c r="AF162" i="49"/>
  <c r="U162" i="49"/>
  <c r="K162" i="49"/>
  <c r="S162" i="49"/>
  <c r="R162" i="49"/>
  <c r="P162" i="49"/>
  <c r="AG162" i="49"/>
  <c r="I19" i="49"/>
  <c r="AM162" i="49"/>
  <c r="T162" i="49"/>
  <c r="Z162" i="49"/>
  <c r="H162" i="49"/>
  <c r="AJ162" i="49"/>
  <c r="L162" i="49"/>
  <c r="D162" i="49"/>
  <c r="I162" i="49"/>
  <c r="O162" i="49"/>
  <c r="K19" i="49"/>
  <c r="L19" i="49"/>
  <c r="AN162" i="49"/>
  <c r="AD162" i="49"/>
  <c r="M162" i="49"/>
  <c r="AH162" i="49"/>
  <c r="AB162" i="49"/>
  <c r="N162" i="49"/>
  <c r="G162" i="49"/>
  <c r="AE162" i="49"/>
  <c r="AI162" i="49"/>
  <c r="J19" i="49"/>
  <c r="H19" i="49"/>
  <c r="E162" i="49"/>
  <c r="AC162" i="49"/>
  <c r="V162" i="49"/>
  <c r="Q162" i="49"/>
  <c r="Y162" i="49"/>
  <c r="AL162" i="49"/>
  <c r="F162" i="49"/>
  <c r="AA162" i="49"/>
  <c r="X162" i="49"/>
  <c r="D19" i="49"/>
  <c r="T19" i="49"/>
  <c r="M19" i="49"/>
  <c r="Q19" i="49"/>
  <c r="G19" i="49"/>
  <c r="F19" i="49"/>
  <c r="P19" i="49"/>
  <c r="S19" i="49"/>
  <c r="R19" i="49"/>
  <c r="L150" i="49"/>
  <c r="AH150" i="49"/>
  <c r="N150" i="49"/>
  <c r="T150" i="49"/>
  <c r="O150" i="49"/>
  <c r="G150" i="49"/>
  <c r="D150" i="49"/>
  <c r="AM150" i="49"/>
  <c r="R150" i="49"/>
  <c r="J150" i="49"/>
  <c r="AC150" i="49"/>
  <c r="AD150" i="49"/>
  <c r="Q102" i="49"/>
  <c r="Y102" i="49"/>
  <c r="AB102" i="49"/>
  <c r="K102" i="49"/>
  <c r="G102" i="49"/>
  <c r="P24" i="49"/>
  <c r="AM24" i="49"/>
  <c r="J24" i="49"/>
  <c r="AN24" i="49"/>
  <c r="AA24" i="49"/>
  <c r="S24" i="49"/>
  <c r="N24" i="49"/>
  <c r="G24" i="49"/>
  <c r="AC24" i="49"/>
  <c r="U24" i="49"/>
  <c r="AB24" i="49"/>
  <c r="I24" i="49"/>
  <c r="F24" i="49"/>
  <c r="L24" i="49"/>
  <c r="T24" i="49"/>
  <c r="Q24" i="49"/>
  <c r="E24" i="49"/>
  <c r="AL24" i="49"/>
  <c r="K24" i="49"/>
  <c r="AD24" i="49"/>
  <c r="AJ24" i="49"/>
  <c r="AE24" i="49"/>
  <c r="Y24" i="49"/>
  <c r="O24" i="49"/>
  <c r="Z24" i="49"/>
  <c r="AI24" i="49"/>
  <c r="V24" i="49"/>
  <c r="D24" i="49"/>
  <c r="M24" i="49"/>
  <c r="H24" i="49"/>
  <c r="AF24" i="49"/>
  <c r="AK24" i="49"/>
  <c r="AG24" i="49"/>
  <c r="X24" i="49"/>
  <c r="W24" i="49"/>
  <c r="AH24" i="49"/>
  <c r="R24" i="49"/>
  <c r="AD102" i="49"/>
  <c r="V102" i="49"/>
  <c r="AK102" i="49"/>
  <c r="F150" i="49"/>
  <c r="W150" i="49"/>
  <c r="X150" i="49"/>
  <c r="P150" i="49"/>
  <c r="AI150" i="49"/>
  <c r="Y150" i="49"/>
  <c r="I150" i="49"/>
  <c r="AE150" i="49"/>
  <c r="M150" i="49"/>
  <c r="AG149" i="49"/>
  <c r="AJ149" i="49"/>
  <c r="S149" i="49"/>
  <c r="O149" i="49"/>
  <c r="D149" i="49"/>
  <c r="AA149" i="49"/>
  <c r="AF149" i="49"/>
  <c r="F149" i="49"/>
  <c r="Y149" i="49"/>
  <c r="Q149" i="49"/>
  <c r="AL149" i="49"/>
  <c r="AC149" i="49"/>
  <c r="AH149" i="49"/>
  <c r="G149" i="49"/>
  <c r="AM149" i="49"/>
  <c r="P149" i="49"/>
  <c r="N149" i="49"/>
  <c r="X149" i="49"/>
  <c r="AD149" i="49"/>
  <c r="AE149" i="49"/>
  <c r="R149" i="49"/>
  <c r="H149" i="49"/>
  <c r="T149" i="49"/>
  <c r="K149" i="49"/>
  <c r="AN149" i="49"/>
  <c r="E149" i="49"/>
  <c r="AK149" i="49"/>
  <c r="W149" i="49"/>
  <c r="AB149" i="49"/>
  <c r="AI149" i="49"/>
  <c r="V149" i="49"/>
  <c r="M149" i="49"/>
  <c r="I149" i="49"/>
  <c r="J149" i="49"/>
  <c r="U149" i="49"/>
  <c r="L149" i="49"/>
  <c r="R102" i="49"/>
  <c r="S102" i="49"/>
  <c r="F102" i="49"/>
  <c r="AJ102" i="49"/>
  <c r="AC102" i="49"/>
  <c r="AF102" i="49"/>
  <c r="E102" i="49"/>
  <c r="AI102" i="49"/>
  <c r="W102" i="49"/>
  <c r="AL102" i="49"/>
  <c r="H102" i="49"/>
  <c r="L102" i="49"/>
  <c r="AM102" i="49"/>
  <c r="AH102" i="49"/>
  <c r="AA102" i="49"/>
  <c r="J102" i="49"/>
  <c r="AN102" i="49"/>
  <c r="U150" i="49"/>
  <c r="AA150" i="49"/>
  <c r="K150" i="49"/>
  <c r="AK150" i="49"/>
  <c r="AJ150" i="49"/>
  <c r="AB150" i="49"/>
  <c r="H150" i="49"/>
  <c r="AG150" i="49"/>
  <c r="S150" i="49"/>
  <c r="L39" i="52" a="1"/>
  <c r="L39" i="52" s="1"/>
  <c r="L38" i="52" a="1"/>
  <c r="L38" i="52" s="1"/>
  <c r="I15" i="52"/>
  <c r="I21" i="52"/>
  <c r="I18" i="52"/>
  <c r="I12" i="52"/>
  <c r="L37" i="52" a="1"/>
  <c r="L37" i="52" s="1"/>
  <c r="L40" i="52" a="1"/>
  <c r="L40" i="52" s="1"/>
  <c r="AF109" i="49" l="1"/>
  <c r="D109" i="49"/>
  <c r="AF106" i="49"/>
  <c r="U88" i="49"/>
  <c r="G88" i="49"/>
  <c r="H88" i="49"/>
  <c r="T88" i="49"/>
  <c r="AC88" i="49"/>
  <c r="AA88" i="49"/>
  <c r="AE88" i="49"/>
  <c r="AH88" i="49"/>
  <c r="R88" i="49"/>
  <c r="AG88" i="49"/>
  <c r="Z88" i="49"/>
  <c r="E88" i="49"/>
  <c r="AB88" i="49"/>
  <c r="J88" i="49"/>
  <c r="AD88" i="49"/>
  <c r="AL88" i="49"/>
  <c r="L88" i="49"/>
  <c r="N88" i="49"/>
  <c r="X88" i="49"/>
  <c r="Q88" i="49"/>
  <c r="AM88" i="49"/>
  <c r="S88" i="49"/>
  <c r="AN88" i="49"/>
  <c r="AJ88" i="49"/>
  <c r="AF88" i="49"/>
  <c r="P88" i="49"/>
  <c r="V88" i="49"/>
  <c r="I88" i="49"/>
  <c r="K88" i="49"/>
  <c r="M88" i="49"/>
  <c r="Y88" i="49"/>
  <c r="F88" i="49"/>
  <c r="AK88" i="49"/>
  <c r="I106" i="49"/>
  <c r="L29" i="52" a="1"/>
  <c r="L29" i="52" s="1"/>
  <c r="AA129" i="49"/>
  <c r="U129" i="49"/>
  <c r="H129" i="49"/>
  <c r="AH106" i="49"/>
  <c r="G106" i="49"/>
  <c r="AB106" i="49"/>
  <c r="J106" i="49"/>
  <c r="S106" i="49"/>
  <c r="Q106" i="49"/>
  <c r="L36" i="52" a="1"/>
  <c r="L36" i="52" s="1"/>
  <c r="AM129" i="49"/>
  <c r="D129" i="49"/>
  <c r="S129" i="49"/>
  <c r="X129" i="49"/>
  <c r="AN129" i="49"/>
  <c r="K35" i="52" a="1"/>
  <c r="K35" i="52" s="1"/>
  <c r="L32" i="52" a="1"/>
  <c r="L32" i="52" s="1"/>
  <c r="K34" i="52" a="1"/>
  <c r="K34" i="52" s="1"/>
  <c r="K32" i="52" a="1"/>
  <c r="K32" i="52" s="1"/>
  <c r="AD129" i="49"/>
  <c r="E129" i="49"/>
  <c r="AD106" i="49"/>
  <c r="AN106" i="49"/>
  <c r="P129" i="49"/>
  <c r="T106" i="49"/>
  <c r="AC106" i="49"/>
  <c r="AL106" i="49"/>
  <c r="AE129" i="49"/>
  <c r="M129" i="49"/>
  <c r="W106" i="49"/>
  <c r="AA106" i="49"/>
  <c r="L30" i="52" a="1"/>
  <c r="L30" i="52" s="1"/>
  <c r="Y129" i="49"/>
  <c r="AL129" i="49"/>
  <c r="AK129" i="49"/>
  <c r="L28" i="52" a="1"/>
  <c r="L28" i="52" s="1"/>
  <c r="L27" i="52" a="1"/>
  <c r="L27" i="52" s="1"/>
  <c r="U106" i="49"/>
  <c r="AM106" i="49"/>
  <c r="AG106" i="49"/>
  <c r="V106" i="49"/>
  <c r="N106" i="49"/>
  <c r="L106" i="49"/>
  <c r="AJ106" i="49"/>
  <c r="X106" i="49"/>
  <c r="H106" i="49"/>
  <c r="R106" i="49"/>
  <c r="O106" i="49"/>
  <c r="AI106" i="49"/>
  <c r="P106" i="49"/>
  <c r="M106" i="49"/>
  <c r="K106" i="49"/>
  <c r="Y106" i="49"/>
  <c r="F106" i="49"/>
  <c r="AK106" i="49"/>
  <c r="E106" i="49"/>
  <c r="Q129" i="49"/>
  <c r="AB129" i="49"/>
  <c r="V129" i="49"/>
  <c r="AG129" i="49"/>
  <c r="AF129" i="49"/>
  <c r="K129" i="49"/>
  <c r="K36" i="52" a="1"/>
  <c r="K36" i="52" s="1"/>
  <c r="AJ129" i="49"/>
  <c r="K33" i="52" a="1"/>
  <c r="K33" i="52" s="1"/>
  <c r="L31" i="52" a="1"/>
  <c r="L31" i="52" s="1"/>
  <c r="AC129" i="49"/>
  <c r="N129" i="49"/>
  <c r="AH129" i="49"/>
  <c r="J129" i="49"/>
  <c r="F129" i="49"/>
  <c r="Z129" i="49"/>
  <c r="W129" i="49"/>
  <c r="G129" i="49"/>
  <c r="L129" i="49"/>
  <c r="T129" i="49"/>
  <c r="I129" i="49"/>
  <c r="W121" i="49"/>
  <c r="AI121" i="49"/>
  <c r="AM121" i="49"/>
  <c r="M121" i="49"/>
  <c r="Y121" i="49"/>
  <c r="AN121" i="49"/>
  <c r="D121" i="49"/>
  <c r="AG121" i="49"/>
  <c r="K29" i="52" a="1"/>
  <c r="K29" i="52" s="1"/>
  <c r="P121" i="49"/>
  <c r="AK121" i="49"/>
  <c r="I121" i="49"/>
  <c r="L121" i="49"/>
  <c r="X121" i="49"/>
  <c r="AC121" i="49"/>
  <c r="E121" i="49"/>
  <c r="AF121" i="49"/>
  <c r="Z121" i="49"/>
  <c r="T121" i="49"/>
  <c r="U121" i="49"/>
  <c r="G121" i="49"/>
  <c r="S121" i="49"/>
  <c r="R121" i="49"/>
  <c r="AB121" i="49"/>
  <c r="AD121" i="49"/>
  <c r="K121" i="49"/>
  <c r="O121" i="49"/>
  <c r="N121" i="49"/>
  <c r="J121" i="49"/>
  <c r="F121" i="49"/>
  <c r="Q121" i="49"/>
  <c r="V121" i="49"/>
  <c r="AA121" i="49"/>
  <c r="H121" i="49"/>
  <c r="AE121" i="49"/>
  <c r="AJ121" i="49"/>
  <c r="AF133" i="49"/>
  <c r="G133" i="49"/>
  <c r="AM133" i="49"/>
  <c r="AC133" i="49"/>
  <c r="Q133" i="49"/>
  <c r="Y133" i="49"/>
  <c r="S133" i="49"/>
  <c r="W133" i="49"/>
  <c r="T133" i="49"/>
  <c r="J133" i="49"/>
  <c r="F133" i="49"/>
  <c r="AK133" i="49"/>
  <c r="N133" i="49"/>
  <c r="U133" i="49"/>
  <c r="M133" i="49"/>
  <c r="AJ133" i="49"/>
  <c r="AA133" i="49"/>
  <c r="R133" i="49"/>
  <c r="AE133" i="49"/>
  <c r="D133" i="49"/>
  <c r="X133" i="49"/>
  <c r="E133" i="49"/>
  <c r="H133" i="49"/>
  <c r="P133" i="49"/>
  <c r="V133" i="49"/>
  <c r="AN133" i="49"/>
  <c r="AL133" i="49"/>
  <c r="AG133" i="49"/>
  <c r="AI133" i="49"/>
  <c r="AB133" i="49"/>
  <c r="Z133" i="49"/>
  <c r="O155" i="49"/>
  <c r="T155" i="49"/>
  <c r="X155" i="49"/>
  <c r="K133" i="49"/>
  <c r="AB155" i="49"/>
  <c r="W155" i="49"/>
  <c r="AH133" i="49"/>
  <c r="L133" i="49"/>
  <c r="AE155" i="49"/>
  <c r="J155" i="49"/>
  <c r="E155" i="49"/>
  <c r="O133" i="49"/>
  <c r="I133" i="49"/>
  <c r="Z55" i="49"/>
  <c r="E55" i="49"/>
  <c r="K155" i="49"/>
  <c r="T55" i="49"/>
  <c r="L55" i="49"/>
  <c r="D55" i="49"/>
  <c r="AJ155" i="49"/>
  <c r="Z155" i="49"/>
  <c r="J55" i="49"/>
  <c r="AP55" i="49"/>
  <c r="F155" i="49"/>
  <c r="AM155" i="49"/>
  <c r="H155" i="49"/>
  <c r="AG155" i="49"/>
  <c r="U155" i="49"/>
  <c r="R155" i="49"/>
  <c r="I155" i="49"/>
  <c r="G155" i="49"/>
  <c r="AK155" i="49"/>
  <c r="V155" i="49"/>
  <c r="L155" i="49"/>
  <c r="Q155" i="49"/>
  <c r="P155" i="49"/>
  <c r="S155" i="49"/>
  <c r="D155" i="49"/>
  <c r="AD155" i="49"/>
  <c r="AI155" i="49"/>
  <c r="M155" i="49"/>
  <c r="AF155" i="49"/>
  <c r="AH155" i="49"/>
  <c r="J89" i="49"/>
  <c r="U26" i="49"/>
  <c r="M89" i="49"/>
  <c r="AL89" i="49"/>
  <c r="AA26" i="49"/>
  <c r="AF26" i="49"/>
  <c r="T89" i="49"/>
  <c r="P14" i="49"/>
  <c r="M26" i="49"/>
  <c r="N155" i="49"/>
  <c r="AC155" i="49"/>
  <c r="O14" i="49"/>
  <c r="R89" i="49"/>
  <c r="K26" i="49"/>
  <c r="P26" i="49"/>
  <c r="AK89" i="49"/>
  <c r="AL155" i="49"/>
  <c r="N89" i="49"/>
  <c r="AM89" i="49"/>
  <c r="M14" i="49"/>
  <c r="D31" i="49"/>
  <c r="AN155" i="49"/>
  <c r="Y155" i="49"/>
  <c r="AH109" i="49"/>
  <c r="AR63" i="49"/>
  <c r="I14" i="49"/>
  <c r="Q85" i="49"/>
  <c r="AK97" i="49"/>
  <c r="R14" i="49"/>
  <c r="AI26" i="49"/>
  <c r="AL26" i="49"/>
  <c r="AL40" i="49"/>
  <c r="S26" i="49"/>
  <c r="H55" i="49"/>
  <c r="R26" i="49"/>
  <c r="H14" i="49"/>
  <c r="I26" i="49"/>
  <c r="M55" i="49"/>
  <c r="F26" i="49"/>
  <c r="X85" i="49"/>
  <c r="AN85" i="49"/>
  <c r="L109" i="49"/>
  <c r="F85" i="49"/>
  <c r="R109" i="49"/>
  <c r="S85" i="49"/>
  <c r="K109" i="49"/>
  <c r="T85" i="49"/>
  <c r="D85" i="49"/>
  <c r="O92" i="49"/>
  <c r="D86" i="49"/>
  <c r="K85" i="49"/>
  <c r="AE85" i="49"/>
  <c r="Q31" i="49"/>
  <c r="E85" i="49"/>
  <c r="AN109" i="49"/>
  <c r="Q109" i="49"/>
  <c r="Y85" i="49"/>
  <c r="P85" i="49"/>
  <c r="L14" i="49"/>
  <c r="AD26" i="49"/>
  <c r="K31" i="52" a="1"/>
  <c r="K31" i="52" s="1"/>
  <c r="I85" i="49"/>
  <c r="AG85" i="49"/>
  <c r="AG26" i="49"/>
  <c r="Y86" i="49"/>
  <c r="AC85" i="49"/>
  <c r="AB26" i="49"/>
  <c r="Q14" i="49"/>
  <c r="AK85" i="49"/>
  <c r="AQ78" i="49"/>
  <c r="AD85" i="49"/>
  <c r="AA85" i="49"/>
  <c r="AP53" i="49"/>
  <c r="U85" i="49"/>
  <c r="H85" i="49"/>
  <c r="L85" i="49"/>
  <c r="H109" i="49"/>
  <c r="AC109" i="49"/>
  <c r="T14" i="49"/>
  <c r="N53" i="49"/>
  <c r="Y109" i="49"/>
  <c r="M85" i="49"/>
  <c r="AL109" i="49"/>
  <c r="AF85" i="49"/>
  <c r="AB85" i="49"/>
  <c r="K83" i="49"/>
  <c r="L83" i="49"/>
  <c r="AA30" i="49"/>
  <c r="S83" i="49"/>
  <c r="O30" i="49"/>
  <c r="R85" i="49"/>
  <c r="T26" i="49"/>
  <c r="AF83" i="49"/>
  <c r="Y89" i="49"/>
  <c r="E38" i="49"/>
  <c r="AJ109" i="49"/>
  <c r="U30" i="49"/>
  <c r="I34" i="49"/>
  <c r="L89" i="49"/>
  <c r="AL38" i="49"/>
  <c r="AH83" i="49"/>
  <c r="AJ89" i="49"/>
  <c r="V38" i="49"/>
  <c r="I83" i="49"/>
  <c r="H38" i="49"/>
  <c r="T109" i="49"/>
  <c r="X30" i="49"/>
  <c r="V85" i="49"/>
  <c r="AM85" i="49"/>
  <c r="AC89" i="49"/>
  <c r="I86" i="49"/>
  <c r="F38" i="49"/>
  <c r="V109" i="49"/>
  <c r="U83" i="49"/>
  <c r="AH85" i="49"/>
  <c r="N85" i="49"/>
  <c r="AH78" i="49"/>
  <c r="L34" i="49"/>
  <c r="J109" i="49"/>
  <c r="J85" i="49"/>
  <c r="Q26" i="49"/>
  <c r="AF30" i="49"/>
  <c r="AE89" i="49"/>
  <c r="W34" i="49"/>
  <c r="K89" i="49"/>
  <c r="F109" i="49"/>
  <c r="S109" i="49"/>
  <c r="AE26" i="49"/>
  <c r="AJ85" i="49"/>
  <c r="G85" i="49"/>
  <c r="AN26" i="49"/>
  <c r="Z86" i="49"/>
  <c r="V83" i="49"/>
  <c r="AI109" i="49"/>
  <c r="X109" i="49"/>
  <c r="E26" i="49"/>
  <c r="AH26" i="49"/>
  <c r="AL83" i="49"/>
  <c r="AH86" i="49"/>
  <c r="AG109" i="49"/>
  <c r="X26" i="49"/>
  <c r="AL85" i="49"/>
  <c r="AC26" i="49"/>
  <c r="Z45" i="49"/>
  <c r="L97" i="49"/>
  <c r="G38" i="49"/>
  <c r="AD109" i="49"/>
  <c r="AK26" i="49"/>
  <c r="V26" i="49"/>
  <c r="AK109" i="49"/>
  <c r="N26" i="49"/>
  <c r="S53" i="49"/>
  <c r="W30" i="49"/>
  <c r="AC53" i="49"/>
  <c r="W26" i="49"/>
  <c r="F14" i="49"/>
  <c r="AA89" i="49"/>
  <c r="H89" i="49"/>
  <c r="W38" i="49"/>
  <c r="S14" i="49"/>
  <c r="AJ26" i="49"/>
  <c r="W55" i="49"/>
  <c r="Y26" i="49"/>
  <c r="AH89" i="49"/>
  <c r="D89" i="49"/>
  <c r="V89" i="49"/>
  <c r="J38" i="49"/>
  <c r="L26" i="49"/>
  <c r="AD55" i="49"/>
  <c r="E30" i="49"/>
  <c r="D26" i="49"/>
  <c r="L137" i="49"/>
  <c r="AH55" i="49"/>
  <c r="I55" i="49"/>
  <c r="G26" i="49"/>
  <c r="E109" i="49"/>
  <c r="E14" i="49"/>
  <c r="G30" i="49"/>
  <c r="H26" i="49"/>
  <c r="J26" i="49"/>
  <c r="AK148" i="49"/>
  <c r="S137" i="49"/>
  <c r="X114" i="49"/>
  <c r="J14" i="49"/>
  <c r="K137" i="49"/>
  <c r="G109" i="49"/>
  <c r="K14" i="49"/>
  <c r="Z26" i="49"/>
  <c r="R55" i="49"/>
  <c r="Y55" i="49"/>
  <c r="X89" i="49"/>
  <c r="AE55" i="49"/>
  <c r="W109" i="49"/>
  <c r="AK30" i="49"/>
  <c r="AM26" i="49"/>
  <c r="AG89" i="49"/>
  <c r="L38" i="49"/>
  <c r="F9" i="49"/>
  <c r="X55" i="49"/>
  <c r="AB55" i="49"/>
  <c r="AO55" i="49"/>
  <c r="G40" i="49"/>
  <c r="AF89" i="49"/>
  <c r="D38" i="49"/>
  <c r="AC83" i="49"/>
  <c r="J40" i="49"/>
  <c r="U55" i="49"/>
  <c r="S89" i="49"/>
  <c r="AR55" i="49"/>
  <c r="E40" i="49"/>
  <c r="AK55" i="49"/>
  <c r="P55" i="49"/>
  <c r="U89" i="49"/>
  <c r="AB89" i="49"/>
  <c r="AE83" i="49"/>
  <c r="F40" i="49"/>
  <c r="AQ55" i="49"/>
  <c r="Q89" i="49"/>
  <c r="V55" i="49"/>
  <c r="E89" i="49"/>
  <c r="L78" i="49"/>
  <c r="I78" i="49"/>
  <c r="V78" i="49"/>
  <c r="AF55" i="49"/>
  <c r="K9" i="49"/>
  <c r="O55" i="49"/>
  <c r="Q55" i="49"/>
  <c r="AD89" i="49"/>
  <c r="AA9" i="49"/>
  <c r="I89" i="49"/>
  <c r="AJ55" i="49"/>
  <c r="AN55" i="49"/>
  <c r="AN89" i="49"/>
  <c r="F89" i="49"/>
  <c r="K38" i="49"/>
  <c r="M83" i="49"/>
  <c r="AM55" i="49"/>
  <c r="AS55" i="49"/>
  <c r="K55" i="49"/>
  <c r="P89" i="49"/>
  <c r="G89" i="49"/>
  <c r="AS78" i="49"/>
  <c r="AA83" i="49"/>
  <c r="J78" i="49"/>
  <c r="AH53" i="49"/>
  <c r="L53" i="49"/>
  <c r="AL53" i="49"/>
  <c r="AB45" i="49"/>
  <c r="D124" i="49"/>
  <c r="M137" i="49"/>
  <c r="G53" i="49"/>
  <c r="R45" i="49"/>
  <c r="T45" i="49"/>
  <c r="H124" i="49"/>
  <c r="J53" i="49"/>
  <c r="AN45" i="49"/>
  <c r="V53" i="49"/>
  <c r="J9" i="49"/>
  <c r="AQ45" i="49"/>
  <c r="P148" i="49"/>
  <c r="X137" i="49"/>
  <c r="L9" i="49"/>
  <c r="D45" i="49"/>
  <c r="AA124" i="49"/>
  <c r="T124" i="49"/>
  <c r="Y45" i="49"/>
  <c r="D137" i="49"/>
  <c r="W45" i="49"/>
  <c r="AF124" i="49"/>
  <c r="AK124" i="49"/>
  <c r="J45" i="49"/>
  <c r="G148" i="49"/>
  <c r="Y124" i="49"/>
  <c r="AE78" i="49"/>
  <c r="Q78" i="49"/>
  <c r="J157" i="49"/>
  <c r="AL97" i="49"/>
  <c r="AF53" i="49"/>
  <c r="AG53" i="49"/>
  <c r="W40" i="49"/>
  <c r="AM124" i="49"/>
  <c r="AB148" i="49"/>
  <c r="AE137" i="49"/>
  <c r="K124" i="49"/>
  <c r="G45" i="49"/>
  <c r="AR53" i="49"/>
  <c r="AF45" i="49"/>
  <c r="AA53" i="49"/>
  <c r="H40" i="49"/>
  <c r="AA78" i="49"/>
  <c r="M53" i="49"/>
  <c r="E45" i="49"/>
  <c r="AO78" i="49"/>
  <c r="AI137" i="49"/>
  <c r="AG93" i="49"/>
  <c r="O53" i="49"/>
  <c r="AK53" i="49"/>
  <c r="AE74" i="49"/>
  <c r="F30" i="49"/>
  <c r="AQ53" i="49"/>
  <c r="X115" i="49"/>
  <c r="Q45" i="49"/>
  <c r="V40" i="49"/>
  <c r="D148" i="49"/>
  <c r="AC55" i="49"/>
  <c r="K78" i="49"/>
  <c r="Y137" i="49"/>
  <c r="AK83" i="49"/>
  <c r="Q53" i="49"/>
  <c r="T53" i="49"/>
  <c r="AL74" i="49"/>
  <c r="G14" i="49"/>
  <c r="H9" i="49"/>
  <c r="AG55" i="49"/>
  <c r="P53" i="49"/>
  <c r="G55" i="49"/>
  <c r="J83" i="49"/>
  <c r="AF148" i="49"/>
  <c r="AE124" i="49"/>
  <c r="AH148" i="49"/>
  <c r="M78" i="49"/>
  <c r="H53" i="49"/>
  <c r="AJ74" i="49"/>
  <c r="T74" i="49"/>
  <c r="Z9" i="49"/>
  <c r="AB53" i="49"/>
  <c r="V45" i="49"/>
  <c r="AM47" i="49"/>
  <c r="AN148" i="49"/>
  <c r="K40" i="49"/>
  <c r="AD157" i="49"/>
  <c r="Y53" i="49"/>
  <c r="AD148" i="49"/>
  <c r="K30" i="52" a="1"/>
  <c r="K30" i="52" s="1"/>
  <c r="F53" i="49"/>
  <c r="AS53" i="49"/>
  <c r="R137" i="49"/>
  <c r="AJ53" i="49"/>
  <c r="U53" i="49"/>
  <c r="P137" i="49"/>
  <c r="AR74" i="49"/>
  <c r="D53" i="49"/>
  <c r="AL55" i="49"/>
  <c r="P45" i="49"/>
  <c r="O148" i="49"/>
  <c r="AO45" i="49"/>
  <c r="AL137" i="49"/>
  <c r="D74" i="49"/>
  <c r="F45" i="49"/>
  <c r="J137" i="49"/>
  <c r="AH74" i="49"/>
  <c r="T30" i="49"/>
  <c r="P124" i="49"/>
  <c r="AB115" i="49"/>
  <c r="AA45" i="49"/>
  <c r="AM148" i="49"/>
  <c r="AF137" i="49"/>
  <c r="AM137" i="49"/>
  <c r="AB137" i="49"/>
  <c r="AM53" i="49"/>
  <c r="AE53" i="49"/>
  <c r="AO53" i="49"/>
  <c r="AE115" i="49"/>
  <c r="H137" i="49"/>
  <c r="W53" i="49"/>
  <c r="K53" i="49"/>
  <c r="Q74" i="49"/>
  <c r="AA74" i="49"/>
  <c r="L40" i="49"/>
  <c r="N55" i="49"/>
  <c r="U78" i="49"/>
  <c r="E53" i="49"/>
  <c r="I53" i="49"/>
  <c r="W74" i="49"/>
  <c r="O137" i="49"/>
  <c r="AK78" i="49"/>
  <c r="AC137" i="49"/>
  <c r="D83" i="49"/>
  <c r="R53" i="49"/>
  <c r="AP74" i="49"/>
  <c r="E74" i="49"/>
  <c r="P74" i="49"/>
  <c r="E9" i="49"/>
  <c r="F55" i="49"/>
  <c r="H45" i="49"/>
  <c r="D40" i="49"/>
  <c r="T148" i="49"/>
  <c r="AR78" i="49"/>
  <c r="I137" i="49"/>
  <c r="R83" i="49"/>
  <c r="AN53" i="49"/>
  <c r="M74" i="49"/>
  <c r="AO74" i="49"/>
  <c r="G9" i="49"/>
  <c r="S55" i="49"/>
  <c r="AS45" i="49"/>
  <c r="J124" i="49"/>
  <c r="AP78" i="49"/>
  <c r="X53" i="49"/>
  <c r="S74" i="49"/>
  <c r="AH137" i="49"/>
  <c r="E78" i="49"/>
  <c r="AM83" i="49"/>
  <c r="AD53" i="49"/>
  <c r="U74" i="49"/>
  <c r="AC45" i="49"/>
  <c r="AE45" i="49"/>
  <c r="R124" i="49"/>
  <c r="N124" i="49"/>
  <c r="I65" i="49"/>
  <c r="J31" i="49"/>
  <c r="AG86" i="49"/>
  <c r="W92" i="49"/>
  <c r="S31" i="49"/>
  <c r="AK31" i="49"/>
  <c r="Q65" i="49"/>
  <c r="L31" i="49"/>
  <c r="F31" i="49"/>
  <c r="M31" i="49"/>
  <c r="AK65" i="49"/>
  <c r="AB31" i="49"/>
  <c r="AG31" i="49"/>
  <c r="AJ86" i="49"/>
  <c r="G114" i="49"/>
  <c r="AD31" i="49"/>
  <c r="AC65" i="49"/>
  <c r="R31" i="49"/>
  <c r="T86" i="49"/>
  <c r="G22" i="49"/>
  <c r="AE31" i="49"/>
  <c r="E31" i="49"/>
  <c r="AA31" i="49"/>
  <c r="AM65" i="49"/>
  <c r="AJ31" i="49"/>
  <c r="X22" i="49"/>
  <c r="AF65" i="49"/>
  <c r="AM31" i="49"/>
  <c r="S86" i="49"/>
  <c r="T31" i="49"/>
  <c r="AQ63" i="49"/>
  <c r="V31" i="49"/>
  <c r="W31" i="49"/>
  <c r="AJ63" i="49"/>
  <c r="V63" i="49"/>
  <c r="AI31" i="49"/>
  <c r="AL31" i="49"/>
  <c r="K31" i="49"/>
  <c r="N31" i="49"/>
  <c r="Z31" i="49"/>
  <c r="J86" i="49"/>
  <c r="J65" i="49"/>
  <c r="AF31" i="49"/>
  <c r="G86" i="49"/>
  <c r="AO65" i="49"/>
  <c r="U22" i="49"/>
  <c r="R30" i="49"/>
  <c r="J95" i="49"/>
  <c r="AN31" i="49"/>
  <c r="AH31" i="49"/>
  <c r="P86" i="49"/>
  <c r="U65" i="49"/>
  <c r="H34" i="49"/>
  <c r="AG22" i="49"/>
  <c r="Z30" i="49"/>
  <c r="X31" i="49"/>
  <c r="AN65" i="49"/>
  <c r="I31" i="49"/>
  <c r="H31" i="49"/>
  <c r="AQ65" i="49"/>
  <c r="U31" i="49"/>
  <c r="F65" i="49"/>
  <c r="P31" i="49"/>
  <c r="AC31" i="49"/>
  <c r="R63" i="49"/>
  <c r="G31" i="49"/>
  <c r="Y31" i="49"/>
  <c r="L148" i="49"/>
  <c r="K95" i="49"/>
  <c r="K92" i="49"/>
  <c r="R92" i="49"/>
  <c r="U92" i="49"/>
  <c r="L92" i="49"/>
  <c r="AJ92" i="49"/>
  <c r="AE114" i="49"/>
  <c r="H83" i="49"/>
  <c r="W137" i="49"/>
  <c r="AJ95" i="49"/>
  <c r="AF115" i="49"/>
  <c r="AI45" i="49"/>
  <c r="AJ45" i="49"/>
  <c r="S45" i="49"/>
  <c r="AD45" i="49"/>
  <c r="S92" i="49"/>
  <c r="E115" i="49"/>
  <c r="S124" i="49"/>
  <c r="AG148" i="49"/>
  <c r="AM45" i="49"/>
  <c r="J92" i="49"/>
  <c r="F114" i="49"/>
  <c r="E95" i="49"/>
  <c r="T114" i="49"/>
  <c r="W95" i="49"/>
  <c r="AL45" i="49"/>
  <c r="AL92" i="49"/>
  <c r="X78" i="49"/>
  <c r="O78" i="49"/>
  <c r="E114" i="49"/>
  <c r="X83" i="49"/>
  <c r="Q83" i="49"/>
  <c r="J74" i="49"/>
  <c r="AF128" i="49"/>
  <c r="AH95" i="49"/>
  <c r="AJ115" i="49"/>
  <c r="AP45" i="49"/>
  <c r="AR45" i="49"/>
  <c r="U45" i="49"/>
  <c r="H92" i="49"/>
  <c r="AD124" i="49"/>
  <c r="Q148" i="49"/>
  <c r="AC92" i="49"/>
  <c r="AD114" i="49"/>
  <c r="N114" i="49"/>
  <c r="AC95" i="49"/>
  <c r="G92" i="49"/>
  <c r="I144" i="49"/>
  <c r="W115" i="49"/>
  <c r="AK45" i="49"/>
  <c r="X45" i="49"/>
  <c r="Y92" i="49"/>
  <c r="U124" i="49"/>
  <c r="K148" i="49"/>
  <c r="R78" i="49"/>
  <c r="X157" i="49"/>
  <c r="AM114" i="49"/>
  <c r="J114" i="49"/>
  <c r="P83" i="49"/>
  <c r="Z83" i="49"/>
  <c r="Z74" i="49"/>
  <c r="D9" i="49"/>
  <c r="D95" i="49"/>
  <c r="N115" i="49"/>
  <c r="K45" i="49"/>
  <c r="AK92" i="49"/>
  <c r="J148" i="49"/>
  <c r="AG95" i="49"/>
  <c r="T157" i="49"/>
  <c r="AF114" i="49"/>
  <c r="S114" i="49"/>
  <c r="Q95" i="49"/>
  <c r="L95" i="49"/>
  <c r="AM92" i="49"/>
  <c r="I115" i="49"/>
  <c r="AL148" i="49"/>
  <c r="AE148" i="49"/>
  <c r="V114" i="49"/>
  <c r="AB114" i="49"/>
  <c r="T115" i="49"/>
  <c r="AK95" i="49"/>
  <c r="AJ137" i="49"/>
  <c r="D78" i="49"/>
  <c r="I114" i="49"/>
  <c r="T83" i="49"/>
  <c r="AF74" i="49"/>
  <c r="T95" i="49"/>
  <c r="O95" i="49"/>
  <c r="M45" i="49"/>
  <c r="W124" i="49"/>
  <c r="AH124" i="49"/>
  <c r="AI148" i="49"/>
  <c r="S148" i="49"/>
  <c r="Q92" i="49"/>
  <c r="X92" i="49"/>
  <c r="AM95" i="49"/>
  <c r="N137" i="49"/>
  <c r="E137" i="49"/>
  <c r="M114" i="49"/>
  <c r="AB74" i="49"/>
  <c r="AA95" i="49"/>
  <c r="M95" i="49"/>
  <c r="I45" i="49"/>
  <c r="L124" i="49"/>
  <c r="AL124" i="49"/>
  <c r="V124" i="49"/>
  <c r="I148" i="49"/>
  <c r="AA148" i="49"/>
  <c r="N95" i="49"/>
  <c r="AA114" i="49"/>
  <c r="AB92" i="49"/>
  <c r="L114" i="49"/>
  <c r="P114" i="49"/>
  <c r="I95" i="49"/>
  <c r="H95" i="49"/>
  <c r="AN137" i="49"/>
  <c r="AA137" i="49"/>
  <c r="AG157" i="49"/>
  <c r="G137" i="49"/>
  <c r="R114" i="49"/>
  <c r="D114" i="49"/>
  <c r="O9" i="49"/>
  <c r="Y95" i="49"/>
  <c r="AD83" i="49"/>
  <c r="N45" i="49"/>
  <c r="M124" i="49"/>
  <c r="AC124" i="49"/>
  <c r="AJ124" i="49"/>
  <c r="AL47" i="49"/>
  <c r="X148" i="49"/>
  <c r="W148" i="49"/>
  <c r="G124" i="49"/>
  <c r="X124" i="49"/>
  <c r="Q124" i="49"/>
  <c r="U148" i="49"/>
  <c r="Y148" i="49"/>
  <c r="X95" i="49"/>
  <c r="F137" i="49"/>
  <c r="AI114" i="49"/>
  <c r="F124" i="49"/>
  <c r="AE95" i="49"/>
  <c r="M148" i="49"/>
  <c r="H148" i="49"/>
  <c r="W114" i="49"/>
  <c r="AC114" i="49"/>
  <c r="O114" i="49"/>
  <c r="Z119" i="49"/>
  <c r="AK137" i="49"/>
  <c r="AD137" i="49"/>
  <c r="T137" i="49"/>
  <c r="H78" i="49"/>
  <c r="S78" i="49"/>
  <c r="H114" i="49"/>
  <c r="AG83" i="49"/>
  <c r="N83" i="49"/>
  <c r="O45" i="49"/>
  <c r="Z124" i="49"/>
  <c r="D92" i="49"/>
  <c r="AN124" i="49"/>
  <c r="F148" i="49"/>
  <c r="AJ148" i="49"/>
  <c r="U95" i="49"/>
  <c r="AJ114" i="49"/>
  <c r="AG137" i="49"/>
  <c r="Z137" i="49"/>
  <c r="V137" i="49"/>
  <c r="Q137" i="49"/>
  <c r="K114" i="49"/>
  <c r="E83" i="49"/>
  <c r="G74" i="49"/>
  <c r="M9" i="49"/>
  <c r="AB83" i="49"/>
  <c r="L45" i="49"/>
  <c r="AG45" i="49"/>
  <c r="F115" i="49"/>
  <c r="AD92" i="49"/>
  <c r="Z92" i="49"/>
  <c r="I124" i="49"/>
  <c r="E124" i="49"/>
  <c r="N148" i="49"/>
  <c r="AC148" i="49"/>
  <c r="AK114" i="49"/>
  <c r="U115" i="49"/>
  <c r="P95" i="49"/>
  <c r="F92" i="49"/>
  <c r="AG124" i="49"/>
  <c r="V148" i="49"/>
  <c r="R148" i="49"/>
  <c r="R97" i="49"/>
  <c r="Y115" i="49"/>
  <c r="H115" i="49"/>
  <c r="AG115" i="49"/>
  <c r="V157" i="49"/>
  <c r="AM97" i="49"/>
  <c r="X86" i="49"/>
  <c r="AG114" i="49"/>
  <c r="M86" i="49"/>
  <c r="N109" i="49"/>
  <c r="M109" i="49"/>
  <c r="I109" i="49"/>
  <c r="X128" i="49"/>
  <c r="P115" i="49"/>
  <c r="Z95" i="49"/>
  <c r="Y83" i="49"/>
  <c r="M115" i="49"/>
  <c r="T92" i="49"/>
  <c r="AI115" i="49"/>
  <c r="J115" i="49"/>
  <c r="AF97" i="49"/>
  <c r="AN97" i="49"/>
  <c r="Z97" i="49"/>
  <c r="U97" i="49"/>
  <c r="J97" i="49"/>
  <c r="N97" i="49"/>
  <c r="O109" i="49"/>
  <c r="V144" i="49"/>
  <c r="V95" i="49"/>
  <c r="AN95" i="49"/>
  <c r="Z115" i="49"/>
  <c r="AK115" i="49"/>
  <c r="I92" i="49"/>
  <c r="AE92" i="49"/>
  <c r="Q97" i="49"/>
  <c r="D115" i="49"/>
  <c r="K115" i="49"/>
  <c r="Y97" i="49"/>
  <c r="AA119" i="49"/>
  <c r="S97" i="49"/>
  <c r="T97" i="49"/>
  <c r="AB97" i="49"/>
  <c r="U114" i="49"/>
  <c r="F83" i="49"/>
  <c r="AB109" i="49"/>
  <c r="AM109" i="49"/>
  <c r="U109" i="49"/>
  <c r="AB95" i="49"/>
  <c r="AL95" i="49"/>
  <c r="AD115" i="49"/>
  <c r="V115" i="49"/>
  <c r="AN92" i="49"/>
  <c r="AF92" i="49"/>
  <c r="AH97" i="49"/>
  <c r="AG97" i="49"/>
  <c r="V97" i="49"/>
  <c r="AN115" i="49"/>
  <c r="R115" i="49"/>
  <c r="M97" i="49"/>
  <c r="AE97" i="49"/>
  <c r="W97" i="49"/>
  <c r="Q115" i="49"/>
  <c r="E157" i="49"/>
  <c r="P97" i="49"/>
  <c r="K97" i="49"/>
  <c r="Z114" i="49"/>
  <c r="Y114" i="49"/>
  <c r="G83" i="49"/>
  <c r="R95" i="49"/>
  <c r="AC115" i="49"/>
  <c r="AD95" i="49"/>
  <c r="AJ83" i="49"/>
  <c r="F95" i="49"/>
  <c r="E92" i="49"/>
  <c r="F97" i="49"/>
  <c r="AA97" i="49"/>
  <c r="AM115" i="49"/>
  <c r="AJ97" i="49"/>
  <c r="N154" i="49"/>
  <c r="O97" i="49"/>
  <c r="S115" i="49"/>
  <c r="I157" i="49"/>
  <c r="I97" i="49"/>
  <c r="U86" i="49"/>
  <c r="AN114" i="49"/>
  <c r="Q114" i="49"/>
  <c r="P109" i="49"/>
  <c r="X97" i="49"/>
  <c r="L128" i="49"/>
  <c r="D171" i="49"/>
  <c r="G95" i="49"/>
  <c r="AF95" i="49"/>
  <c r="AH115" i="49"/>
  <c r="N92" i="49"/>
  <c r="V92" i="49"/>
  <c r="D97" i="49"/>
  <c r="AH130" i="49"/>
  <c r="H157" i="49"/>
  <c r="E97" i="49"/>
  <c r="L115" i="49"/>
  <c r="AG92" i="49"/>
  <c r="P92" i="49"/>
  <c r="AD97" i="49"/>
  <c r="AD144" i="49"/>
  <c r="AA115" i="49"/>
  <c r="AH92" i="49"/>
  <c r="G97" i="49"/>
  <c r="G157" i="49"/>
  <c r="AC97" i="49"/>
  <c r="AA109" i="49"/>
  <c r="AN157" i="49"/>
  <c r="O115" i="49"/>
  <c r="M92" i="49"/>
  <c r="J47" i="49"/>
  <c r="E86" i="49"/>
  <c r="K22" i="49"/>
  <c r="V22" i="49"/>
  <c r="AH171" i="49"/>
  <c r="AE171" i="49"/>
  <c r="J171" i="49"/>
  <c r="W22" i="49"/>
  <c r="N22" i="49"/>
  <c r="AN171" i="49"/>
  <c r="L47" i="49"/>
  <c r="AM86" i="49"/>
  <c r="AB153" i="49"/>
  <c r="AB22" i="49"/>
  <c r="AN22" i="49"/>
  <c r="AM171" i="49"/>
  <c r="W171" i="49"/>
  <c r="AQ47" i="49"/>
  <c r="Q171" i="49"/>
  <c r="P22" i="49"/>
  <c r="AJ22" i="49"/>
  <c r="AC171" i="49"/>
  <c r="M171" i="49"/>
  <c r="AF138" i="49"/>
  <c r="AH22" i="49"/>
  <c r="AG171" i="49"/>
  <c r="F171" i="49"/>
  <c r="AJ171" i="49"/>
  <c r="J98" i="49"/>
  <c r="S171" i="49"/>
  <c r="AI171" i="49"/>
  <c r="L171" i="49"/>
  <c r="AN98" i="49"/>
  <c r="AL171" i="49"/>
  <c r="AB171" i="49"/>
  <c r="Y63" i="49"/>
  <c r="V171" i="49"/>
  <c r="AK171" i="49"/>
  <c r="G171" i="49"/>
  <c r="G63" i="49"/>
  <c r="AO63" i="49"/>
  <c r="AA98" i="49"/>
  <c r="Z171" i="49"/>
  <c r="R171" i="49"/>
  <c r="D63" i="49"/>
  <c r="AB43" i="49"/>
  <c r="O98" i="49"/>
  <c r="Y171" i="49"/>
  <c r="X171" i="49"/>
  <c r="G47" i="49"/>
  <c r="AA171" i="49"/>
  <c r="H171" i="49"/>
  <c r="K171" i="49"/>
  <c r="T171" i="49"/>
  <c r="AJ47" i="49"/>
  <c r="U98" i="49"/>
  <c r="Z22" i="49"/>
  <c r="AF22" i="49"/>
  <c r="AS47" i="49"/>
  <c r="AK86" i="49"/>
  <c r="AD98" i="49"/>
  <c r="AH98" i="49"/>
  <c r="I22" i="49"/>
  <c r="AM63" i="49"/>
  <c r="AG47" i="49"/>
  <c r="AD171" i="49"/>
  <c r="AB47" i="49"/>
  <c r="AA86" i="49"/>
  <c r="Q86" i="49"/>
  <c r="M98" i="49"/>
  <c r="J22" i="49"/>
  <c r="K86" i="49"/>
  <c r="Q98" i="49"/>
  <c r="P171" i="49"/>
  <c r="U171" i="49"/>
  <c r="AK47" i="49"/>
  <c r="L98" i="49"/>
  <c r="E171" i="49"/>
  <c r="I171" i="49"/>
  <c r="W47" i="49"/>
  <c r="AK43" i="49"/>
  <c r="AI153" i="49"/>
  <c r="L157" i="49"/>
  <c r="AL157" i="49"/>
  <c r="Z157" i="49"/>
  <c r="H43" i="49"/>
  <c r="H153" i="49"/>
  <c r="AD119" i="49"/>
  <c r="K98" i="49"/>
  <c r="Z47" i="49"/>
  <c r="D47" i="49"/>
  <c r="P157" i="49"/>
  <c r="AM157" i="49"/>
  <c r="AA157" i="49"/>
  <c r="AE93" i="49"/>
  <c r="AD153" i="49"/>
  <c r="Y153" i="49"/>
  <c r="J119" i="49"/>
  <c r="H74" i="49"/>
  <c r="L74" i="49"/>
  <c r="AN30" i="49"/>
  <c r="I47" i="49"/>
  <c r="P47" i="49"/>
  <c r="O153" i="49"/>
  <c r="AC153" i="49"/>
  <c r="AH157" i="49"/>
  <c r="Q157" i="49"/>
  <c r="AK157" i="49"/>
  <c r="E47" i="49"/>
  <c r="M157" i="49"/>
  <c r="AI157" i="49"/>
  <c r="AC43" i="49"/>
  <c r="AE86" i="49"/>
  <c r="W153" i="49"/>
  <c r="K74" i="49"/>
  <c r="AK74" i="49"/>
  <c r="AD74" i="49"/>
  <c r="V34" i="49"/>
  <c r="G119" i="49"/>
  <c r="K30" i="49"/>
  <c r="J30" i="49"/>
  <c r="R47" i="49"/>
  <c r="F157" i="49"/>
  <c r="D157" i="49"/>
  <c r="AL43" i="49"/>
  <c r="AC86" i="49"/>
  <c r="T153" i="49"/>
  <c r="R74" i="49"/>
  <c r="X74" i="49"/>
  <c r="O74" i="49"/>
  <c r="H119" i="49"/>
  <c r="V30" i="49"/>
  <c r="Y30" i="49"/>
  <c r="AE30" i="49"/>
  <c r="AH30" i="49"/>
  <c r="K47" i="49"/>
  <c r="O157" i="49"/>
  <c r="W157" i="49"/>
  <c r="N157" i="49"/>
  <c r="O43" i="49"/>
  <c r="AD86" i="49"/>
  <c r="V153" i="49"/>
  <c r="AH153" i="49"/>
  <c r="AQ74" i="49"/>
  <c r="V74" i="49"/>
  <c r="I74" i="49"/>
  <c r="AJ98" i="49"/>
  <c r="D30" i="49"/>
  <c r="AI30" i="49"/>
  <c r="F47" i="49"/>
  <c r="S157" i="49"/>
  <c r="I153" i="49"/>
  <c r="AL153" i="49"/>
  <c r="X153" i="49"/>
  <c r="AF157" i="49"/>
  <c r="K157" i="49"/>
  <c r="R43" i="49"/>
  <c r="H86" i="49"/>
  <c r="AL86" i="49"/>
  <c r="AN153" i="49"/>
  <c r="G153" i="49"/>
  <c r="R86" i="49"/>
  <c r="AN74" i="49"/>
  <c r="AS74" i="49"/>
  <c r="AL34" i="49"/>
  <c r="AM74" i="49"/>
  <c r="N74" i="49"/>
  <c r="AN119" i="49"/>
  <c r="AC30" i="49"/>
  <c r="AE63" i="49"/>
  <c r="AH47" i="49"/>
  <c r="AC47" i="49"/>
  <c r="P153" i="49"/>
  <c r="L153" i="49"/>
  <c r="AC98" i="49"/>
  <c r="Q47" i="49"/>
  <c r="AO47" i="49"/>
  <c r="L43" i="49"/>
  <c r="AE43" i="49"/>
  <c r="AQ43" i="49"/>
  <c r="F153" i="49"/>
  <c r="K153" i="49"/>
  <c r="E153" i="49"/>
  <c r="AE47" i="49"/>
  <c r="M47" i="49"/>
  <c r="AD43" i="49"/>
  <c r="AK153" i="49"/>
  <c r="H98" i="49"/>
  <c r="Z98" i="49"/>
  <c r="P30" i="49"/>
  <c r="S30" i="49"/>
  <c r="D153" i="49"/>
  <c r="AH43" i="49"/>
  <c r="Z43" i="49"/>
  <c r="N153" i="49"/>
  <c r="AG74" i="49"/>
  <c r="E98" i="49"/>
  <c r="X98" i="49"/>
  <c r="AL98" i="49"/>
  <c r="N98" i="49"/>
  <c r="AM30" i="49"/>
  <c r="H30" i="49"/>
  <c r="AM153" i="49"/>
  <c r="AB30" i="49"/>
  <c r="M63" i="49"/>
  <c r="AI47" i="49"/>
  <c r="N47" i="49"/>
  <c r="AN47" i="49"/>
  <c r="F86" i="49"/>
  <c r="AM43" i="49"/>
  <c r="I30" i="49"/>
  <c r="AG30" i="49"/>
  <c r="S47" i="49"/>
  <c r="U47" i="49"/>
  <c r="AJ157" i="49"/>
  <c r="D34" i="49"/>
  <c r="AM98" i="49"/>
  <c r="H47" i="49"/>
  <c r="T47" i="49"/>
  <c r="Z153" i="49"/>
  <c r="AP43" i="49"/>
  <c r="AE157" i="49"/>
  <c r="AF98" i="49"/>
  <c r="Q43" i="49"/>
  <c r="AR47" i="49"/>
  <c r="AD47" i="49"/>
  <c r="M43" i="49"/>
  <c r="K34" i="49"/>
  <c r="P93" i="49"/>
  <c r="AI43" i="49"/>
  <c r="AB157" i="49"/>
  <c r="V86" i="49"/>
  <c r="Y43" i="49"/>
  <c r="T93" i="49"/>
  <c r="D98" i="49"/>
  <c r="AG98" i="49"/>
  <c r="AD30" i="49"/>
  <c r="AJ30" i="49"/>
  <c r="AC157" i="49"/>
  <c r="AF86" i="49"/>
  <c r="F43" i="49"/>
  <c r="G34" i="49"/>
  <c r="AH93" i="49"/>
  <c r="AB86" i="49"/>
  <c r="S98" i="49"/>
  <c r="U119" i="49"/>
  <c r="F98" i="49"/>
  <c r="AC119" i="49"/>
  <c r="W119" i="49"/>
  <c r="M22" i="49"/>
  <c r="D43" i="49"/>
  <c r="Q30" i="49"/>
  <c r="AL30" i="49"/>
  <c r="AI63" i="49"/>
  <c r="W63" i="49"/>
  <c r="E63" i="49"/>
  <c r="V47" i="49"/>
  <c r="X47" i="49"/>
  <c r="AK98" i="49"/>
  <c r="F34" i="49"/>
  <c r="AB98" i="49"/>
  <c r="N119" i="49"/>
  <c r="G98" i="49"/>
  <c r="F74" i="49"/>
  <c r="K43" i="49"/>
  <c r="N30" i="49"/>
  <c r="L63" i="49"/>
  <c r="AP63" i="49"/>
  <c r="Y47" i="49"/>
  <c r="AF47" i="49"/>
  <c r="X43" i="49"/>
  <c r="W43" i="49"/>
  <c r="AA43" i="49"/>
  <c r="T98" i="49"/>
  <c r="AP47" i="49"/>
  <c r="AS43" i="49"/>
  <c r="R98" i="49"/>
  <c r="Y98" i="49"/>
  <c r="AE98" i="49"/>
  <c r="V98" i="49"/>
  <c r="R157" i="49"/>
  <c r="V43" i="49"/>
  <c r="U157" i="49"/>
  <c r="N86" i="49"/>
  <c r="S43" i="49"/>
  <c r="E34" i="49"/>
  <c r="D119" i="49"/>
  <c r="W98" i="49"/>
  <c r="T119" i="49"/>
  <c r="P98" i="49"/>
  <c r="Y74" i="49"/>
  <c r="L86" i="49"/>
  <c r="L30" i="49"/>
  <c r="S63" i="49"/>
  <c r="O47" i="49"/>
  <c r="AG144" i="49"/>
  <c r="AI144" i="49"/>
  <c r="Q119" i="49"/>
  <c r="S119" i="49"/>
  <c r="AH119" i="49"/>
  <c r="X144" i="49"/>
  <c r="AN63" i="49"/>
  <c r="AJ78" i="49"/>
  <c r="AB78" i="49"/>
  <c r="G43" i="49"/>
  <c r="AG153" i="49"/>
  <c r="S153" i="49"/>
  <c r="J153" i="49"/>
  <c r="E119" i="49"/>
  <c r="AI119" i="49"/>
  <c r="R22" i="49"/>
  <c r="F22" i="49"/>
  <c r="AH144" i="49"/>
  <c r="W144" i="49"/>
  <c r="AF153" i="49"/>
  <c r="R119" i="49"/>
  <c r="AM119" i="49"/>
  <c r="V119" i="49"/>
  <c r="AJ119" i="49"/>
  <c r="S22" i="49"/>
  <c r="AA22" i="49"/>
  <c r="AE144" i="49"/>
  <c r="AK63" i="49"/>
  <c r="F63" i="49"/>
  <c r="AL63" i="49"/>
  <c r="AF144" i="49"/>
  <c r="I119" i="49"/>
  <c r="AI22" i="49"/>
  <c r="AJ144" i="49"/>
  <c r="S144" i="49"/>
  <c r="Q63" i="49"/>
  <c r="AH63" i="49"/>
  <c r="AG119" i="49"/>
  <c r="AE119" i="49"/>
  <c r="M144" i="49"/>
  <c r="AR43" i="49"/>
  <c r="P144" i="49"/>
  <c r="N63" i="49"/>
  <c r="J63" i="49"/>
  <c r="E43" i="49"/>
  <c r="J43" i="49"/>
  <c r="AF119" i="49"/>
  <c r="AA144" i="49"/>
  <c r="Q144" i="49"/>
  <c r="X63" i="49"/>
  <c r="AK144" i="49"/>
  <c r="AN78" i="49"/>
  <c r="AF78" i="49"/>
  <c r="F78" i="49"/>
  <c r="AD78" i="49"/>
  <c r="P78" i="49"/>
  <c r="T78" i="49"/>
  <c r="AG78" i="49"/>
  <c r="U43" i="49"/>
  <c r="AF43" i="49"/>
  <c r="P119" i="49"/>
  <c r="K28" i="52" a="1"/>
  <c r="K28" i="52" s="1"/>
  <c r="AG43" i="49"/>
  <c r="D144" i="49"/>
  <c r="N144" i="49"/>
  <c r="P63" i="49"/>
  <c r="U144" i="49"/>
  <c r="L144" i="49"/>
  <c r="H144" i="49"/>
  <c r="J144" i="49"/>
  <c r="Z78" i="49"/>
  <c r="AJ43" i="49"/>
  <c r="F119" i="49"/>
  <c r="Y22" i="49"/>
  <c r="N43" i="49"/>
  <c r="I43" i="49"/>
  <c r="AL144" i="49"/>
  <c r="AG63" i="49"/>
  <c r="AS63" i="49"/>
  <c r="AD63" i="49"/>
  <c r="L99" i="49"/>
  <c r="X119" i="49"/>
  <c r="E22" i="49"/>
  <c r="AL22" i="49"/>
  <c r="P43" i="49"/>
  <c r="F144" i="49"/>
  <c r="AA63" i="49"/>
  <c r="U63" i="49"/>
  <c r="AM78" i="49"/>
  <c r="W78" i="49"/>
  <c r="AL78" i="49"/>
  <c r="T43" i="49"/>
  <c r="AI65" i="49"/>
  <c r="AJ153" i="49"/>
  <c r="Q153" i="49"/>
  <c r="AK22" i="49"/>
  <c r="H22" i="49"/>
  <c r="AB144" i="49"/>
  <c r="K144" i="49"/>
  <c r="AC63" i="49"/>
  <c r="Z63" i="49"/>
  <c r="AN144" i="49"/>
  <c r="AF63" i="49"/>
  <c r="AC144" i="49"/>
  <c r="T63" i="49"/>
  <c r="Y119" i="49"/>
  <c r="O119" i="49"/>
  <c r="T144" i="49"/>
  <c r="M119" i="49"/>
  <c r="AC22" i="49"/>
  <c r="O22" i="49"/>
  <c r="Q22" i="49"/>
  <c r="L22" i="49"/>
  <c r="E144" i="49"/>
  <c r="R144" i="49"/>
  <c r="Y144" i="49"/>
  <c r="AB63" i="49"/>
  <c r="AC78" i="49"/>
  <c r="N78" i="49"/>
  <c r="Y78" i="49"/>
  <c r="AO43" i="49"/>
  <c r="R153" i="49"/>
  <c r="AA153" i="49"/>
  <c r="AE153" i="49"/>
  <c r="L119" i="49"/>
  <c r="AK119" i="49"/>
  <c r="K119" i="49"/>
  <c r="AM22" i="49"/>
  <c r="T22" i="49"/>
  <c r="AD22" i="49"/>
  <c r="AE22" i="49"/>
  <c r="G144" i="49"/>
  <c r="O144" i="49"/>
  <c r="M153" i="49"/>
  <c r="I63" i="49"/>
  <c r="H63" i="49"/>
  <c r="Z128" i="49"/>
  <c r="AK128" i="49"/>
  <c r="N128" i="49"/>
  <c r="R128" i="49"/>
  <c r="AA128" i="49"/>
  <c r="U128" i="49"/>
  <c r="H128" i="49"/>
  <c r="T128" i="49"/>
  <c r="G128" i="49"/>
  <c r="J128" i="49"/>
  <c r="F128" i="49"/>
  <c r="AN128" i="49"/>
  <c r="P128" i="49"/>
  <c r="L65" i="49"/>
  <c r="S128" i="49"/>
  <c r="AL128" i="49"/>
  <c r="AB128" i="49"/>
  <c r="K128" i="49"/>
  <c r="V93" i="49"/>
  <c r="AD93" i="49"/>
  <c r="I93" i="49"/>
  <c r="AN93" i="49"/>
  <c r="AJ128" i="49"/>
  <c r="S93" i="49"/>
  <c r="O93" i="49"/>
  <c r="U93" i="49"/>
  <c r="R68" i="49"/>
  <c r="AC93" i="49"/>
  <c r="D128" i="49"/>
  <c r="AF93" i="49"/>
  <c r="L93" i="49"/>
  <c r="I32" i="49"/>
  <c r="I128" i="49"/>
  <c r="AM128" i="49"/>
  <c r="E93" i="49"/>
  <c r="J93" i="49"/>
  <c r="G93" i="49"/>
  <c r="Y128" i="49"/>
  <c r="AK93" i="49"/>
  <c r="Y93" i="49"/>
  <c r="AG128" i="49"/>
  <c r="M93" i="49"/>
  <c r="AE128" i="49"/>
  <c r="W128" i="49"/>
  <c r="AA154" i="49"/>
  <c r="D93" i="49"/>
  <c r="D65" i="49"/>
  <c r="AR65" i="49"/>
  <c r="AE65" i="49"/>
  <c r="H93" i="49"/>
  <c r="O154" i="49"/>
  <c r="V128" i="49"/>
  <c r="M128" i="49"/>
  <c r="AC128" i="49"/>
  <c r="I154" i="49"/>
  <c r="X65" i="49"/>
  <c r="V65" i="49"/>
  <c r="Q93" i="49"/>
  <c r="X93" i="49"/>
  <c r="AK154" i="49"/>
  <c r="AD128" i="49"/>
  <c r="E94" i="49"/>
  <c r="AS65" i="49"/>
  <c r="AA93" i="49"/>
  <c r="AM93" i="49"/>
  <c r="S138" i="49"/>
  <c r="Q94" i="49"/>
  <c r="W93" i="49"/>
  <c r="E128" i="49"/>
  <c r="AH128" i="49"/>
  <c r="J138" i="49"/>
  <c r="AD138" i="49"/>
  <c r="I81" i="49"/>
  <c r="AM81" i="49"/>
  <c r="S81" i="49"/>
  <c r="Q81" i="49"/>
  <c r="Z93" i="49"/>
  <c r="S154" i="49"/>
  <c r="Y81" i="49"/>
  <c r="V81" i="49"/>
  <c r="AF81" i="49"/>
  <c r="T81" i="49"/>
  <c r="J68" i="49"/>
  <c r="AE81" i="49"/>
  <c r="F93" i="49"/>
  <c r="H68" i="49"/>
  <c r="AS81" i="49"/>
  <c r="G81" i="49"/>
  <c r="AJ81" i="49"/>
  <c r="I68" i="49"/>
  <c r="V138" i="49"/>
  <c r="X81" i="49"/>
  <c r="O81" i="49"/>
  <c r="AL93" i="49"/>
  <c r="P127" i="49"/>
  <c r="N93" i="49"/>
  <c r="R138" i="49"/>
  <c r="AL138" i="49"/>
  <c r="L58" i="49"/>
  <c r="M130" i="49"/>
  <c r="K93" i="49"/>
  <c r="AI154" i="49"/>
  <c r="AD130" i="49"/>
  <c r="R93" i="49"/>
  <c r="AJ93" i="49"/>
  <c r="O138" i="49"/>
  <c r="M10" i="49"/>
  <c r="I138" i="49"/>
  <c r="AC138" i="49"/>
  <c r="F94" i="49"/>
  <c r="G94" i="49"/>
  <c r="AF94" i="49"/>
  <c r="AH94" i="49"/>
  <c r="Z94" i="49"/>
  <c r="AJ130" i="49"/>
  <c r="M94" i="49"/>
  <c r="R65" i="49"/>
  <c r="AJ138" i="49"/>
  <c r="F138" i="49"/>
  <c r="W94" i="49"/>
  <c r="T94" i="49"/>
  <c r="X94" i="49"/>
  <c r="AA94" i="49"/>
  <c r="V32" i="49"/>
  <c r="H32" i="49"/>
  <c r="AG65" i="49"/>
  <c r="AG81" i="49"/>
  <c r="T65" i="49"/>
  <c r="AL32" i="49"/>
  <c r="K32" i="49"/>
  <c r="AD65" i="49"/>
  <c r="AJ65" i="49"/>
  <c r="Y68" i="49"/>
  <c r="K138" i="49"/>
  <c r="Y58" i="49"/>
  <c r="AA65" i="49"/>
  <c r="S65" i="49"/>
  <c r="P65" i="49"/>
  <c r="W65" i="49"/>
  <c r="R81" i="49"/>
  <c r="G65" i="49"/>
  <c r="Z81" i="49"/>
  <c r="E10" i="49"/>
  <c r="J94" i="49"/>
  <c r="E81" i="49"/>
  <c r="M65" i="49"/>
  <c r="F10" i="49"/>
  <c r="AE99" i="49"/>
  <c r="K99" i="49"/>
  <c r="S99" i="49"/>
  <c r="M61" i="49"/>
  <c r="X61" i="49"/>
  <c r="AN99" i="49"/>
  <c r="G61" i="49"/>
  <c r="AL61" i="49"/>
  <c r="AA99" i="49"/>
  <c r="AO61" i="49"/>
  <c r="H65" i="49"/>
  <c r="Y65" i="49"/>
  <c r="AG154" i="49"/>
  <c r="AL65" i="49"/>
  <c r="Q99" i="49"/>
  <c r="K154" i="49"/>
  <c r="O61" i="49"/>
  <c r="H99" i="49"/>
  <c r="J61" i="49"/>
  <c r="AB154" i="49"/>
  <c r="M154" i="49"/>
  <c r="U61" i="49"/>
  <c r="AP65" i="49"/>
  <c r="AB65" i="49"/>
  <c r="AH65" i="49"/>
  <c r="F99" i="49"/>
  <c r="I99" i="49"/>
  <c r="E154" i="49"/>
  <c r="K65" i="49"/>
  <c r="Z65" i="49"/>
  <c r="G99" i="49"/>
  <c r="E65" i="49"/>
  <c r="L130" i="49"/>
  <c r="AP49" i="49"/>
  <c r="J49" i="49"/>
  <c r="Z49" i="49"/>
  <c r="R130" i="49"/>
  <c r="AG130" i="49"/>
  <c r="G130" i="49"/>
  <c r="V130" i="49"/>
  <c r="Y94" i="49"/>
  <c r="T154" i="49"/>
  <c r="AN130" i="49"/>
  <c r="P130" i="49"/>
  <c r="D94" i="49"/>
  <c r="W32" i="49"/>
  <c r="AB130" i="49"/>
  <c r="U130" i="49"/>
  <c r="N130" i="49"/>
  <c r="E49" i="49"/>
  <c r="J130" i="49"/>
  <c r="AC94" i="49"/>
  <c r="Q32" i="49"/>
  <c r="M99" i="49"/>
  <c r="AG61" i="49"/>
  <c r="AM130" i="49"/>
  <c r="Q146" i="49"/>
  <c r="AD49" i="49"/>
  <c r="R94" i="49"/>
  <c r="AM61" i="49"/>
  <c r="AS49" i="49"/>
  <c r="P49" i="49"/>
  <c r="N49" i="49"/>
  <c r="Q49" i="49"/>
  <c r="AC130" i="49"/>
  <c r="M49" i="49"/>
  <c r="AH49" i="49"/>
  <c r="X130" i="49"/>
  <c r="E130" i="49"/>
  <c r="P146" i="49"/>
  <c r="H58" i="49"/>
  <c r="AJ58" i="49"/>
  <c r="AA58" i="49"/>
  <c r="X58" i="49"/>
  <c r="F58" i="49"/>
  <c r="V58" i="49"/>
  <c r="AG58" i="49"/>
  <c r="P58" i="49"/>
  <c r="AC58" i="49"/>
  <c r="J58" i="49"/>
  <c r="AF58" i="49"/>
  <c r="AK58" i="49"/>
  <c r="AL145" i="49"/>
  <c r="S130" i="49"/>
  <c r="AF130" i="49"/>
  <c r="Y130" i="49"/>
  <c r="E58" i="49"/>
  <c r="D58" i="49"/>
  <c r="AH145" i="49"/>
  <c r="AM154" i="49"/>
  <c r="AA138" i="49"/>
  <c r="H94" i="49"/>
  <c r="H130" i="49"/>
  <c r="Z130" i="49"/>
  <c r="AP81" i="49"/>
  <c r="I130" i="49"/>
  <c r="AR58" i="49"/>
  <c r="AN58" i="49"/>
  <c r="AC154" i="49"/>
  <c r="AO81" i="49"/>
  <c r="W58" i="49"/>
  <c r="F154" i="49"/>
  <c r="AD58" i="49"/>
  <c r="G154" i="49"/>
  <c r="I61" i="49"/>
  <c r="AI138" i="49"/>
  <c r="AO49" i="49"/>
  <c r="AO58" i="49"/>
  <c r="AB58" i="49"/>
  <c r="O145" i="49"/>
  <c r="AK130" i="49"/>
  <c r="AM99" i="49"/>
  <c r="K145" i="49"/>
  <c r="H154" i="49"/>
  <c r="J154" i="49"/>
  <c r="G10" i="49"/>
  <c r="AK49" i="49"/>
  <c r="AJ94" i="49"/>
  <c r="S58" i="49"/>
  <c r="D81" i="49"/>
  <c r="AJ99" i="49"/>
  <c r="V145" i="49"/>
  <c r="AF154" i="49"/>
  <c r="L154" i="49"/>
  <c r="R61" i="49"/>
  <c r="AG49" i="49"/>
  <c r="X154" i="49"/>
  <c r="AR61" i="49"/>
  <c r="L94" i="49"/>
  <c r="AN94" i="49"/>
  <c r="AK81" i="49"/>
  <c r="AL130" i="49"/>
  <c r="U58" i="49"/>
  <c r="AN81" i="49"/>
  <c r="D99" i="49"/>
  <c r="AF145" i="49"/>
  <c r="U154" i="49"/>
  <c r="AP58" i="49"/>
  <c r="E61" i="49"/>
  <c r="Z61" i="49"/>
  <c r="O58" i="49"/>
  <c r="G58" i="49"/>
  <c r="P145" i="49"/>
  <c r="W154" i="49"/>
  <c r="AH58" i="49"/>
  <c r="F130" i="49"/>
  <c r="T130" i="49"/>
  <c r="AC99" i="49"/>
  <c r="AJ61" i="49"/>
  <c r="T61" i="49"/>
  <c r="AM94" i="49"/>
  <c r="D130" i="49"/>
  <c r="R58" i="49"/>
  <c r="W99" i="49"/>
  <c r="Z154" i="49"/>
  <c r="D10" i="49"/>
  <c r="AE94" i="49"/>
  <c r="U94" i="49"/>
  <c r="Q130" i="49"/>
  <c r="F81" i="49"/>
  <c r="K130" i="49"/>
  <c r="AR81" i="49"/>
  <c r="O99" i="49"/>
  <c r="AB99" i="49"/>
  <c r="AC145" i="49"/>
  <c r="P154" i="49"/>
  <c r="S61" i="49"/>
  <c r="N61" i="49"/>
  <c r="W138" i="49"/>
  <c r="M58" i="49"/>
  <c r="K58" i="49"/>
  <c r="AQ58" i="49"/>
  <c r="AL58" i="49"/>
  <c r="Z99" i="49"/>
  <c r="E145" i="49"/>
  <c r="AS58" i="49"/>
  <c r="AE145" i="49"/>
  <c r="AN154" i="49"/>
  <c r="AB94" i="49"/>
  <c r="AA130" i="49"/>
  <c r="K81" i="49"/>
  <c r="AD81" i="49"/>
  <c r="AM145" i="49"/>
  <c r="AB61" i="49"/>
  <c r="AL94" i="49"/>
  <c r="O94" i="49"/>
  <c r="W130" i="49"/>
  <c r="H81" i="49"/>
  <c r="N99" i="49"/>
  <c r="V99" i="49"/>
  <c r="AI145" i="49"/>
  <c r="R154" i="49"/>
  <c r="AE154" i="49"/>
  <c r="F61" i="49"/>
  <c r="AF61" i="49"/>
  <c r="M138" i="49"/>
  <c r="K49" i="49"/>
  <c r="O146" i="49"/>
  <c r="L146" i="49"/>
  <c r="AM146" i="49"/>
  <c r="AK146" i="49"/>
  <c r="AN138" i="49"/>
  <c r="AJ146" i="49"/>
  <c r="AB146" i="49"/>
  <c r="AE146" i="49"/>
  <c r="V146" i="49"/>
  <c r="K146" i="49"/>
  <c r="AI146" i="49"/>
  <c r="AF146" i="49"/>
  <c r="AK138" i="49"/>
  <c r="N94" i="49"/>
  <c r="AG94" i="49"/>
  <c r="W81" i="49"/>
  <c r="N81" i="49"/>
  <c r="Y145" i="49"/>
  <c r="AJ154" i="49"/>
  <c r="AP68" i="49"/>
  <c r="E68" i="49"/>
  <c r="M68" i="49"/>
  <c r="V61" i="49"/>
  <c r="Q138" i="49"/>
  <c r="E39" i="49"/>
  <c r="K39" i="49"/>
  <c r="P138" i="49"/>
  <c r="G146" i="49"/>
  <c r="AQ81" i="49"/>
  <c r="Q145" i="49"/>
  <c r="N29" i="49"/>
  <c r="D29" i="49"/>
  <c r="X138" i="49"/>
  <c r="AG146" i="49"/>
  <c r="L68" i="49"/>
  <c r="AC146" i="49"/>
  <c r="J146" i="49"/>
  <c r="V39" i="49"/>
  <c r="AK29" i="49"/>
  <c r="M146" i="49"/>
  <c r="AJ29" i="49"/>
  <c r="S94" i="49"/>
  <c r="AA81" i="49"/>
  <c r="P81" i="49"/>
  <c r="W146" i="49"/>
  <c r="W145" i="49"/>
  <c r="AA145" i="49"/>
  <c r="K29" i="49"/>
  <c r="AL154" i="49"/>
  <c r="V154" i="49"/>
  <c r="AH68" i="49"/>
  <c r="AB68" i="49"/>
  <c r="D68" i="49"/>
  <c r="T68" i="49"/>
  <c r="V68" i="49"/>
  <c r="Z138" i="49"/>
  <c r="F146" i="49"/>
  <c r="X146" i="49"/>
  <c r="I146" i="49"/>
  <c r="AH29" i="49"/>
  <c r="P94" i="49"/>
  <c r="AH81" i="49"/>
  <c r="E146" i="49"/>
  <c r="AK94" i="49"/>
  <c r="AD94" i="49"/>
  <c r="AB81" i="49"/>
  <c r="J81" i="49"/>
  <c r="R146" i="49"/>
  <c r="U146" i="49"/>
  <c r="T145" i="49"/>
  <c r="AD154" i="49"/>
  <c r="AH154" i="49"/>
  <c r="Y154" i="49"/>
  <c r="AR68" i="49"/>
  <c r="J39" i="49"/>
  <c r="AH138" i="49"/>
  <c r="V94" i="49"/>
  <c r="I94" i="49"/>
  <c r="AL81" i="49"/>
  <c r="L81" i="49"/>
  <c r="AN146" i="49"/>
  <c r="S146" i="49"/>
  <c r="L145" i="49"/>
  <c r="F68" i="49"/>
  <c r="D146" i="49"/>
  <c r="AD146" i="49"/>
  <c r="Z10" i="49"/>
  <c r="AA146" i="49"/>
  <c r="U138" i="49"/>
  <c r="H146" i="49"/>
  <c r="AH146" i="49"/>
  <c r="U32" i="49"/>
  <c r="Y146" i="49"/>
  <c r="AN29" i="49"/>
  <c r="M81" i="49"/>
  <c r="AL146" i="49"/>
  <c r="N146" i="49"/>
  <c r="AC81" i="49"/>
  <c r="N145" i="49"/>
  <c r="P29" i="49"/>
  <c r="D154" i="49"/>
  <c r="AE61" i="49"/>
  <c r="D138" i="49"/>
  <c r="E138" i="49"/>
  <c r="I35" i="49"/>
  <c r="AN49" i="49"/>
  <c r="H35" i="49"/>
  <c r="Y127" i="49"/>
  <c r="L35" i="49"/>
  <c r="T127" i="49"/>
  <c r="T49" i="49"/>
  <c r="Z58" i="49"/>
  <c r="U127" i="49"/>
  <c r="H127" i="49"/>
  <c r="W68" i="49"/>
  <c r="I127" i="49"/>
  <c r="AA68" i="49"/>
  <c r="F49" i="49"/>
  <c r="H49" i="49"/>
  <c r="AE127" i="49"/>
  <c r="E35" i="49"/>
  <c r="E32" i="49"/>
  <c r="K35" i="49"/>
  <c r="AM58" i="49"/>
  <c r="V127" i="49"/>
  <c r="AC68" i="49"/>
  <c r="W49" i="49"/>
  <c r="X49" i="49"/>
  <c r="D49" i="49"/>
  <c r="J32" i="49"/>
  <c r="S127" i="49"/>
  <c r="AH127" i="49"/>
  <c r="AS68" i="49"/>
  <c r="AF68" i="49"/>
  <c r="AO68" i="49"/>
  <c r="AQ49" i="49"/>
  <c r="U49" i="49"/>
  <c r="V49" i="49"/>
  <c r="W127" i="49"/>
  <c r="AC127" i="49"/>
  <c r="Z127" i="49"/>
  <c r="AF127" i="49"/>
  <c r="G127" i="49"/>
  <c r="AM49" i="49"/>
  <c r="AJ49" i="49"/>
  <c r="Y49" i="49"/>
  <c r="K27" i="52" a="1"/>
  <c r="K27" i="52" s="1"/>
  <c r="AL49" i="49"/>
  <c r="AB49" i="49"/>
  <c r="U68" i="49"/>
  <c r="N58" i="49"/>
  <c r="AM68" i="49"/>
  <c r="AQ68" i="49"/>
  <c r="S49" i="49"/>
  <c r="O49" i="49"/>
  <c r="AJ68" i="49"/>
  <c r="AD127" i="49"/>
  <c r="AF49" i="49"/>
  <c r="G49" i="49"/>
  <c r="AA49" i="49"/>
  <c r="N127" i="49"/>
  <c r="AK68" i="49"/>
  <c r="R127" i="49"/>
  <c r="X68" i="49"/>
  <c r="AE49" i="49"/>
  <c r="L127" i="49"/>
  <c r="AK127" i="49"/>
  <c r="E127" i="49"/>
  <c r="AC49" i="49"/>
  <c r="L49" i="49"/>
  <c r="M127" i="49"/>
  <c r="AR49" i="49"/>
  <c r="AI49" i="49"/>
  <c r="AE58" i="49"/>
  <c r="I58" i="49"/>
  <c r="Q58" i="49"/>
  <c r="G68" i="49"/>
  <c r="AL39" i="49"/>
  <c r="I39" i="49"/>
  <c r="R49" i="49"/>
  <c r="AL29" i="49"/>
  <c r="E29" i="49"/>
  <c r="AF29" i="49"/>
  <c r="L29" i="49"/>
  <c r="O29" i="49"/>
  <c r="S29" i="49"/>
  <c r="T99" i="49"/>
  <c r="E99" i="49"/>
  <c r="G145" i="49"/>
  <c r="G29" i="49"/>
  <c r="AG127" i="49"/>
  <c r="W61" i="49"/>
  <c r="L10" i="49"/>
  <c r="G138" i="49"/>
  <c r="H138" i="49"/>
  <c r="F39" i="49"/>
  <c r="L32" i="49"/>
  <c r="AF99" i="49"/>
  <c r="I145" i="49"/>
  <c r="F127" i="49"/>
  <c r="P32" i="49"/>
  <c r="AL68" i="49"/>
  <c r="L61" i="49"/>
  <c r="AQ61" i="49"/>
  <c r="I10" i="49"/>
  <c r="P61" i="49"/>
  <c r="T138" i="49"/>
  <c r="Y138" i="49"/>
  <c r="F35" i="49"/>
  <c r="AA60" i="49"/>
  <c r="U60" i="49"/>
  <c r="U99" i="49"/>
  <c r="AJ145" i="49"/>
  <c r="R99" i="49"/>
  <c r="AM127" i="49"/>
  <c r="D60" i="49"/>
  <c r="Q29" i="49"/>
  <c r="AK61" i="49"/>
  <c r="Y61" i="49"/>
  <c r="AP61" i="49"/>
  <c r="D39" i="49"/>
  <c r="J35" i="49"/>
  <c r="D145" i="49"/>
  <c r="AK99" i="49"/>
  <c r="J145" i="49"/>
  <c r="J29" i="49"/>
  <c r="AL127" i="49"/>
  <c r="AK60" i="49"/>
  <c r="AH61" i="49"/>
  <c r="AA61" i="49"/>
  <c r="L39" i="49"/>
  <c r="AE138" i="49"/>
  <c r="G35" i="49"/>
  <c r="W35" i="49"/>
  <c r="W39" i="49"/>
  <c r="T32" i="49"/>
  <c r="AG99" i="49"/>
  <c r="X145" i="49"/>
  <c r="U145" i="49"/>
  <c r="AC29" i="49"/>
  <c r="H29" i="49"/>
  <c r="AD68" i="49"/>
  <c r="AE68" i="49"/>
  <c r="K68" i="49"/>
  <c r="T60" i="49"/>
  <c r="AQ60" i="49"/>
  <c r="I29" i="49"/>
  <c r="AD61" i="49"/>
  <c r="H39" i="49"/>
  <c r="AN61" i="49"/>
  <c r="AA29" i="49"/>
  <c r="V29" i="49"/>
  <c r="AG29" i="49"/>
  <c r="Q127" i="49"/>
  <c r="K127" i="49"/>
  <c r="M29" i="49"/>
  <c r="AC61" i="49"/>
  <c r="Y99" i="49"/>
  <c r="N32" i="49"/>
  <c r="J99" i="49"/>
  <c r="AD99" i="49"/>
  <c r="H145" i="49"/>
  <c r="R145" i="49"/>
  <c r="AE29" i="49"/>
  <c r="AD29" i="49"/>
  <c r="P68" i="49"/>
  <c r="AA127" i="49"/>
  <c r="AI68" i="49"/>
  <c r="S60" i="49"/>
  <c r="T29" i="49"/>
  <c r="AS61" i="49"/>
  <c r="J10" i="49"/>
  <c r="N138" i="49"/>
  <c r="U29" i="49"/>
  <c r="O60" i="49"/>
  <c r="AH99" i="49"/>
  <c r="AD145" i="49"/>
  <c r="AI29" i="49"/>
  <c r="Z29" i="49"/>
  <c r="AJ127" i="49"/>
  <c r="S68" i="49"/>
  <c r="AN68" i="49"/>
  <c r="AB127" i="49"/>
  <c r="AN127" i="49"/>
  <c r="K60" i="49"/>
  <c r="Q61" i="49"/>
  <c r="H10" i="49"/>
  <c r="L138" i="49"/>
  <c r="AB29" i="49"/>
  <c r="X29" i="49"/>
  <c r="I60" i="49"/>
  <c r="AH60" i="49"/>
  <c r="AG145" i="49"/>
  <c r="AL99" i="49"/>
  <c r="S145" i="49"/>
  <c r="F145" i="49"/>
  <c r="F29" i="49"/>
  <c r="K61" i="49"/>
  <c r="AA10" i="49"/>
  <c r="S32" i="49"/>
  <c r="AB145" i="49"/>
  <c r="P99" i="49"/>
  <c r="AN145" i="49"/>
  <c r="M145" i="49"/>
  <c r="W29" i="49"/>
  <c r="AM29" i="49"/>
  <c r="Z68" i="49"/>
  <c r="N68" i="49"/>
  <c r="J127" i="49"/>
  <c r="Q68" i="49"/>
  <c r="X127" i="49"/>
  <c r="W60" i="49"/>
  <c r="Y29" i="49"/>
  <c r="D61" i="49"/>
  <c r="V60" i="49"/>
  <c r="O10" i="49"/>
  <c r="AG138" i="49"/>
  <c r="AM138" i="49"/>
  <c r="AF59" i="49"/>
  <c r="AR60" i="49"/>
  <c r="U59" i="49"/>
  <c r="D59" i="49"/>
  <c r="AG59" i="49"/>
  <c r="G32" i="49"/>
  <c r="F32" i="49"/>
  <c r="AJ60" i="49"/>
  <c r="AN60" i="49"/>
  <c r="AO59" i="49"/>
  <c r="N60" i="49"/>
  <c r="X60" i="49"/>
  <c r="AQ59" i="49"/>
  <c r="L60" i="49"/>
  <c r="AB60" i="49"/>
  <c r="AO60" i="49"/>
  <c r="J60" i="49"/>
  <c r="G60" i="49"/>
  <c r="Z60" i="49"/>
  <c r="AD60" i="49"/>
  <c r="AC60" i="49"/>
  <c r="AP60" i="49"/>
  <c r="AE60" i="49"/>
  <c r="Q60" i="49"/>
  <c r="AG60" i="49"/>
  <c r="AM60" i="49"/>
  <c r="Y60" i="49"/>
  <c r="AL60" i="49"/>
  <c r="AN59" i="49"/>
  <c r="R32" i="49"/>
  <c r="R60" i="49"/>
  <c r="V35" i="49"/>
  <c r="M60" i="49"/>
  <c r="AF60" i="49"/>
  <c r="M32" i="49"/>
  <c r="AS60" i="49"/>
  <c r="H60" i="49"/>
  <c r="F60" i="49"/>
  <c r="P60" i="49"/>
  <c r="AL35" i="49"/>
  <c r="AA59" i="49"/>
  <c r="AS59" i="49"/>
  <c r="P59" i="49"/>
  <c r="Y59" i="49"/>
  <c r="AM59" i="49"/>
  <c r="AC59" i="49"/>
  <c r="G59" i="49"/>
  <c r="R59" i="49"/>
  <c r="AH59" i="49"/>
  <c r="F59" i="49"/>
  <c r="J100" i="49"/>
  <c r="AL59" i="49"/>
  <c r="AP59" i="49"/>
  <c r="AD59" i="49"/>
  <c r="J59" i="49"/>
  <c r="AR59" i="49"/>
  <c r="AK59" i="49"/>
  <c r="Q59" i="49"/>
  <c r="AB59" i="49"/>
  <c r="S59" i="49"/>
  <c r="O59" i="49"/>
  <c r="M59" i="49"/>
  <c r="E59" i="49"/>
  <c r="AJ59" i="49"/>
  <c r="W59" i="49"/>
  <c r="H59" i="49"/>
  <c r="T59" i="49"/>
  <c r="V59" i="49"/>
  <c r="K59" i="49"/>
  <c r="Z59" i="49"/>
  <c r="AE59" i="49"/>
  <c r="I59" i="49"/>
  <c r="X59" i="49"/>
  <c r="L59" i="49"/>
  <c r="AE100" i="49"/>
  <c r="W100" i="49"/>
  <c r="N100" i="49"/>
  <c r="I100" i="49"/>
  <c r="D100" i="49"/>
  <c r="AN100" i="49"/>
  <c r="AG100" i="49"/>
  <c r="AJ100" i="49"/>
  <c r="Q100" i="49"/>
  <c r="P100" i="49"/>
  <c r="H100" i="49"/>
  <c r="U100" i="49"/>
  <c r="O100" i="49"/>
  <c r="AA141" i="49"/>
  <c r="G100" i="49"/>
  <c r="K100" i="49"/>
  <c r="K51" i="49"/>
  <c r="AM141" i="49"/>
  <c r="G51" i="49"/>
  <c r="AC100" i="49"/>
  <c r="AL51" i="49"/>
  <c r="P51" i="49"/>
  <c r="AH100" i="49"/>
  <c r="AN51" i="49"/>
  <c r="AK100" i="49"/>
  <c r="X51" i="49"/>
  <c r="E51" i="49"/>
  <c r="AM51" i="49"/>
  <c r="AA51" i="49"/>
  <c r="AG51" i="49"/>
  <c r="AJ51" i="49"/>
  <c r="S51" i="49"/>
  <c r="AH51" i="49"/>
  <c r="O51" i="49"/>
  <c r="L100" i="49"/>
  <c r="Z51" i="49"/>
  <c r="Y51" i="49"/>
  <c r="V51" i="49"/>
  <c r="AB51" i="49"/>
  <c r="I51" i="49"/>
  <c r="T100" i="49"/>
  <c r="AF51" i="49"/>
  <c r="H51" i="49"/>
  <c r="Q51" i="49"/>
  <c r="AI51" i="49"/>
  <c r="AC51" i="49"/>
  <c r="J51" i="49"/>
  <c r="Y100" i="49"/>
  <c r="N51" i="49"/>
  <c r="AS51" i="49"/>
  <c r="AM100" i="49"/>
  <c r="F100" i="49"/>
  <c r="AL100" i="49"/>
  <c r="U51" i="49"/>
  <c r="M51" i="49"/>
  <c r="AK51" i="49"/>
  <c r="AR51" i="49"/>
  <c r="AP51" i="49"/>
  <c r="T51" i="49"/>
  <c r="L51" i="49"/>
  <c r="V100" i="49"/>
  <c r="R100" i="49"/>
  <c r="AQ51" i="49"/>
  <c r="W51" i="49"/>
  <c r="AD51" i="49"/>
  <c r="AO51" i="49"/>
  <c r="M100" i="49"/>
  <c r="F51" i="49"/>
  <c r="D51" i="49"/>
  <c r="AE51" i="49"/>
  <c r="N141" i="49"/>
  <c r="H141" i="49"/>
  <c r="L141" i="49"/>
  <c r="Q141" i="49"/>
  <c r="AB141" i="49"/>
  <c r="O141" i="49"/>
  <c r="E141" i="49"/>
  <c r="AN141" i="49"/>
  <c r="AH141" i="49"/>
  <c r="Z141" i="49"/>
  <c r="G141" i="49"/>
  <c r="P141" i="49"/>
  <c r="AD141" i="49"/>
  <c r="M141" i="49"/>
  <c r="D141" i="49"/>
  <c r="V141" i="49"/>
  <c r="AC141" i="49"/>
  <c r="F141" i="49"/>
  <c r="Y141" i="49"/>
  <c r="AA100" i="49"/>
  <c r="AJ141" i="49"/>
  <c r="AK141" i="49"/>
  <c r="Z100" i="49"/>
  <c r="R141" i="49"/>
  <c r="AF141" i="49"/>
  <c r="K141" i="49"/>
  <c r="I141" i="49"/>
  <c r="X100" i="49"/>
  <c r="X141" i="49"/>
  <c r="AE141" i="49"/>
  <c r="W141" i="49"/>
  <c r="AI141" i="49"/>
  <c r="AL141" i="49"/>
  <c r="S100" i="49"/>
  <c r="T141" i="49"/>
  <c r="U141" i="49"/>
  <c r="AF100" i="49"/>
  <c r="S141" i="49"/>
  <c r="AG141" i="49"/>
  <c r="AD100" i="49"/>
  <c r="AB100" i="49"/>
  <c r="L44" i="52" a="1"/>
  <c r="L44" i="52" s="1"/>
  <c r="L51" i="52" a="1"/>
  <c r="L51" i="52" s="1"/>
  <c r="L52" i="52" a="1"/>
  <c r="L52" i="52" s="1"/>
  <c r="L33" i="52" a="1"/>
  <c r="L33" i="52" s="1"/>
  <c r="L43" i="52" a="1"/>
  <c r="L43" i="52" s="1"/>
  <c r="L34" i="52" a="1"/>
  <c r="L34" i="52" s="1"/>
  <c r="L42" i="52" a="1"/>
  <c r="L42" i="52" s="1"/>
  <c r="L35" i="52" a="1"/>
  <c r="L35" i="52" s="1"/>
  <c r="L45" i="52" a="1"/>
  <c r="L45" i="52" s="1"/>
  <c r="L46" i="52" a="1"/>
  <c r="L46" i="52" s="1"/>
  <c r="L47" i="52" a="1"/>
  <c r="L47" i="52" s="1"/>
  <c r="L48" i="52" a="1"/>
  <c r="L48" i="52" s="1"/>
  <c r="L49" i="52" a="1"/>
  <c r="L49" i="52" s="1"/>
  <c r="L50" i="52" a="1"/>
  <c r="L50" i="52" s="1"/>
  <c r="E12" i="52" l="1"/>
  <c r="D17" i="52" s="1"/>
  <c r="E13" i="52" l="1"/>
  <c r="E14" i="52" s="1"/>
  <c r="D21" i="5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James Domanski</author>
  </authors>
  <commentList>
    <comment ref="AO1" authorId="0" shapeId="0" xr:uid="{37872172-ABD1-4429-8BBA-04B727D58185}">
      <text>
        <r>
          <rPr>
            <b/>
            <sz val="9"/>
            <color indexed="81"/>
            <rFont val="Tahoma"/>
            <family val="2"/>
          </rPr>
          <t>James Domanski:</t>
        </r>
        <r>
          <rPr>
            <sz val="9"/>
            <color indexed="81"/>
            <rFont val="Tahoma"/>
            <family val="2"/>
          </rPr>
          <t xml:space="preserve">
None of these to the right are included data dictionary terms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tc={4025A3AB-4226-40A5-AC1B-104DB4175CA0}</author>
  </authors>
  <commentList>
    <comment ref="M128" authorId="0" shapeId="0" xr:uid="{4025A3AB-4226-40A5-AC1B-104DB4175CA0}">
      <text>
        <t>[Threaded comment]
Your version of Excel allows you to read this threaded comment; however, any edits to it will get removed if the file is opened in a newer version of Excel. Learn more: https://go.microsoft.com/fwlink/?linkid=870924
Comment:
    Theres a problem with this calculation in the TRM. We need to address with PPL/Cadmus. I'm defaulting to 0 for now.
Reply:
    This has been corrected based on notes from the SWE. See details to right from email from Priya</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<sst xmlns="http://schemas.openxmlformats.org/spreadsheetml/2006/main" count="6354" uniqueCount="758">
  <si>
    <t>ZCTA</t>
  </si>
  <si>
    <t>Climate Region</t>
  </si>
  <si>
    <t>Reference Location</t>
  </si>
  <si>
    <t>H</t>
  </si>
  <si>
    <t>Pittsburgh</t>
  </si>
  <si>
    <t>E</t>
  </si>
  <si>
    <t>Harrisburg</t>
  </si>
  <si>
    <t>I</t>
  </si>
  <si>
    <t>Erie</t>
  </si>
  <si>
    <t>G</t>
  </si>
  <si>
    <t>Bradford</t>
  </si>
  <si>
    <t>F</t>
  </si>
  <si>
    <t>Williamsport</t>
  </si>
  <si>
    <t>B</t>
  </si>
  <si>
    <t>Scranton</t>
  </si>
  <si>
    <t>D</t>
  </si>
  <si>
    <t>Philadelphia</t>
  </si>
  <si>
    <t>C</t>
  </si>
  <si>
    <t>Allentown</t>
  </si>
  <si>
    <t>A</t>
  </si>
  <si>
    <t>Binghamton</t>
  </si>
  <si>
    <t>PPL Estimator for Commercial Refrigeration Measures</t>
  </si>
  <si>
    <t>Note: This estimator is used for estimating savings and does not guarantee the estimated incentive. The methodology presented in this estimator is deemed acceptable for the PPL Electric Utilities Non-Residential Energy Efficiency Program. However, the assumptions used by the applicant to estimate the annual savings will be reviewed by the Program Team, which is solely responsible for the final determination of the annual energy savings to be used in estimating the incentive amount. The Program also reserves the right to require the applicant to conduct specific measurement and verification activities, including monitoring both before and after the retrofit, and to base the incentive payment on the results of these activities. For any questions, or assistance using this estimator, please call 1-866-432-5501 or email us at pplbusiness@clearesult.com.</t>
  </si>
  <si>
    <t>Input Instructions</t>
  </si>
  <si>
    <t>Yellow cells indicate that user input is required. Cells with a * are required.</t>
  </si>
  <si>
    <t xml:space="preserve">Grey cells are estimated values. </t>
  </si>
  <si>
    <t>Worksheet Summary</t>
  </si>
  <si>
    <t>Methodology</t>
  </si>
  <si>
    <t>Provides methodology for savings estimations.</t>
  </si>
  <si>
    <t>Project Summary</t>
  </si>
  <si>
    <t>This provides summary of estimated savings along with some required inputs.</t>
  </si>
  <si>
    <t>3.5.1 High Efficiency Refrigeration/Freezer Cases</t>
  </si>
  <si>
    <t>This protocol estimates savings for installing high efficiency refrigeration and freezer cases that exceed federal efficiency standards. Eligible refrigerators and freezers are self-contained with vertical-closed transparent or solid doors. The measurement of energy and demand savings is based on algorithms with volume as the key variable.</t>
  </si>
  <si>
    <t>3.5.2/3.5.3 High Efficiency Evaporative Fan Motors for Refrigerated Cases</t>
  </si>
  <si>
    <t>This protocol covers energy and demand savings associated with the replacement of existing shaded-pole evaporator fan motors or Permanent Split Capacitor (PSC) motors in reach-in refrigerated display cases with an Electronically Commutated (ECM).</t>
  </si>
  <si>
    <t>3.5.4 Evaporator Fan Controllers</t>
  </si>
  <si>
    <t>This measure is for the installation of evaporator fan controls in medium-temperature walk-in coolers with no pre-existing controls.</t>
  </si>
  <si>
    <t>3.5.5 Floating Head Pressure Controls</t>
  </si>
  <si>
    <t>This protocol documents the energy savings attributed to FHPCs applied to a single-compressor refrigeration system in commercial applications. The baseline case is a refrigeration system without FHPC whereas the efficient case is a refrigeration system with FHPC.</t>
  </si>
  <si>
    <t>3.5.6 Anti Sweat Heater Controls</t>
  </si>
  <si>
    <t>Anti-sweat heater (ASH) controls sense the humidity in the store outside of reach-in, glass door refrigerated cases and turn off anti-sweat heaters during periods of low humidity.</t>
  </si>
  <si>
    <t>3.5.7 Evaporator Coil Defrost Control</t>
  </si>
  <si>
    <t>This measure is targeted to non-residential customers whose equipment uses electric defrost controls on small commercial walk-in freezer systems.</t>
  </si>
  <si>
    <t>3.5.8 Variable Speed Refrigeration Compressor</t>
  </si>
  <si>
    <t>This measure, VSD control for refrigeration systems and its eligibility targets applies to retrofit construction in the commercial and industrial building sectors; it is most applicable to grocery stores or food processing applications with refrigeration systems. This protocol is for a VSD control system replacing a slide valve control system.</t>
  </si>
  <si>
    <t>3.5.9 Strip Curtains for Walk In Freezers and Coolers</t>
  </si>
  <si>
    <t>This protocol documents the energy savings attributed to strip curtains applied on walk-in cooler and freezer doors in commercial applications.</t>
  </si>
  <si>
    <t>3.5.10 Night Covers for Display Cases</t>
  </si>
  <si>
    <t>This measure documents the energy savings associated with the installation of night covers on existing open-type refrigerated display cases, where covers are deployed during the facility’s unoccupied hours in order to reduce refrigeration energy consumption.</t>
  </si>
  <si>
    <t>3.5.11 Auto Closer (Walk Ins Only)</t>
  </si>
  <si>
    <t>This protocol documents the energy savings attributed to installation of auto closers in walk-in coolers and freezers. The auto-closer must be able to firmly close the door when it is within one inch of full closure. The walk-in door perimeter must be ≥ 16 ft.</t>
  </si>
  <si>
    <t>3.5.12 Door Gaskets for Walk In and Reach In Coolers and Freezers</t>
  </si>
  <si>
    <t>The following protocol for the measurement of energy and demand savings is applicable to commercial refrigeration and applies to the replacement of worn-out gaskets with new better-fitting gaskets. Applicable gaskets include those located on the doors of walk-in and/or reach-in coolers and freezers.</t>
  </si>
  <si>
    <t>3.5.13 Special Doors with Low or Anti Sweat Heat for Low Temp Case</t>
  </si>
  <si>
    <t>For this measure, a no-heat/low-heat clear glass door must be installed on an upright display case. It is limited to door heights of 57 inches or more. Doors must have either heat reflective treated glass, be gas filled, or both. This measure applies to low temperature cases only—those with a case temperature below 0°F. Doors must have 3 or more panes. Total door rail, glass, and frame heater amperage (@ 120 volt) cannot exceed 0.39 amps per door for low temperature display cases. Rebate is based on the door width (not including case frame).</t>
  </si>
  <si>
    <t>3.5.14 Suction Pipe Insulation For Walk In Coolers and Freezers</t>
  </si>
  <si>
    <t>This measure applies to the installation of insulation on existing bare suction lines (the larger diameter lines that run from the evaporator to the compressor) that are located outside of the refrigerated space for walk-in coolers and freezers. Insulation impedes heat transfer from the ambient air to the suction lines, thereby reducing undesirable system superheat.</t>
  </si>
  <si>
    <t>3.5.15 Refrigerated Display Cases with Doors Replacing Open Cases</t>
  </si>
  <si>
    <t>The eligible equipment is a new case with no sweat doors that meets federal standard requirements. If a lighting retrofit is included with the new case, it must consume the same amount of energy or less than the old lighting.</t>
  </si>
  <si>
    <t>3.5.16 Adding Doors to Existing Refrigerated Display Cases</t>
  </si>
  <si>
    <t>This measure considers adding doors to existing vertical open display cases. The baseline equipment is an existing vertical display case of medium temperature with no doors. The display cases should be medium temperature (typically for dairy, meats, or beverages) as opposed to low temperature (typically for frozen food and ice cream).</t>
  </si>
  <si>
    <t>Version Log</t>
  </si>
  <si>
    <t>The Version Log Worksheet tracks updates and changes made to the workbook.</t>
  </si>
  <si>
    <t>Glossary of Inputs</t>
  </si>
  <si>
    <t>Date</t>
  </si>
  <si>
    <t>Date the estimator is completed.</t>
  </si>
  <si>
    <t>Project Name</t>
  </si>
  <si>
    <t>Name of project for reference.</t>
  </si>
  <si>
    <t>Address</t>
  </si>
  <si>
    <t>Physical location of project.</t>
  </si>
  <si>
    <t>Installation Date</t>
  </si>
  <si>
    <t>Date the project is completed.</t>
  </si>
  <si>
    <t>Project Cost*</t>
  </si>
  <si>
    <t>The cost associated with the project. Required for incentive calculation.</t>
  </si>
  <si>
    <t>Location*</t>
  </si>
  <si>
    <t>The nearest city to the project location.</t>
  </si>
  <si>
    <t>Building Type*</t>
  </si>
  <si>
    <t>The building type for the project. If your building type is not listed, please contact the PPL Program.</t>
  </si>
  <si>
    <t>Unit Id</t>
  </si>
  <si>
    <t>The ID of the unit for reference.</t>
  </si>
  <si>
    <t>Manufacturer</t>
  </si>
  <si>
    <t>The manufacturer of the installed unit.</t>
  </si>
  <si>
    <t>Model Number</t>
  </si>
  <si>
    <t>The model number of the installed unit.</t>
  </si>
  <si>
    <t>Project Type*</t>
  </si>
  <si>
    <t>The type of project be completed, either retrofit or new construction.</t>
  </si>
  <si>
    <t>Case Type*</t>
  </si>
  <si>
    <t xml:space="preserve">This identifies the case type in the individual measure. </t>
  </si>
  <si>
    <t>Volume Category*</t>
  </si>
  <si>
    <t>The volume grouping that the unit goes too.</t>
  </si>
  <si>
    <t>Nameplate Volume*</t>
  </si>
  <si>
    <t>The actual volume of the unit.</t>
  </si>
  <si>
    <t>Door Type*</t>
  </si>
  <si>
    <t>The type of door on the unit.</t>
  </si>
  <si>
    <t>Quantity*</t>
  </si>
  <si>
    <t>The quantity for the specific measures.</t>
  </si>
  <si>
    <t>Cooling Type*</t>
  </si>
  <si>
    <t>The cooling type used on the unit.</t>
  </si>
  <si>
    <t>Existing Motor Type*</t>
  </si>
  <si>
    <t>The kind of motor used before the change.</t>
  </si>
  <si>
    <t>Motor Wattage*</t>
  </si>
  <si>
    <t>The wattage of the motor.</t>
  </si>
  <si>
    <t>Compressor Voltage*</t>
  </si>
  <si>
    <t>The voltage of the compressor from the nameplate.</t>
  </si>
  <si>
    <t>Compressor Amperage*</t>
  </si>
  <si>
    <t>The amperage of the compressor from the nameplate.</t>
  </si>
  <si>
    <t>Fan Voltage*</t>
  </si>
  <si>
    <t>The voltage of the fan from the nameplate.</t>
  </si>
  <si>
    <t>Fan Amperage*</t>
  </si>
  <si>
    <t>The amperage of the fan from the nameplate.</t>
  </si>
  <si>
    <t>Unit Type*</t>
  </si>
  <si>
    <t>The type of the unit in the specific measure.</t>
  </si>
  <si>
    <t>Tons*</t>
  </si>
  <si>
    <t>The tonnage of the unit in the measure.</t>
  </si>
  <si>
    <t>Strip Thickness &gt;0.06 Inches*</t>
  </si>
  <si>
    <t>Verification of the strip thickness.</t>
  </si>
  <si>
    <t>Pre Existing Curtains*</t>
  </si>
  <si>
    <t>Identification of pre existing conditions.</t>
  </si>
  <si>
    <r>
      <t>Area of Strip Curtains per Case (ft</t>
    </r>
    <r>
      <rPr>
        <vertAlign val="superscript"/>
        <sz val="11"/>
        <color theme="1"/>
        <rFont val="Arial"/>
        <family val="2"/>
        <scheme val="minor"/>
      </rPr>
      <t>2</t>
    </r>
    <r>
      <rPr>
        <sz val="11"/>
        <color theme="1"/>
        <rFont val="Arial"/>
        <family val="2"/>
        <scheme val="minor"/>
      </rPr>
      <t>)*</t>
    </r>
  </si>
  <si>
    <t>The area in sq. ft that the strip curtains will be installed in.</t>
  </si>
  <si>
    <t>Temperature*</t>
  </si>
  <si>
    <t>The operating temperature for the measure.</t>
  </si>
  <si>
    <t>Width of Opening*</t>
  </si>
  <si>
    <t>The width of the opening for the measure.</t>
  </si>
  <si>
    <r>
      <t>Operating Temp &lt;0</t>
    </r>
    <r>
      <rPr>
        <vertAlign val="superscript"/>
        <sz val="11"/>
        <color theme="1"/>
        <rFont val="Arial"/>
        <family val="2"/>
        <scheme val="minor"/>
      </rPr>
      <t>o</t>
    </r>
    <r>
      <rPr>
        <sz val="11"/>
        <color theme="1"/>
        <rFont val="Arial"/>
        <family val="2"/>
        <scheme val="minor"/>
      </rPr>
      <t>F*</t>
    </r>
  </si>
  <si>
    <t>The verification of the operating temperature being less than 0 degrees.</t>
  </si>
  <si>
    <t>BTUh/door*</t>
  </si>
  <si>
    <t>The rated Btuh/door from the nameplate.</t>
  </si>
  <si>
    <t>EER Rating*</t>
  </si>
  <si>
    <t>The rated EER rating.</t>
  </si>
  <si>
    <t>Glossary of Outputs</t>
  </si>
  <si>
    <t>kWh Savings</t>
  </si>
  <si>
    <t>This is the anticipated kWh savings of the line item or measure.</t>
  </si>
  <si>
    <t>kWh</t>
  </si>
  <si>
    <t>kW savings</t>
  </si>
  <si>
    <t>This is the anticipated peak kW savings of the line item/measure.</t>
  </si>
  <si>
    <t>Incentive</t>
  </si>
  <si>
    <t>This is the estimated incentive based on project cost and kWh savings.</t>
  </si>
  <si>
    <t>Run Hours</t>
  </si>
  <si>
    <t>This is the prescriptive hours of use based on location and facility type.</t>
  </si>
  <si>
    <t>Coincidence Factor</t>
  </si>
  <si>
    <t>This is the prescriptive coincidence factor based on the location and facility type.</t>
  </si>
  <si>
    <t>ESF</t>
  </si>
  <si>
    <t>This is a Energy Savings Factor based on inputs from the VFD tab.</t>
  </si>
  <si>
    <t>DSF</t>
  </si>
  <si>
    <t>This is a Demand Savings Factor based on inputs from the VFD tab.</t>
  </si>
  <si>
    <t>Savings Methodologies</t>
  </si>
  <si>
    <t>High Efficiency Refrigeration/Freezer Cases</t>
  </si>
  <si>
    <t>High-Efficiency Evaporator Fan Motors For Walk reach-In Refrigerated Cases</t>
  </si>
  <si>
    <t>High-Efficiency Evaporator Fan Motors For Walk-In Refrigerated Cases</t>
  </si>
  <si>
    <t>Evaporator Fan Controllers</t>
  </si>
  <si>
    <r>
      <rPr>
        <u/>
        <sz val="10"/>
        <color theme="1"/>
        <rFont val="Arial"/>
        <family val="2"/>
      </rPr>
      <t>Eligibility</t>
    </r>
    <r>
      <rPr>
        <sz val="10"/>
        <color theme="1"/>
        <rFont val="Arial"/>
        <family val="2"/>
      </rPr>
      <t xml:space="preserve">: To be eligible, refrigerators and freezers must be self-contained and have vertically-closed glass or solid doors . 
</t>
    </r>
    <r>
      <rPr>
        <u/>
        <sz val="10"/>
        <color theme="1"/>
        <rFont val="Arial"/>
        <family val="2"/>
      </rPr>
      <t xml:space="preserve">
Methodology</t>
    </r>
    <r>
      <rPr>
        <sz val="10"/>
        <color theme="1"/>
        <rFont val="Arial"/>
        <family val="2"/>
      </rPr>
      <t xml:space="preserve">: The energy savings are obtained through the following equations -
</t>
    </r>
  </si>
  <si>
    <r>
      <rPr>
        <u/>
        <sz val="10"/>
        <color theme="1"/>
        <rFont val="Arial"/>
        <family val="2"/>
      </rPr>
      <t>Eligibility</t>
    </r>
    <r>
      <rPr>
        <sz val="10"/>
        <color theme="1"/>
        <rFont val="Arial"/>
        <family val="2"/>
      </rPr>
      <t xml:space="preserve">: This measure applies only to the replacement of functioning equipment. 
</t>
    </r>
    <r>
      <rPr>
        <u/>
        <sz val="10"/>
        <color theme="1"/>
        <rFont val="Arial"/>
        <family val="2"/>
      </rPr>
      <t xml:space="preserve">
Methodology</t>
    </r>
    <r>
      <rPr>
        <sz val="10"/>
        <color theme="1"/>
        <rFont val="Arial"/>
        <family val="2"/>
      </rPr>
      <t>: The energy savings are obtained through the following equations -</t>
    </r>
  </si>
  <si>
    <r>
      <rPr>
        <u/>
        <sz val="10"/>
        <color theme="1"/>
        <rFont val="Arial"/>
        <family val="2"/>
      </rPr>
      <t>Eligibility</t>
    </r>
    <r>
      <rPr>
        <sz val="10"/>
        <color theme="1"/>
        <rFont val="Arial"/>
        <family val="2"/>
      </rPr>
      <t xml:space="preserve">: This measure applies only to the replacement of functioning equipment. 
</t>
    </r>
    <r>
      <rPr>
        <u/>
        <sz val="10"/>
        <color theme="1"/>
        <rFont val="Arial"/>
        <family val="2"/>
      </rPr>
      <t xml:space="preserve">
Methodology</t>
    </r>
    <r>
      <rPr>
        <sz val="10"/>
        <color theme="1"/>
        <rFont val="Arial"/>
        <family val="2"/>
      </rPr>
      <t xml:space="preserve">: The energy savings are obtained through the following equations -
</t>
    </r>
  </si>
  <si>
    <r>
      <rPr>
        <u/>
        <sz val="10"/>
        <color theme="1"/>
        <rFont val="Arial"/>
        <family val="2"/>
      </rPr>
      <t>Methodology</t>
    </r>
    <r>
      <rPr>
        <sz val="10"/>
        <color theme="1"/>
        <rFont val="Arial"/>
        <family val="2"/>
      </rPr>
      <t>: The energy savings are obtained through the following equations -</t>
    </r>
  </si>
  <si>
    <t>Floating Head Pressure Controls</t>
  </si>
  <si>
    <t>Anti-Sweat Door Heater Controls</t>
  </si>
  <si>
    <t>Evaporator Coil Defrost Controls</t>
  </si>
  <si>
    <t>Variable Speed Refrigeration Compressor</t>
  </si>
  <si>
    <r>
      <rPr>
        <u/>
        <sz val="10"/>
        <color theme="1"/>
        <rFont val="Arial"/>
        <family val="2"/>
      </rPr>
      <t>Eligibility</t>
    </r>
    <r>
      <rPr>
        <sz val="10"/>
        <color theme="1"/>
        <rFont val="Arial"/>
        <family val="2"/>
      </rPr>
      <t xml:space="preserve">: To qualify for this measure, the FHPC must be installed in on a signelsingle-compressor refrigeration system in a commercial application. To qualify for this measure, a balanced-port or electronic expansion valve that is sized to meet the refrigeration load at 70ºF condensing temperature must be installed. This measure applies to FHPCs on a single-compressor (≥ 1 hp) refrigeration system in commercial applications. To be eligible, FHPCs must be programmed to have a minimum saturated condensing temperature of ≤ 70ºF. To qualify for this measure, aA balanced-port or electronic expansion valve that is sized to meet the refrigeration load at 70ºF condensing temperature must be installed.  Alternately, a device which supplements the refrigeration to each evaporator, which is attached to a condenser that is reducing head pressure, can be installed.  
</t>
    </r>
    <r>
      <rPr>
        <u/>
        <sz val="10"/>
        <color theme="1"/>
        <rFont val="Arial"/>
        <family val="2"/>
      </rPr>
      <t>Methodology</t>
    </r>
    <r>
      <rPr>
        <sz val="10"/>
        <color theme="1"/>
        <rFont val="Arial"/>
        <family val="2"/>
      </rPr>
      <t xml:space="preserve">: The energy savings are obtained through the following equations -
</t>
    </r>
  </si>
  <si>
    <r>
      <rPr>
        <u/>
        <sz val="10"/>
        <color theme="1"/>
        <rFont val="Arial"/>
        <family val="2"/>
      </rPr>
      <t>Eligibility</t>
    </r>
    <r>
      <rPr>
        <sz val="10"/>
        <color theme="1"/>
        <rFont val="Arial"/>
        <family val="2"/>
      </rPr>
      <t xml:space="preserve">: To be eligible, ASH controls must be retrofit on reach-in glass door refrigerators with uncontrolled anti-sweat heaters. 
</t>
    </r>
    <r>
      <rPr>
        <u/>
        <sz val="10"/>
        <color theme="1"/>
        <rFont val="Arial"/>
        <family val="2"/>
      </rPr>
      <t>Methodology</t>
    </r>
    <r>
      <rPr>
        <sz val="10"/>
        <color theme="1"/>
        <rFont val="Arial"/>
        <family val="2"/>
      </rPr>
      <t>: The energy savings are obtained through the following equations -</t>
    </r>
  </si>
  <si>
    <r>
      <rPr>
        <u/>
        <sz val="10"/>
        <color theme="1"/>
        <rFont val="Arial"/>
        <family val="2"/>
      </rPr>
      <t>Eligibility</t>
    </r>
    <r>
      <rPr>
        <sz val="10"/>
        <color theme="1"/>
        <rFont val="Arial"/>
        <family val="2"/>
      </rPr>
      <t xml:space="preserve">: To be eligible, an existing small commercial walk-in cooler or freezer without defrost controls must be retrofit with defrost controls. 
</t>
    </r>
    <r>
      <rPr>
        <u/>
        <sz val="10"/>
        <color theme="1"/>
        <rFont val="Arial"/>
        <family val="2"/>
      </rPr>
      <t>Methodology</t>
    </r>
    <r>
      <rPr>
        <sz val="10"/>
        <color theme="1"/>
        <rFont val="Arial"/>
        <family val="2"/>
      </rPr>
      <t xml:space="preserve">: The energy savings are obtained through the following equations -
</t>
    </r>
  </si>
  <si>
    <r>
      <rPr>
        <u/>
        <sz val="10"/>
        <color theme="1"/>
        <rFont val="Arial"/>
        <family val="2"/>
      </rPr>
      <t>Eligibility</t>
    </r>
    <r>
      <rPr>
        <sz val="10"/>
        <color theme="1"/>
        <rFont val="Arial"/>
        <family val="2"/>
      </rPr>
      <t xml:space="preserve">: To be eligible, a VSD control system must replace an existing slide valve control system on a refrigeration compressor. 
</t>
    </r>
    <r>
      <rPr>
        <u/>
        <sz val="10"/>
        <color theme="1"/>
        <rFont val="Arial"/>
        <family val="2"/>
      </rPr>
      <t>Methodology</t>
    </r>
    <r>
      <rPr>
        <sz val="10"/>
        <color theme="1"/>
        <rFont val="Arial"/>
        <family val="2"/>
      </rPr>
      <t>: The energy savings are obtained through the following equations -</t>
    </r>
  </si>
  <si>
    <t>Strip Curtains for Walk-In Freezers amd Coolers</t>
  </si>
  <si>
    <t>Night Covers For Display Cases</t>
  </si>
  <si>
    <t>Auto Closers For Walk-In Cooler/Freezer Doors</t>
  </si>
  <si>
    <t>Door Gaskets For Walk-In And Reach-In Coolers And Freezers</t>
  </si>
  <si>
    <r>
      <rPr>
        <u/>
        <sz val="10"/>
        <color theme="1"/>
        <rFont val="Arial"/>
        <family val="2"/>
      </rPr>
      <t>Eligibility</t>
    </r>
    <r>
      <rPr>
        <sz val="10"/>
        <color theme="1"/>
        <rFont val="Arial"/>
        <family val="2"/>
      </rPr>
      <t xml:space="preserve">: This measure applies when strip curtains are added to walk-in cooler and freezer door openings which previously had either no strip curtain or an ineffective strip curtain. Strip curtains must be installed in a grocery, convenience store, or restaurant and the curtain must be at least 0.06 inches thick. Special low temperature strip curtains must be used on low temperature applications.
</t>
    </r>
    <r>
      <rPr>
        <u/>
        <sz val="10"/>
        <color theme="1"/>
        <rFont val="Arial"/>
        <family val="2"/>
      </rPr>
      <t xml:space="preserve">
Methodology</t>
    </r>
    <r>
      <rPr>
        <sz val="10"/>
        <color theme="1"/>
        <rFont val="Arial"/>
        <family val="2"/>
      </rPr>
      <t xml:space="preserve">: The energy savings are obtained through the following equations -
</t>
    </r>
  </si>
  <si>
    <r>
      <rPr>
        <u/>
        <sz val="10"/>
        <color theme="1"/>
        <rFont val="Arial"/>
        <family val="2"/>
      </rPr>
      <t>Eligibility</t>
    </r>
    <r>
      <rPr>
        <sz val="10"/>
        <color theme="1"/>
        <rFont val="Arial"/>
        <family val="2"/>
      </rPr>
      <t xml:space="preserve">: An auto-closer should be applied to the main insulated opaque door(s) of a walk-in cooler or freezer. This measure applies only to the new installation of an auto-closer on a door not previously equipped with an auto-closer and assumes the doors have strip curtains. The auto-closer must be able to firmly close a door that is within one inch of full closure. Door perimeter must measure  ≥16 ft.
</t>
    </r>
    <r>
      <rPr>
        <u/>
        <sz val="10"/>
        <color theme="1"/>
        <rFont val="Arial"/>
        <family val="2"/>
      </rPr>
      <t xml:space="preserve">
Methodology</t>
    </r>
    <r>
      <rPr>
        <sz val="10"/>
        <color theme="1"/>
        <rFont val="Arial"/>
        <family val="2"/>
      </rPr>
      <t xml:space="preserve">: The energy savings are obtained through the following equations -
</t>
    </r>
  </si>
  <si>
    <t>Special Doors With Low Or No Anti-Sweat Heat For Low Temperature Cases</t>
  </si>
  <si>
    <t>Suction Pipe Insulation For Walk-In Coolers And Freezers</t>
  </si>
  <si>
    <t xml:space="preserve">Refrigerated Display Cases With Zero Heat Doors Replacing Open Cases  </t>
  </si>
  <si>
    <t>Adding Doors to Existing Refrigerated Display Cases</t>
  </si>
  <si>
    <r>
      <rPr>
        <u/>
        <sz val="10"/>
        <color theme="1"/>
        <rFont val="Arial"/>
        <family val="2"/>
      </rPr>
      <t>Eligibility</t>
    </r>
    <r>
      <rPr>
        <sz val="10"/>
        <color theme="1"/>
        <rFont val="Arial"/>
        <family val="2"/>
      </rPr>
      <t xml:space="preserve">: To be eligible, a no-heat/low-heat clear glass door, no less than 57 inches in height, must be installed on an upright display case in a new or retrofit application. New doors must have either heat reflective treated glass, be gas filled, or both. This measure applies to low temperature (&lt;0°F) cases only. To be eligible, doors must have at least 3 panes of glass. Total door rail, glass, and frame heater amperage (@ 120 volt) cannot exceed 0.39 amps per door. 
</t>
    </r>
    <r>
      <rPr>
        <u/>
        <sz val="10"/>
        <color theme="1"/>
        <rFont val="Arial"/>
        <family val="2"/>
      </rPr>
      <t>Methodology</t>
    </r>
    <r>
      <rPr>
        <sz val="10"/>
        <color theme="1"/>
        <rFont val="Arial"/>
        <family val="2"/>
      </rPr>
      <t xml:space="preserve">: The energy savings are obtained through the following equations -
</t>
    </r>
  </si>
  <si>
    <r>
      <rPr>
        <u/>
        <sz val="10"/>
        <color theme="1"/>
        <rFont val="Arial"/>
        <family val="2"/>
      </rPr>
      <t>Eligibility</t>
    </r>
    <r>
      <rPr>
        <sz val="10"/>
        <color theme="1"/>
        <rFont val="Arial"/>
        <family val="2"/>
      </rPr>
      <t xml:space="preserve">: To be eligible, the suction pipe insulation must: 
 Installed in a grocery or restaurant walk-in cooler or freezer
 Insulate bare refrigeration suction lines 1-5/8 inches in diameter or less on existing equipment only
 For medium temperature lines, be 3/4 inch-thick, flexible, closed-cell, nitrite rubber or an equivalent insulation
 For low temperature lines, be 1-inch-thick flexible, closed-cell, nitrite rubber or an equivalent insulation
 Be protected from the weather, if outdoors (i.e. with medium-gauge aluminum jacket) 
</t>
    </r>
    <r>
      <rPr>
        <u/>
        <sz val="10"/>
        <color theme="1"/>
        <rFont val="Arial"/>
        <family val="2"/>
      </rPr>
      <t>Methodology</t>
    </r>
    <r>
      <rPr>
        <sz val="10"/>
        <color theme="1"/>
        <rFont val="Arial"/>
        <family val="2"/>
      </rPr>
      <t>: The energy savings are obtained through the following equations -</t>
    </r>
  </si>
  <si>
    <r>
      <rPr>
        <u/>
        <sz val="10"/>
        <color theme="1"/>
        <rFont val="Arial"/>
        <family val="2"/>
      </rPr>
      <t>Eligibility</t>
    </r>
    <r>
      <rPr>
        <sz val="10"/>
        <color theme="1"/>
        <rFont val="Arial"/>
        <family val="2"/>
      </rPr>
      <t xml:space="preserve">: This applies only to the replacement of open, vertical display cases with new closed display cases having no antisweat heater controls (zero energy doors). Horizontal cases are not eligible and should be submitted as custom.   If a lighting retrofit is included with the new case, it must consume the same amount of energy or less than the old lighting. Upgrades to lighting or other system components should be submitted separately.
</t>
    </r>
    <r>
      <rPr>
        <u/>
        <sz val="10"/>
        <color theme="1"/>
        <rFont val="Arial"/>
        <family val="2"/>
      </rPr>
      <t>Methodology</t>
    </r>
    <r>
      <rPr>
        <sz val="10"/>
        <color theme="1"/>
        <rFont val="Arial"/>
        <family val="2"/>
      </rPr>
      <t xml:space="preserve">: The energy savings are obtained through the following equations -
</t>
    </r>
  </si>
  <si>
    <r>
      <rPr>
        <u/>
        <sz val="10"/>
        <color theme="1"/>
        <rFont val="Arial"/>
        <family val="2"/>
      </rPr>
      <t>Eligibility</t>
    </r>
    <r>
      <rPr>
        <sz val="10"/>
        <color theme="1"/>
        <rFont val="Arial"/>
        <family val="2"/>
      </rPr>
      <t xml:space="preserve">: The eligible retrofit equipment is either no sweat doors or doors with anti-sweat heaters. If a lighting retrofit is included with the new doors, it must consume the same amount of energy or less energy than the old lighting. Upgrades to lighting or other system components should be processed separately. Horizontal cases are not eligible and should be processed as custom.
</t>
    </r>
    <r>
      <rPr>
        <u/>
        <sz val="10"/>
        <color theme="1"/>
        <rFont val="Arial"/>
        <family val="2"/>
      </rPr>
      <t>Methodology</t>
    </r>
    <r>
      <rPr>
        <sz val="10"/>
        <color theme="1"/>
        <rFont val="Arial"/>
        <family val="2"/>
      </rPr>
      <t>: The energy savings are obtained through the following equations -</t>
    </r>
  </si>
  <si>
    <t>PPL Direct Discount Program</t>
  </si>
  <si>
    <t>Customer Acknowledgement (please initial):   _______________
Contractor Acknowledgement (please initial):  _______________</t>
  </si>
  <si>
    <t>Date:   _______________
Date:  _______________</t>
  </si>
  <si>
    <t>Summary Table</t>
  </si>
  <si>
    <t>This project's annual electric savings are equivalent to:</t>
  </si>
  <si>
    <t>Project Cost:</t>
  </si>
  <si>
    <t>acres of forest saved</t>
  </si>
  <si>
    <t>Energy Savings (kWh):</t>
  </si>
  <si>
    <t>Annual Cost Savings:</t>
  </si>
  <si>
    <t>Available Utility Incentive:</t>
  </si>
  <si>
    <t>miles driven by an average car</t>
  </si>
  <si>
    <t>Cost to Customer:</t>
  </si>
  <si>
    <t>Simple Pay Back (Yrs.)</t>
  </si>
  <si>
    <t>tons of waste recycled instead of landfilled</t>
  </si>
  <si>
    <t>BY THE NUMBERS</t>
  </si>
  <si>
    <t>COST OF WAITING</t>
  </si>
  <si>
    <t>gallons of gasoline consumed</t>
  </si>
  <si>
    <t>Available Utility Incentive</t>
  </si>
  <si>
    <t>Monthly</t>
  </si>
  <si>
    <t>pounds of coal burned</t>
  </si>
  <si>
    <t>Return on Investment</t>
  </si>
  <si>
    <t>Annually</t>
  </si>
  <si>
    <t>Factors from US EPA GHG Equivalencies Calculator</t>
  </si>
  <si>
    <t>Measure List row</t>
  </si>
  <si>
    <t>Measure</t>
  </si>
  <si>
    <t>Measure Details</t>
  </si>
  <si>
    <t>Quantity</t>
  </si>
  <si>
    <t>Project Cost ($)</t>
  </si>
  <si>
    <t>Energy Savings (kWh)</t>
  </si>
  <si>
    <t>Utility Cost Savings ($)</t>
  </si>
  <si>
    <t>Incentive ($)</t>
  </si>
  <si>
    <t>Cost to Customer</t>
  </si>
  <si>
    <t>Version</t>
  </si>
  <si>
    <t>Last Updated</t>
  </si>
  <si>
    <t>Instructions: Enter the project information in the yellow cells below. Cells with a * are required. See Instructions Worksheet for more information.</t>
  </si>
  <si>
    <t>Select Program:</t>
  </si>
  <si>
    <t>Direct Discount</t>
  </si>
  <si>
    <t>Downstream</t>
  </si>
  <si>
    <t>PY16 LCI Bonus</t>
  </si>
  <si>
    <t>PY16 SCI Bonus</t>
  </si>
  <si>
    <t>kWh Incentive:</t>
  </si>
  <si>
    <t>kW Incentive:</t>
  </si>
  <si>
    <t>kW</t>
  </si>
  <si>
    <t>Zip Code</t>
  </si>
  <si>
    <t>Incentive Cap:</t>
  </si>
  <si>
    <t>Incentive Cap</t>
  </si>
  <si>
    <t>Prepared By*</t>
  </si>
  <si>
    <t>Utility Rate Code*</t>
  </si>
  <si>
    <t>Electric Rate ($/kWh)*</t>
  </si>
  <si>
    <t>Demand Rate ($/kW)*</t>
  </si>
  <si>
    <t>kW Savings</t>
  </si>
  <si>
    <t>Total Uncapped Incentive</t>
  </si>
  <si>
    <t>High Efficiency Evaporative Fan Motors for Refrigerated Cases</t>
  </si>
  <si>
    <t>Anti Sweat Heater Controls</t>
  </si>
  <si>
    <t>Evaporator Coil Defrost Control</t>
  </si>
  <si>
    <t>Strip Curtains for Walk In Freezers and Coolers</t>
  </si>
  <si>
    <t>Night Covers for Display Cases</t>
  </si>
  <si>
    <t>Auto Closer (Walk Ins Only)</t>
  </si>
  <si>
    <t>Door Gaskets for Walk In and Reach In Coolers and Freezers</t>
  </si>
  <si>
    <t>Special Doors with Low or Anti Sweat Heat for Low Temp Case</t>
  </si>
  <si>
    <t>Suction Pipe Insulation For Walk In Coolers and Freezers</t>
  </si>
  <si>
    <t>Refrigerated Display Cases with Doors Replacing Open Cases</t>
  </si>
  <si>
    <t>Air Cooled Refrigerated Condenser</t>
  </si>
  <si>
    <t>Refrigeration Economizers</t>
  </si>
  <si>
    <t>Total</t>
  </si>
  <si>
    <t>Line Item</t>
  </si>
  <si>
    <t>Measure Quantity</t>
  </si>
  <si>
    <t>Measure Code Measure Description</t>
  </si>
  <si>
    <t>Project End Date</t>
  </si>
  <si>
    <t>Total Energy Savings (kWh)</t>
  </si>
  <si>
    <t>Total Energy Savings (kW)</t>
  </si>
  <si>
    <t>Estimator Version Number</t>
  </si>
  <si>
    <t>Make/Manufacturer</t>
  </si>
  <si>
    <t>Building Type</t>
  </si>
  <si>
    <t>Energy Star Product ID</t>
  </si>
  <si>
    <t>Number of Doors</t>
  </si>
  <si>
    <t>Refrigeration Type</t>
  </si>
  <si>
    <t>Baseline Motor HP</t>
  </si>
  <si>
    <t>Existing Motor Type</t>
  </si>
  <si>
    <t>Efficient Motor HP</t>
  </si>
  <si>
    <t>Efficient Motor Watts</t>
  </si>
  <si>
    <t>Efficient Motor Type</t>
  </si>
  <si>
    <t>Control Type</t>
  </si>
  <si>
    <t>Condensing Unit Type</t>
  </si>
  <si>
    <t>Refrigeration Tonnage</t>
  </si>
  <si>
    <t>Compressor HP</t>
  </si>
  <si>
    <t>COP</t>
  </si>
  <si>
    <t>Door Type</t>
  </si>
  <si>
    <t>Case Volume</t>
  </si>
  <si>
    <t>Pre Existing Curtains</t>
  </si>
  <si>
    <t>Area SQFT</t>
  </si>
  <si>
    <t>Width ft</t>
  </si>
  <si>
    <t>Gasket Size</t>
  </si>
  <si>
    <t>EER</t>
  </si>
  <si>
    <t>Case Rating</t>
  </si>
  <si>
    <t>Height in (Door Height)</t>
  </si>
  <si>
    <t>Case Type</t>
  </si>
  <si>
    <t>Baseline Wattage</t>
  </si>
  <si>
    <t>Efficient Wattage</t>
  </si>
  <si>
    <t>Case Temperature</t>
  </si>
  <si>
    <t>Case Opening Width</t>
  </si>
  <si>
    <t>Linear ft of insulation</t>
  </si>
  <si>
    <t xml:space="preserve">Not Included </t>
  </si>
  <si>
    <t xml:space="preserve">Compressor Volts </t>
  </si>
  <si>
    <t>Compressor Amps</t>
  </si>
  <si>
    <t xml:space="preserve">Fan Volts </t>
  </si>
  <si>
    <t>Fan Amps</t>
  </si>
  <si>
    <t>Operating Tem &lt;0</t>
  </si>
  <si>
    <t>BTU /Door</t>
  </si>
  <si>
    <t>Number of Fans</t>
  </si>
  <si>
    <t>Original Author:</t>
  </si>
  <si>
    <t>Raven Jones</t>
  </si>
  <si>
    <t>QA/QC Engineer(s):</t>
  </si>
  <si>
    <t>Priyam Parikh</t>
  </si>
  <si>
    <t>Current Version:</t>
  </si>
  <si>
    <t>Primary Developer:</t>
  </si>
  <si>
    <t>Senior Engineer Approval:</t>
  </si>
  <si>
    <t>Date Updated:</t>
  </si>
  <si>
    <t>Reason for Change</t>
  </si>
  <si>
    <t>Change Description</t>
  </si>
  <si>
    <t>Contact, Department</t>
  </si>
  <si>
    <t>PPL Calcs</t>
  </si>
  <si>
    <t>First TRM Calculator for program</t>
  </si>
  <si>
    <t>Raven Jones, National Engineering</t>
  </si>
  <si>
    <t>Updates for Mktg, Compliance to Measure config</t>
  </si>
  <si>
    <t>Formatting, added financial summary, updated tables to match measure configs</t>
  </si>
  <si>
    <t>Prep for PPL website upload</t>
  </si>
  <si>
    <t>Final formatting updates from mktg, locking cells</t>
  </si>
  <si>
    <t>Directions on updating this tool:</t>
  </si>
  <si>
    <t>TRM Errata</t>
  </si>
  <si>
    <t>High-Efficiency Refrigerator/Freezer Cases – Remove CF from kW Savings equation</t>
  </si>
  <si>
    <t>Mary Clayton, Core Engineering</t>
  </si>
  <si>
    <t>These tools - Downstream and Direct Discount refrigeration - were recently combined to help with version control.
The easiest way to update this tool is as follows:
- Start by finding the most recent version of the Direct Discount calculator on Teams
- Make the necessary changes to the Direct Discount tool first
- Once updates are complete, update the Version Log with a new number and description
- Lock all tabs and workbook with PPLC@LC$ password and Save new Direct Discount Calculator to Teams
- Then, to update the Downstream calculator, take the new version of the Direct Discount calculator and unhide columns L-Q on the Project Summary tab
- Toggle the Program in cell M9 from Direct Discount to Downstream
- Confirm incentives are correct and hide columns L-Q
- Hide 'Printable Report' tab
- Lock all tabs and workbook with PPLC@LC$ password and Save new Downstream Calculator to Teams
- Email Angelique with copies of new calculators to be uploaded to the website
Reach out to Conor McGrail with any questions.</t>
  </si>
  <si>
    <t>Update format</t>
  </si>
  <si>
    <t>Updating format to match standard PPL format</t>
  </si>
  <si>
    <t>Ryan Novosedliak, Engineering</t>
  </si>
  <si>
    <t>PPl Branding</t>
  </si>
  <si>
    <t>Tom Cosgro, Engineering</t>
  </si>
  <si>
    <t>Phase IV Update</t>
  </si>
  <si>
    <t>Update for Phase IV</t>
  </si>
  <si>
    <t>Michael Stevenson</t>
  </si>
  <si>
    <t>4.0.2</t>
  </si>
  <si>
    <t>Energy Star</t>
  </si>
  <si>
    <t>Added Energy Star ID/updated data export</t>
  </si>
  <si>
    <t>Liam/Conor</t>
  </si>
  <si>
    <t>4.0.3</t>
  </si>
  <si>
    <t>Incentive update</t>
  </si>
  <si>
    <t>Updated to DD incentive from equipment incentive</t>
  </si>
  <si>
    <t>Nick Momenee</t>
  </si>
  <si>
    <t>Evap Fan controller, strip curtains, evap motors</t>
  </si>
  <si>
    <t>Updated Evap Fan controller to match requirements from SWE and Cadmus. Fixed strip curtains calcs and data export tab. Updated Efficiencies on evap fan motors</t>
  </si>
  <si>
    <t>Refrigeration Type, Evap Fan Motor Measure Codes</t>
  </si>
  <si>
    <t>Updated Refrigeration Type options for 4 measures on data export (anti sweat, suction pipe insulation, night covers, floating head pressure controls) per Elie's request to low, medium, high, unknown. Updated measure codes for Evap Fan Motors. Dragged down COP formula on floating head pressure controls. Added Case Temperature (CNI_Refrigeration_Temperature__c) field for Anti-Sweat Heater Controls. Added rounding to Evap Fan Motors and Controls to Motor HP. Updated measure codes for floating head pressure controls.</t>
  </si>
  <si>
    <t>Conor McGrail, Engineering</t>
  </si>
  <si>
    <t>Combined Calcs</t>
  </si>
  <si>
    <t>Combined DD and Downstream into one calculator to help with version control. Unhide hidden columns on Project Summary tab and toggle cell M15 to switch between downstream and DD. Additionally, hide Printable Report for Downstream.
Removed rounding on incentives. Rounding will be done in DSMT.
Updated incentives to 2022 rates</t>
  </si>
  <si>
    <t>Various updates</t>
  </si>
  <si>
    <t>Fixed hard coded value on Refrigerated Display cases. Various formatting</t>
  </si>
  <si>
    <t>SWE and TRC 5.0 Updates and Incentive Change</t>
  </si>
  <si>
    <t xml:space="preserve">Updated High Eff Ref Freeze calculations to reflect SWE 3.5.1 updates. Removed cost per line item and added new phase incenitve update </t>
  </si>
  <si>
    <t>Nick Momenee, Engineering</t>
  </si>
  <si>
    <t>LCI Bonus Incenitve &amp; other</t>
  </si>
  <si>
    <t>Added selection for utility rate code and associated incentives.  Issues with fraction resolved.                                                   Description were added where needed.</t>
  </si>
  <si>
    <t>4.12.1</t>
  </si>
  <si>
    <t>Refrigerator Case setpoint</t>
  </si>
  <si>
    <t>Vertical Solid Door fridge V &lt; 15 was calcuated with 0.276 instead of 0.267 as intended</t>
  </si>
  <si>
    <t>Zipcode Lookup Rename</t>
  </si>
  <si>
    <t>Binghamton, NY in zipcode lookups was renamed to Binghamton to match EFLH tables</t>
  </si>
  <si>
    <t>Row</t>
  </si>
  <si>
    <t>Project Cost</t>
  </si>
  <si>
    <t>Demand Savings (kW)</t>
  </si>
  <si>
    <t>High Efficiency Refrigerators &amp; Freezers</t>
  </si>
  <si>
    <t>ft^3</t>
  </si>
  <si>
    <t>motor(s)</t>
  </si>
  <si>
    <t>controller(s)</t>
  </si>
  <si>
    <t>Floating Heat Pressure Controls</t>
  </si>
  <si>
    <t>condenser(s)</t>
  </si>
  <si>
    <t>Anti-Sweat Heater Controls</t>
  </si>
  <si>
    <t>door(s)</t>
  </si>
  <si>
    <t>case(s)</t>
  </si>
  <si>
    <t>vfd(s)</t>
  </si>
  <si>
    <t>Auto-Closer for Walk-Ins</t>
  </si>
  <si>
    <t>ft of pipe</t>
  </si>
  <si>
    <t>Air-Cooled Refrigeration Condenser</t>
  </si>
  <si>
    <t>economizer(s)</t>
  </si>
  <si>
    <t>Table 1: Volume Category</t>
  </si>
  <si>
    <t>Table 2: Refrigeration Type</t>
  </si>
  <si>
    <t>Table 3: Door Type</t>
  </si>
  <si>
    <t>Calculation 1: Baseline kWh 3.5.1</t>
  </si>
  <si>
    <t>Calculation 2: kWh EE 3.5.1</t>
  </si>
  <si>
    <t>Refrigeration</t>
  </si>
  <si>
    <t>Evap Fan Motors</t>
  </si>
  <si>
    <t>HEEvapFanMotor</t>
  </si>
  <si>
    <t>High efficiency evaporator fan motors for walk in or reach in cases</t>
  </si>
  <si>
    <t>V &lt; 15</t>
  </si>
  <si>
    <t>Freezer</t>
  </si>
  <si>
    <t>Solid</t>
  </si>
  <si>
    <t>Vertical Glass Door</t>
  </si>
  <si>
    <t>Vertical Solid Door</t>
  </si>
  <si>
    <t>Horizontal Solid Door</t>
  </si>
  <si>
    <t>Horizontal Glass Door</t>
  </si>
  <si>
    <t>Glass Door</t>
  </si>
  <si>
    <t>Solid Door</t>
  </si>
  <si>
    <t>HEEvapFanRICoolCase2</t>
  </si>
  <si>
    <t>High-Efficiency Evaporator Fans-Reach in Cooler, SP  16W-36W</t>
  </si>
  <si>
    <t>High-Efficiency Evaporator Fans-</t>
  </si>
  <si>
    <t>15 ≤ V &lt; 30</t>
  </si>
  <si>
    <t>Glass</t>
  </si>
  <si>
    <t>Volume</t>
  </si>
  <si>
    <t>Fridge</t>
  </si>
  <si>
    <t xml:space="preserve">Fridge </t>
  </si>
  <si>
    <t>HEEvapFanRICoolCase3</t>
  </si>
  <si>
    <t>High-Efficiency Evaporator Fans-Reach in Cooler, SP &gt;36W</t>
  </si>
  <si>
    <t>30 ≤ V &lt; 50</t>
  </si>
  <si>
    <t xml:space="preserve">50 ≤ V </t>
  </si>
  <si>
    <t>Horizontal Closed (All Volumes)</t>
  </si>
  <si>
    <t>HEEvapFanRICoolCase4</t>
  </si>
  <si>
    <t>High-Efficiency Evaporator Fans-Reach in Cooler, PSC &lt;16W</t>
  </si>
  <si>
    <t>HEEvapFanRICoolCase5</t>
  </si>
  <si>
    <t>High-Efficiency Evaporator Fans-Reach in Cooler, PSC 16W-36W</t>
  </si>
  <si>
    <t>HEEvapFanRICoolCase6</t>
  </si>
  <si>
    <t>High-Efficiency Evaporator Fans-Reach in Cooler, PSC &gt;36W</t>
  </si>
  <si>
    <t>Table 7: Case Type</t>
  </si>
  <si>
    <t>Direction to Close</t>
  </si>
  <si>
    <t>HEEvapFanRIFrzCase1</t>
  </si>
  <si>
    <t>High-Efficiency Evaporator Fans-Reach in Freezer, SP &lt;16W</t>
  </si>
  <si>
    <t>Walk-In</t>
  </si>
  <si>
    <t>Vertical Closed</t>
  </si>
  <si>
    <t>HEEvapFanRIFrzCase2</t>
  </si>
  <si>
    <t>High-Efficiency Evaporator Fans-Reach in Freezer, SP 16W-36W</t>
  </si>
  <si>
    <t>Reach-In</t>
  </si>
  <si>
    <t>Horizontal Closed</t>
  </si>
  <si>
    <t>HEEvapFanRIFrzCase3</t>
  </si>
  <si>
    <t>High-Efficiency Evaporator Fans-Reach in Freezer, SP &gt;36W</t>
  </si>
  <si>
    <t>HEEvapFanRIFrzCase4</t>
  </si>
  <si>
    <t>High-Efficiency Evaporator Fans-Reach in Freezer, PSC &lt;16W</t>
  </si>
  <si>
    <t>HEEvapFanRIFrzCase5</t>
  </si>
  <si>
    <t>High-Efficiency Evaporator Fans-Reach in Freezer, PSC 16W-36W</t>
  </si>
  <si>
    <t>HEEvapFanRIFrzCase6</t>
  </si>
  <si>
    <t>High-Efficiency Evaporator Fans-Reach in Freezer, PSC &gt;36W</t>
  </si>
  <si>
    <t>HEEvapFanWICoolCase1</t>
  </si>
  <si>
    <t>High-Efficiency Evaporator Fans-Walk-In Cooler, SP &lt;14W</t>
  </si>
  <si>
    <t>HEEvapFanWICoolCase2</t>
  </si>
  <si>
    <t>High-Efficiency Evaporator Fans-Walk-In Cooler, SP 16W-23W</t>
  </si>
  <si>
    <t>HEEvapFanWICoolCase3</t>
  </si>
  <si>
    <t>High-Efficiency Evaporator Fans-Walk-In Cooler, SP 1/20 HP 37 Watt</t>
  </si>
  <si>
    <t>Calculation 3: kWh to Use 3.5.1</t>
  </si>
  <si>
    <t>HEEvapFanWICoolCase4</t>
  </si>
  <si>
    <t>High-Efficiency Evaporator Fans-Walk-In Cooler, SP 1/15 HP 49 Watt</t>
  </si>
  <si>
    <t>Values</t>
  </si>
  <si>
    <t>Baseline</t>
  </si>
  <si>
    <t>ECM</t>
  </si>
  <si>
    <t>HEEvapFanWICoolCase5</t>
  </si>
  <si>
    <t>High-Efficiency Evaporator Fans-Walk-In Cooler, PSC &lt;14W</t>
  </si>
  <si>
    <t>Fridge kWh</t>
  </si>
  <si>
    <t>Freezer kWh</t>
  </si>
  <si>
    <t>Final Check</t>
  </si>
  <si>
    <t>Horizontal</t>
  </si>
  <si>
    <t>HEEvapFanWICoolCase6</t>
  </si>
  <si>
    <t>High-Efficiency Evaporator Fans-Walk-In Cooler, PSC 16W-23W</t>
  </si>
  <si>
    <t>Volume Cat</t>
  </si>
  <si>
    <t>Cooling Type</t>
  </si>
  <si>
    <t>Vertical kWh</t>
  </si>
  <si>
    <t>Horizontal kWh</t>
  </si>
  <si>
    <t>Actual kWh</t>
  </si>
  <si>
    <t>HEEvapFanWICoolCase7</t>
  </si>
  <si>
    <t>High-Efficiency Evaporator Fans-Walk-In Cooler, PSC 1/20 HP 37 Watt</t>
  </si>
  <si>
    <t>HEEvapFanWICoolCase8</t>
  </si>
  <si>
    <t>High-Efficiency Evaporator Fans-Walk-In Cooler, PSC 1/15 HP 49 Watt</t>
  </si>
  <si>
    <t>HEEvapFanWIFrzCase1</t>
  </si>
  <si>
    <t>High-Efficiency Evaporator Fans-Walk-In Freezer, SP &lt;14W</t>
  </si>
  <si>
    <t>HEEvapFanWIFrzCase2</t>
  </si>
  <si>
    <t>High-Efficiency Evaporator Fans-Walk-In Freezer, SP 16W-23W</t>
  </si>
  <si>
    <t>HEEvapFanWIFrzCase3</t>
  </si>
  <si>
    <t>High-Efficiency Evaporator Fans-Walk-In Freezer, SP 1/20 HP 37 Watt</t>
  </si>
  <si>
    <t>HEEvapFanWIFrzCase4</t>
  </si>
  <si>
    <t>High-Efficiency Evaporator Fans-Walk-In Freezer, SP, 1/15 HP 49 Watt</t>
  </si>
  <si>
    <t>HEEvapFanWIFrzCase5</t>
  </si>
  <si>
    <t>High-Efficiency Evaporator Fans-Walk-In Freezer, PSC &lt;14W</t>
  </si>
  <si>
    <t>HEEvapFanWIFrzCase6</t>
  </si>
  <si>
    <t>High-Efficiency Evaporator Fans-Walk-In Freezer, PSC 16W-23W</t>
  </si>
  <si>
    <t>HEEvapFanWIFrzCase7</t>
  </si>
  <si>
    <t>High-Efficiency Evaporator Fans-Walk-In Freezer, PSC, 1/20 HP 37 Watt</t>
  </si>
  <si>
    <t>HEEvapFanWIFrzCase8</t>
  </si>
  <si>
    <t>High-Efficiency Evaporator Fans-Walk-In Freezer, PSC 1/15 HP 49 Watt</t>
  </si>
  <si>
    <t>Anti Sweat Control</t>
  </si>
  <si>
    <t>ASHTRCntrlUnknownCool</t>
  </si>
  <si>
    <t>Anti-Sweat Heater Controls Cooler Unknown control</t>
  </si>
  <si>
    <t>ASHTRCntrlOnOffCool</t>
  </si>
  <si>
    <t>Anti-Sweat Heater Controls Cooler On/Off control</t>
  </si>
  <si>
    <t>Table 4: Motor Type</t>
  </si>
  <si>
    <t>Table 4.1: Motor Type 2</t>
  </si>
  <si>
    <t>Table 5: Wattage</t>
  </si>
  <si>
    <t>Table 6: Project Type</t>
  </si>
  <si>
    <t>ASHTRCntrlMPCool</t>
  </si>
  <si>
    <t>Anti-Sweat Heater Controls Cooler Micropulse control</t>
  </si>
  <si>
    <t>SP</t>
  </si>
  <si>
    <t>1-14</t>
  </si>
  <si>
    <t>Retrofit</t>
  </si>
  <si>
    <t>ASHTRCntrlUnknownFrz</t>
  </si>
  <si>
    <t>Anti-Sweat Heater Controls Freezer Unknown control</t>
  </si>
  <si>
    <t>PSC</t>
  </si>
  <si>
    <t>16-23</t>
  </si>
  <si>
    <t>New Construction</t>
  </si>
  <si>
    <t>ASHTRCntrlOnOffFrz</t>
  </si>
  <si>
    <t>Anti-Sweat Heater Controls Freezer On/Off control</t>
  </si>
  <si>
    <t>1/20 HP 37 Watt</t>
  </si>
  <si>
    <t>ASHTRCntrlMPFrz</t>
  </si>
  <si>
    <t>Anti-Sweat Heater Controls Freezer Micropulse control</t>
  </si>
  <si>
    <t>PMS</t>
  </si>
  <si>
    <t>1/15 HP 49 Watt</t>
  </si>
  <si>
    <t>Auto Close</t>
  </si>
  <si>
    <t>DoorCloseWICooler</t>
  </si>
  <si>
    <t>Auto Closers for Walk-In Cooler/Unknown Doors</t>
  </si>
  <si>
    <t>DoorCloseWIFreez</t>
  </si>
  <si>
    <t>Auto Closers for Walk-In Freezer Doors</t>
  </si>
  <si>
    <t>Waste Heat Factor</t>
  </si>
  <si>
    <t>Table 9: Deemed Savings Freezer Reach In</t>
  </si>
  <si>
    <t>Table 10: Deemed Savings Cooler Walk In</t>
  </si>
  <si>
    <t>Table 11: Deemed Savings Freezer Walk In</t>
  </si>
  <si>
    <t>Table 3-97</t>
  </si>
  <si>
    <t>Door Gaskets</t>
  </si>
  <si>
    <t>DoorGasketRICool</t>
  </si>
  <si>
    <t xml:space="preserve">Door Gaskets for Reach-in Coolers </t>
  </si>
  <si>
    <t>Wattage</t>
  </si>
  <si>
    <t>Fan control Style</t>
  </si>
  <si>
    <t>%On</t>
  </si>
  <si>
    <t>CF</t>
  </si>
  <si>
    <t>DoorGasketRIFrz</t>
  </si>
  <si>
    <t xml:space="preserve">Door Gaskets for Reach-in Freezers </t>
  </si>
  <si>
    <t>SP Freezer</t>
  </si>
  <si>
    <t>On/Off</t>
  </si>
  <si>
    <t>DoorGasketWICool</t>
  </si>
  <si>
    <t>Door Gaskets for Walk-in Coolers</t>
  </si>
  <si>
    <t>PSC Freezer</t>
  </si>
  <si>
    <t>Micropulse</t>
  </si>
  <si>
    <t>DoorGasketWIFrz</t>
  </si>
  <si>
    <t xml:space="preserve">Door Gaskets for Walk-in Freezers </t>
  </si>
  <si>
    <t>SP Refrigeration</t>
  </si>
  <si>
    <t>1/20HP (37 Watts)</t>
  </si>
  <si>
    <t>Unknown</t>
  </si>
  <si>
    <t>DoorGasketRestCool</t>
  </si>
  <si>
    <t>PSC Refrigeration</t>
  </si>
  <si>
    <t>1/15 HP (49 Watt)</t>
  </si>
  <si>
    <t>DoorGasketRestFrz</t>
  </si>
  <si>
    <t>DoorGasketSmallGroceryCool</t>
  </si>
  <si>
    <t>Table 12: Deemed kW Cooler Reach In</t>
  </si>
  <si>
    <t>Table 13: Deemed kW Freezer Reach In</t>
  </si>
  <si>
    <t>Table 14: Deemed kW Cooler Walk In</t>
  </si>
  <si>
    <t>Table 15: Deemed kW Freezer Walk In</t>
  </si>
  <si>
    <t>DoorGasketSmallGroceryFrz</t>
  </si>
  <si>
    <t>DoorGasketMLGroceryCool</t>
  </si>
  <si>
    <t>DoorGasketMLGroceryFrz</t>
  </si>
  <si>
    <t>DoorGasketConCool</t>
  </si>
  <si>
    <t>DoorGasketConFrz</t>
  </si>
  <si>
    <t>DoorGasketSuperCool</t>
  </si>
  <si>
    <t>DoorGasketSuperFrz</t>
  </si>
  <si>
    <t>Table 16: Unit Type/COP 3.5.5</t>
  </si>
  <si>
    <t>Table 17: Location</t>
  </si>
  <si>
    <t>Table 18: Facility Type</t>
  </si>
  <si>
    <t>Table 19: Column Number</t>
  </si>
  <si>
    <t>EvapFanCntrl</t>
  </si>
  <si>
    <t>Type</t>
  </si>
  <si>
    <t>Education - College/University</t>
  </si>
  <si>
    <t>Condensing Unit - Refrigerator</t>
  </si>
  <si>
    <t>Floating Head Pressure Control-HP</t>
  </si>
  <si>
    <t>FloatHeadPresCntrlHP</t>
  </si>
  <si>
    <t>Education - Other</t>
  </si>
  <si>
    <t>Condensing Unit - Freezer</t>
  </si>
  <si>
    <t>Floating Head Pressure Control-Ton</t>
  </si>
  <si>
    <t>FloatHeadPresCntrlTon</t>
  </si>
  <si>
    <t>Grocery</t>
  </si>
  <si>
    <t>Remote Condenser - Refrigerator</t>
  </si>
  <si>
    <t>EvapCoilDefCntrlCool</t>
  </si>
  <si>
    <t>Evaporator Coil Defrost Control Cooler</t>
  </si>
  <si>
    <t>Health - Hospital</t>
  </si>
  <si>
    <t>Remote Condenser - Freezer</t>
  </si>
  <si>
    <t>EvapCoilDefCntrlFreez</t>
  </si>
  <si>
    <t>Evaporator Coil Defrost Control Freezer</t>
  </si>
  <si>
    <t>Health - Other</t>
  </si>
  <si>
    <t>Existing Ref Display Cases</t>
  </si>
  <si>
    <t>AntiSweatHtrDoor</t>
  </si>
  <si>
    <t>Add Door to Existing Ref Display Cases without anti-sweat heaters</t>
  </si>
  <si>
    <t>Industrial Manufacturing</t>
  </si>
  <si>
    <t>ZeroSweatDoor</t>
  </si>
  <si>
    <t>Add Door to Existing Ref Display Cases with anti-sweat heaters</t>
  </si>
  <si>
    <t>Table 22: 2.5.4 Definition</t>
  </si>
  <si>
    <t>Institutional/Public Service</t>
  </si>
  <si>
    <t>Zero Heat Door</t>
  </si>
  <si>
    <t>ZeroEnergyDoor</t>
  </si>
  <si>
    <t>Refrigerated display cases with doors replacing open cases</t>
  </si>
  <si>
    <t>Estimator Term</t>
  </si>
  <si>
    <t>Catalyst Term</t>
  </si>
  <si>
    <t>Lodging</t>
  </si>
  <si>
    <t>Voltage of Compressor</t>
  </si>
  <si>
    <t>motorwattage</t>
  </si>
  <si>
    <t>Multifamily (Common Areas)</t>
  </si>
  <si>
    <t>Refrigeration economizers</t>
  </si>
  <si>
    <t>Amperage of Compressor</t>
  </si>
  <si>
    <t>rate</t>
  </si>
  <si>
    <t>Office</t>
  </si>
  <si>
    <t>Night Covers</t>
  </si>
  <si>
    <t>NightCover</t>
  </si>
  <si>
    <t>Voltage of Fan</t>
  </si>
  <si>
    <t>newwattage</t>
  </si>
  <si>
    <t>Restaurant</t>
  </si>
  <si>
    <t>Strip Curtains</t>
  </si>
  <si>
    <t>StripCurtain</t>
  </si>
  <si>
    <t>Strip curtains for walk-in freezers and coolers</t>
  </si>
  <si>
    <t>Amperage of Fan</t>
  </si>
  <si>
    <t>wattage</t>
  </si>
  <si>
    <t>Retail</t>
  </si>
  <si>
    <t>Door Gasket Savings - Table 3-113</t>
  </si>
  <si>
    <t>Strip Curtains Grocery Cooler</t>
  </si>
  <si>
    <t>Warehouse - Other</t>
  </si>
  <si>
    <t>Cooler</t>
  </si>
  <si>
    <t>Freezers</t>
  </si>
  <si>
    <t>Strip Curtains Grocery freeezer</t>
  </si>
  <si>
    <t>Warehouse - Refrigerated</t>
  </si>
  <si>
    <t>kW/Door</t>
  </si>
  <si>
    <t>kWh/Door</t>
  </si>
  <si>
    <t>Strip Curtains convenience store cooler</t>
  </si>
  <si>
    <t>Table 24: Answer</t>
  </si>
  <si>
    <t xml:space="preserve">Reach-In </t>
  </si>
  <si>
    <t>Strip Curtains convenience store freezer</t>
  </si>
  <si>
    <t>Yes</t>
  </si>
  <si>
    <t>Strip Curtains restaurant cooler</t>
  </si>
  <si>
    <t>No</t>
  </si>
  <si>
    <t>Strip Curtains Restaurant freezer</t>
  </si>
  <si>
    <t>Strip Curtains refrigerated warehouse cooler</t>
  </si>
  <si>
    <t>Suction Pipe Insulation</t>
  </si>
  <si>
    <t>SucPipeInsulMedTemp</t>
  </si>
  <si>
    <t>Suction Pipe Insulation Medium Temp</t>
  </si>
  <si>
    <t>Table 20: kWh/Ton</t>
  </si>
  <si>
    <t>SucPipeInsulLowTemp</t>
  </si>
  <si>
    <t>Suction Pipe Insulation Low Temp</t>
  </si>
  <si>
    <t>City</t>
  </si>
  <si>
    <t>Refrigerated Display Cases</t>
  </si>
  <si>
    <t>CaseDoor</t>
  </si>
  <si>
    <t>High Efficiency Cases</t>
  </si>
  <si>
    <t>HECoolCase</t>
  </si>
  <si>
    <t xml:space="preserve">HE Cooler Cases </t>
  </si>
  <si>
    <t>Table 21: 3.5.5</t>
  </si>
  <si>
    <t>Table 23: 3.5.7 BF</t>
  </si>
  <si>
    <t>HEFrzCase</t>
  </si>
  <si>
    <t xml:space="preserve">HE Freezer Cases </t>
  </si>
  <si>
    <t>Refrigeration kWh</t>
  </si>
  <si>
    <t>Freezer kW</t>
  </si>
  <si>
    <t>Refrigeration kW</t>
  </si>
  <si>
    <t>VSD Refrigeration Compressor-Ton</t>
  </si>
  <si>
    <t>VSRefComTon</t>
  </si>
  <si>
    <t>Variable Speed Ref Compressor Tons</t>
  </si>
  <si>
    <t>VSD Refrigeration Compressor-HP</t>
  </si>
  <si>
    <t>VSRefComHP</t>
  </si>
  <si>
    <t>Variable Speed Ref Compressor HP</t>
  </si>
  <si>
    <t>Special Doors</t>
  </si>
  <si>
    <t>SpecDoors</t>
  </si>
  <si>
    <t>Table 25: 3.5.9 ES/DS w/ Pre Exist Curtain</t>
  </si>
  <si>
    <t>Table 26: 3.5.8 - Table - 3-107</t>
  </si>
  <si>
    <t>Table 27: 3.5.10 SF</t>
  </si>
  <si>
    <t>ES</t>
  </si>
  <si>
    <t>DS</t>
  </si>
  <si>
    <t>Doorway areas</t>
  </si>
  <si>
    <t>Low Temperature (-35F to -5F)</t>
  </si>
  <si>
    <t>Supermarket - Cooler</t>
  </si>
  <si>
    <t>Medium Temperature (0F to 30F)</t>
  </si>
  <si>
    <t>Supermarket - Freezer</t>
  </si>
  <si>
    <t>High Temperature (35F - 55F)</t>
  </si>
  <si>
    <t>Convenience Store - Cooler</t>
  </si>
  <si>
    <t>Convenience Store - Freezer</t>
  </si>
  <si>
    <t>Restaurant - Cooler</t>
  </si>
  <si>
    <t>Restaurant - Freezer</t>
  </si>
  <si>
    <t>Table 28: 3.5.12 ESF/DSF</t>
  </si>
  <si>
    <t>Table 29: 3.5.14 ESF/DSF</t>
  </si>
  <si>
    <t>Facility</t>
  </si>
  <si>
    <t>Medium Temperature - Walk In Cooler</t>
  </si>
  <si>
    <t>Low Temperature Walk In Freezer</t>
  </si>
  <si>
    <t>Small Grocery Store - Cooler</t>
  </si>
  <si>
    <t>Small Grocery Store - Freezer</t>
  </si>
  <si>
    <t>Large Grocery Store - Cooler</t>
  </si>
  <si>
    <t>Large Grocery Store - Freezer</t>
  </si>
  <si>
    <t>Table 30: 3.5.16 ESF/DSF</t>
  </si>
  <si>
    <t>Doors with Anti Sweat Heaters</t>
  </si>
  <si>
    <t>No Sweat Doors</t>
  </si>
  <si>
    <r>
      <t>kW</t>
    </r>
    <r>
      <rPr>
        <b/>
        <vertAlign val="subscript"/>
        <sz val="11"/>
        <color theme="1"/>
        <rFont val="Arial"/>
        <family val="2"/>
        <scheme val="minor"/>
      </rPr>
      <t>base</t>
    </r>
  </si>
  <si>
    <r>
      <t>kW</t>
    </r>
    <r>
      <rPr>
        <vertAlign val="subscript"/>
        <sz val="11"/>
        <color theme="1"/>
        <rFont val="Arial"/>
        <family val="2"/>
        <scheme val="minor"/>
      </rPr>
      <t>ee</t>
    </r>
  </si>
  <si>
    <r>
      <t>HP</t>
    </r>
    <r>
      <rPr>
        <vertAlign val="subscript"/>
        <sz val="11"/>
        <color theme="1"/>
        <rFont val="Arial"/>
        <family val="2"/>
        <scheme val="minor"/>
      </rPr>
      <t>base</t>
    </r>
  </si>
  <si>
    <r>
      <t>HP</t>
    </r>
    <r>
      <rPr>
        <vertAlign val="subscript"/>
        <sz val="11"/>
        <color theme="1"/>
        <rFont val="Arial"/>
        <family val="2"/>
        <scheme val="minor"/>
      </rPr>
      <t>ee</t>
    </r>
  </si>
  <si>
    <t>HP/W</t>
  </si>
  <si>
    <r>
      <rPr>
        <sz val="11"/>
        <color theme="1"/>
        <rFont val="Arial"/>
        <family val="2"/>
      </rPr>
      <t>η</t>
    </r>
    <r>
      <rPr>
        <vertAlign val="subscript"/>
        <sz val="11"/>
        <color theme="1"/>
        <rFont val="Arial"/>
        <family val="2"/>
        <scheme val="minor"/>
      </rPr>
      <t>base</t>
    </r>
  </si>
  <si>
    <r>
      <rPr>
        <sz val="11"/>
        <color theme="1"/>
        <rFont val="Arial"/>
        <family val="2"/>
      </rPr>
      <t>η</t>
    </r>
    <r>
      <rPr>
        <vertAlign val="subscript"/>
        <sz val="11"/>
        <color theme="1"/>
        <rFont val="Arial"/>
        <family val="2"/>
        <scheme val="minor"/>
      </rPr>
      <t>ee</t>
    </r>
  </si>
  <si>
    <t>LF</t>
  </si>
  <si>
    <t>%ON Uncontrolled</t>
  </si>
  <si>
    <t>Hours/Year</t>
  </si>
  <si>
    <t>WHFe</t>
  </si>
  <si>
    <t>kWh savings</t>
  </si>
  <si>
    <t>Evap Fan Controllers</t>
  </si>
  <si>
    <t>HP</t>
  </si>
  <si>
    <t>η</t>
  </si>
  <si>
    <t>%ON Controlled</t>
  </si>
  <si>
    <t>Table 3‑120: Default Savings for Air-Cooled Refrigeration Condensers</t>
  </si>
  <si>
    <r>
      <t>Annual Energy Savings per Ton of Capacity (</t>
    </r>
    <r>
      <rPr>
        <b/>
        <sz val="11"/>
        <color theme="1"/>
        <rFont val="Calibri"/>
        <family val="2"/>
      </rPr>
      <t>Δ</t>
    </r>
    <r>
      <rPr>
        <b/>
        <sz val="7.7"/>
        <color theme="1"/>
        <rFont val="Arial"/>
        <family val="2"/>
      </rPr>
      <t>kWh/ton)</t>
    </r>
  </si>
  <si>
    <t>Peak Demand Savings per Ton of Capacity (ΔkW/ton)</t>
  </si>
  <si>
    <t>Hours</t>
  </si>
  <si>
    <t xml:space="preserve"> Condensing unit savings, per HP</t>
  </si>
  <si>
    <t>Hermetic / Semi-Hermetic</t>
  </si>
  <si>
    <t>Scroll</t>
  </si>
  <si>
    <t>Discus/Unknown</t>
  </si>
  <si>
    <t>Condenser Type</t>
  </si>
  <si>
    <t>Last Updated: [Date], See Version Log</t>
  </si>
  <si>
    <t>HIDE</t>
  </si>
  <si>
    <t>User Inputs</t>
  </si>
  <si>
    <t>Calculations</t>
  </si>
  <si>
    <t>Total Incentive</t>
  </si>
  <si>
    <t>Unit ID</t>
  </si>
  <si>
    <t>Refrigeration Type*</t>
  </si>
  <si>
    <t>Direction to Close*</t>
  </si>
  <si>
    <t>kWh base</t>
  </si>
  <si>
    <t>kWh ee</t>
  </si>
  <si>
    <t>Days/Year</t>
  </si>
  <si>
    <t>Hrs/Day</t>
  </si>
  <si>
    <t>Efficient Motor Type*</t>
  </si>
  <si>
    <t>Baseline Motor Wattage* HP</t>
  </si>
  <si>
    <t>Efficient Motor Wattage* HP</t>
  </si>
  <si>
    <t>Namplate Rated Horsepower*</t>
  </si>
  <si>
    <t>Fan Control Type*</t>
  </si>
  <si>
    <t>Motor Type*</t>
  </si>
  <si>
    <t>Refrigeration Temperature</t>
  </si>
  <si>
    <t>Column Number</t>
  </si>
  <si>
    <t>kWh/HP</t>
  </si>
  <si>
    <t>HP/Tons</t>
  </si>
  <si>
    <t>Case</t>
  </si>
  <si>
    <t>Control</t>
  </si>
  <si>
    <t>Measure Code</t>
  </si>
  <si>
    <t>Control Type*</t>
  </si>
  <si>
    <t>Number of Doors*</t>
  </si>
  <si>
    <t>kWh/door</t>
  </si>
  <si>
    <t>kW/door</t>
  </si>
  <si>
    <t>Number of Fans*</t>
  </si>
  <si>
    <t>kW DE</t>
  </si>
  <si>
    <t>SVG</t>
  </si>
  <si>
    <t>BF</t>
  </si>
  <si>
    <t>HOU</t>
  </si>
  <si>
    <t>ES value</t>
  </si>
  <si>
    <t>DS value</t>
  </si>
  <si>
    <t>Assumed Areas</t>
  </si>
  <si>
    <t>Warehouse doorway</t>
  </si>
  <si>
    <t>120 ft²</t>
  </si>
  <si>
    <t>All other Doorways</t>
  </si>
  <si>
    <t>21 ft²</t>
  </si>
  <si>
    <t>Facility and Type*</t>
  </si>
  <si>
    <t>Refrigeration Temperature*</t>
  </si>
  <si>
    <t>Width of Opening (ft)*</t>
  </si>
  <si>
    <t>Number of Units*</t>
  </si>
  <si>
    <t>SF</t>
  </si>
  <si>
    <t>kWh Cooler</t>
  </si>
  <si>
    <t>kWh Freezer</t>
  </si>
  <si>
    <t>kW Cooler</t>
  </si>
  <si>
    <t>kW Freezer</t>
  </si>
  <si>
    <t>Existing Door Heater Watts*</t>
  </si>
  <si>
    <t>Replacement Door Heater Watts*</t>
  </si>
  <si>
    <t>Hours of Use</t>
  </si>
  <si>
    <t>kW/w</t>
  </si>
  <si>
    <t>PPLC@LC$</t>
  </si>
  <si>
    <t>Cooler Type*</t>
  </si>
  <si>
    <t>Length*</t>
  </si>
  <si>
    <t>Case Width*</t>
  </si>
  <si>
    <t>Days</t>
  </si>
  <si>
    <t>(kWh/day)/ft</t>
  </si>
  <si>
    <t>Nameplate HP*</t>
  </si>
  <si>
    <t>Condenser Type*</t>
  </si>
  <si>
    <t>Fan Control Installed*</t>
  </si>
  <si>
    <t>kWh cond</t>
  </si>
  <si>
    <t>kW evap</t>
  </si>
  <si>
    <t>kW circ</t>
  </si>
  <si>
    <t>kW econ</t>
  </si>
  <si>
    <t>DC comp</t>
  </si>
  <si>
    <t>DC econ</t>
  </si>
  <si>
    <t>kWh Savings w/Fan Control</t>
  </si>
  <si>
    <t>kWh Savings wo/Fan Control</t>
  </si>
  <si>
    <t>Incentive increased to $0.10/kWh for downstreama nd $0.20/kWh for DD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</si>
</sst>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7" formatCode="&quot;$&quot;#,##0.00_);\(&quot;$&quot;#,##0.00\)"/>
    <numFmt numFmtId="8" formatCode="&quot;$&quot;#,##0.00_);[Red]\(&quot;$&quot;#,##0.00\)"/>
    <numFmt numFmtId="44" formatCode="_(&quot;$&quot;* #,##0.00_);_(&quot;$&quot;* \(#,##0.00\);_(&quot;$&quot;* &quot;-&quot;??_);_(@_)"/>
    <numFmt numFmtId="43" formatCode="_(* #,##0.00_);_(* \(#,##0.00\);_(* &quot;-&quot;??_);_(@_)"/>
    <numFmt numFmtId="164" formatCode="0.0"/>
    <numFmt numFmtId="165" formatCode="&quot;$&quot;#,##0.00"/>
    <numFmt numFmtId="166" formatCode="_(* #,##0_);_(* \(#,##0\);_(* &quot;-&quot;??_);_(@_)"/>
    <numFmt numFmtId="167" formatCode="0.0%"/>
    <numFmt numFmtId="168" formatCode="_(* #,##0.0000_);_(* \(#,##0.0000\);_(* &quot;-&quot;??_);_(@_)"/>
    <numFmt numFmtId="169" formatCode="&quot;$&quot;#,##0"/>
    <numFmt numFmtId="170" formatCode="#,##0.0"/>
    <numFmt numFmtId="171" formatCode="\$#,##0.0000"/>
    <numFmt numFmtId="172" formatCode="0.00000"/>
    <numFmt numFmtId="173" formatCode="&quot;$&quot;#,##0.000"/>
  </numFmts>
  <fonts count="97" x14ac:knownFonts="1">
    <font>
      <sz val="11"/>
      <color theme="1"/>
      <name val="Arial"/>
      <family val="2"/>
      <scheme val="minor"/>
    </font>
    <font>
      <sz val="11"/>
      <color theme="1"/>
      <name val="Arial"/>
      <family val="2"/>
      <scheme val="minor"/>
    </font>
    <font>
      <b/>
      <sz val="18"/>
      <color theme="3"/>
      <name val="Arial"/>
      <family val="2"/>
      <scheme val="major"/>
    </font>
    <font>
      <b/>
      <sz val="15"/>
      <color theme="3"/>
      <name val="Arial"/>
      <family val="2"/>
      <scheme val="minor"/>
    </font>
    <font>
      <b/>
      <sz val="13"/>
      <color theme="3"/>
      <name val="Arial"/>
      <family val="2"/>
      <scheme val="minor"/>
    </font>
    <font>
      <b/>
      <sz val="11"/>
      <color theme="3"/>
      <name val="Arial"/>
      <family val="2"/>
      <scheme val="minor"/>
    </font>
    <font>
      <sz val="11"/>
      <color rgb="FF006100"/>
      <name val="Arial"/>
      <family val="2"/>
      <scheme val="minor"/>
    </font>
    <font>
      <sz val="11"/>
      <color rgb="FF9C0006"/>
      <name val="Arial"/>
      <family val="2"/>
      <scheme val="minor"/>
    </font>
    <font>
      <sz val="11"/>
      <color rgb="FF9C6500"/>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i/>
      <sz val="11"/>
      <color rgb="FF7F7F7F"/>
      <name val="Arial"/>
      <family val="2"/>
      <scheme val="minor"/>
    </font>
    <font>
      <b/>
      <sz val="11"/>
      <color theme="1"/>
      <name val="Arial"/>
      <family val="2"/>
      <scheme val="minor"/>
    </font>
    <font>
      <sz val="11"/>
      <color theme="0"/>
      <name val="Arial"/>
      <family val="2"/>
      <scheme val="minor"/>
    </font>
    <font>
      <sz val="14"/>
      <color theme="5"/>
      <name val="Arial"/>
      <family val="2"/>
      <scheme val="minor"/>
    </font>
    <font>
      <b/>
      <u/>
      <sz val="27"/>
      <color theme="4" tint="-0.249977111117893"/>
      <name val="Arial"/>
      <family val="2"/>
      <scheme val="minor"/>
    </font>
    <font>
      <sz val="10"/>
      <name val="Arial"/>
      <family val="2"/>
    </font>
    <font>
      <sz val="10"/>
      <name val="Arial"/>
      <family val="2"/>
    </font>
    <font>
      <sz val="11"/>
      <name val="Arial"/>
      <family val="2"/>
    </font>
    <font>
      <b/>
      <sz val="11"/>
      <color rgb="FF0070C0"/>
      <name val="Arial"/>
      <family val="2"/>
    </font>
    <font>
      <sz val="10"/>
      <color theme="6" tint="-0.249977111117893"/>
      <name val="Arial"/>
      <family val="2"/>
    </font>
    <font>
      <u/>
      <sz val="16"/>
      <color theme="5"/>
      <name val="Arial"/>
      <family val="2"/>
    </font>
    <font>
      <b/>
      <sz val="11"/>
      <color theme="6"/>
      <name val="Arial"/>
      <family val="2"/>
    </font>
    <font>
      <b/>
      <u/>
      <sz val="27"/>
      <color theme="5"/>
      <name val="Arial"/>
      <family val="2"/>
      <scheme val="minor"/>
    </font>
    <font>
      <sz val="11"/>
      <color theme="5"/>
      <name val="Arial"/>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9"/>
      <color theme="1"/>
      <name val="Arial"/>
      <family val="2"/>
      <scheme val="minor"/>
    </font>
    <font>
      <sz val="11"/>
      <color theme="1"/>
      <name val="Arial"/>
      <family val="2"/>
    </font>
    <font>
      <b/>
      <sz val="18"/>
      <color rgb="FF00539F"/>
      <name val="Arial"/>
      <family val="2"/>
    </font>
    <font>
      <sz val="10"/>
      <color theme="1"/>
      <name val="Arial"/>
      <family val="2"/>
    </font>
    <font>
      <u/>
      <sz val="10"/>
      <color theme="1"/>
      <name val="Arial"/>
      <family val="2"/>
    </font>
    <font>
      <b/>
      <sz val="11"/>
      <color theme="5"/>
      <name val="Arial"/>
      <family val="2"/>
      <scheme val="minor"/>
    </font>
    <font>
      <sz val="8"/>
      <color theme="1"/>
      <name val="Arial"/>
      <family val="2"/>
      <scheme val="minor"/>
    </font>
    <font>
      <vertAlign val="superscript"/>
      <sz val="11"/>
      <color theme="1"/>
      <name val="Arial"/>
      <family val="2"/>
      <scheme val="minor"/>
    </font>
    <font>
      <sz val="18"/>
      <color theme="5"/>
      <name val="Arial"/>
      <family val="2"/>
      <scheme val="minor"/>
    </font>
    <font>
      <b/>
      <u/>
      <sz val="18"/>
      <color theme="5"/>
      <name val="Arial"/>
      <family val="2"/>
      <scheme val="minor"/>
    </font>
    <font>
      <b/>
      <sz val="18"/>
      <color theme="5"/>
      <name val="Arial"/>
      <family val="2"/>
      <scheme val="minor"/>
    </font>
    <font>
      <sz val="16"/>
      <color theme="5"/>
      <name val="Arial"/>
      <family val="2"/>
    </font>
    <font>
      <sz val="11"/>
      <name val="Arial"/>
      <family val="2"/>
      <scheme val="minor"/>
    </font>
    <font>
      <sz val="11"/>
      <name val="Calibri"/>
      <family val="2"/>
    </font>
    <font>
      <b/>
      <sz val="11"/>
      <name val="Calibri"/>
      <family val="2"/>
    </font>
    <font>
      <sz val="9"/>
      <color theme="1"/>
      <name val="Arial"/>
      <family val="2"/>
    </font>
    <font>
      <sz val="11"/>
      <color rgb="FFFF0000"/>
      <name val="Calibri"/>
      <family val="2"/>
    </font>
    <font>
      <vertAlign val="subscript"/>
      <sz val="11"/>
      <color theme="1"/>
      <name val="Arial"/>
      <family val="2"/>
      <scheme val="minor"/>
    </font>
    <font>
      <b/>
      <vertAlign val="subscript"/>
      <sz val="11"/>
      <color theme="1"/>
      <name val="Arial"/>
      <family val="2"/>
      <scheme val="minor"/>
    </font>
    <font>
      <sz val="9"/>
      <color rgb="FF000000"/>
      <name val="Arial"/>
      <family val="2"/>
    </font>
    <font>
      <b/>
      <sz val="11"/>
      <color theme="1"/>
      <name val="Calibri"/>
      <family val="2"/>
    </font>
    <font>
      <b/>
      <sz val="7.7"/>
      <color theme="1"/>
      <name val="Arial"/>
      <family val="2"/>
    </font>
    <font>
      <b/>
      <sz val="14"/>
      <color theme="5"/>
      <name val="Arial"/>
      <family val="2"/>
      <scheme val="minor"/>
    </font>
    <font>
      <sz val="9"/>
      <color indexed="81"/>
      <name val="Tahoma"/>
      <family val="2"/>
    </font>
    <font>
      <b/>
      <sz val="9"/>
      <color indexed="81"/>
      <name val="Tahoma"/>
      <family val="2"/>
    </font>
    <font>
      <sz val="11"/>
      <color theme="0" tint="-0.34998626667073579"/>
      <name val="Calibri"/>
      <family val="2"/>
    </font>
    <font>
      <b/>
      <sz val="22"/>
      <color rgb="FF003387"/>
      <name val="Calibri"/>
      <family val="2"/>
    </font>
    <font>
      <sz val="16"/>
      <name val="Calibri"/>
      <family val="2"/>
    </font>
    <font>
      <sz val="12"/>
      <name val="Calibri"/>
      <family val="2"/>
    </font>
    <font>
      <sz val="14"/>
      <name val="Calibri"/>
      <family val="2"/>
    </font>
    <font>
      <sz val="10"/>
      <name val="Calibri"/>
      <family val="2"/>
    </font>
    <font>
      <b/>
      <sz val="10"/>
      <name val="Calibri"/>
      <family val="2"/>
    </font>
    <font>
      <b/>
      <sz val="10"/>
      <color rgb="FFFFFFFF"/>
      <name val="Calibri"/>
      <family val="2"/>
    </font>
    <font>
      <sz val="11"/>
      <color theme="1"/>
      <name val="Calibri"/>
      <family val="2"/>
    </font>
    <font>
      <b/>
      <sz val="11"/>
      <color rgb="FF05854B"/>
      <name val="Calibri"/>
      <family val="2"/>
    </font>
    <font>
      <sz val="9"/>
      <name val="Calibri"/>
      <family val="2"/>
    </font>
    <font>
      <sz val="16"/>
      <color rgb="FF05854B"/>
      <name val="Calibri"/>
      <family val="2"/>
    </font>
    <font>
      <b/>
      <u/>
      <sz val="11"/>
      <color rgb="FF6A6A6A"/>
      <name val="Calibri"/>
      <family val="2"/>
    </font>
    <font>
      <b/>
      <sz val="16"/>
      <color rgb="FF0070C0"/>
      <name val="Calibri"/>
      <family val="2"/>
    </font>
    <font>
      <sz val="9"/>
      <color rgb="FF6A6A6A"/>
      <name val="Calibri"/>
      <family val="2"/>
    </font>
    <font>
      <sz val="10"/>
      <color theme="1"/>
      <name val="Calibri"/>
      <family val="2"/>
    </font>
    <font>
      <sz val="8"/>
      <color rgb="FF05854B"/>
      <name val="Calibri"/>
      <family val="2"/>
    </font>
    <font>
      <b/>
      <sz val="10"/>
      <color theme="0"/>
      <name val="Calibri"/>
      <family val="2"/>
    </font>
    <font>
      <sz val="10"/>
      <color theme="0" tint="-0.34998626667073579"/>
      <name val="Calibri"/>
      <family val="2"/>
    </font>
    <font>
      <b/>
      <sz val="10"/>
      <color theme="1"/>
      <name val="Calibri"/>
      <family val="2"/>
    </font>
    <font>
      <b/>
      <sz val="10"/>
      <color theme="0" tint="-0.34998626667073579"/>
      <name val="Calibri"/>
      <family val="2"/>
    </font>
    <font>
      <sz val="8"/>
      <name val="Arial"/>
      <family val="2"/>
      <scheme val="minor"/>
    </font>
    <font>
      <b/>
      <u/>
      <sz val="11"/>
      <color theme="5"/>
      <name val="Arial"/>
      <family val="2"/>
      <scheme val="minor"/>
    </font>
    <font>
      <u/>
      <sz val="11"/>
      <color theme="10"/>
      <name val="Arial"/>
      <family val="2"/>
      <scheme val="minor"/>
    </font>
    <font>
      <sz val="12"/>
      <color theme="1"/>
      <name val="Arial"/>
      <family val="2"/>
      <scheme val="minor"/>
    </font>
    <font>
      <b/>
      <sz val="12"/>
      <color theme="1"/>
      <name val="Arial"/>
      <family val="2"/>
      <scheme val="minor"/>
    </font>
  </fonts>
  <fills count="7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00539F"/>
        <bgColor indexed="64"/>
      </patternFill>
    </fill>
    <fill>
      <patternFill patternType="solid">
        <fgColor rgb="FF6A6A6A"/>
        <bgColor indexed="64"/>
      </patternFill>
    </fill>
    <fill>
      <patternFill patternType="solid">
        <fgColor rgb="FF002060"/>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rgb="FFFFFF00"/>
        <bgColor indexed="64"/>
      </patternFill>
    </fill>
    <fill>
      <patternFill patternType="solid">
        <fgColor theme="7"/>
        <bgColor indexed="64"/>
      </patternFill>
    </fill>
    <fill>
      <patternFill patternType="solid">
        <fgColor rgb="FF003387"/>
        <bgColor indexed="64"/>
      </patternFill>
    </fill>
    <fill>
      <patternFill patternType="solid">
        <fgColor rgb="FFFFFFFF"/>
        <bgColor indexed="64"/>
      </patternFill>
    </fill>
    <fill>
      <patternFill patternType="solid">
        <fgColor theme="8" tint="0.59999389629810485"/>
        <bgColor indexed="64"/>
      </patternFill>
    </fill>
    <fill>
      <patternFill patternType="solid">
        <fgColor rgb="FF92D050"/>
        <bgColor indexed="64"/>
      </patternFill>
    </fill>
    <fill>
      <patternFill patternType="solid">
        <fgColor theme="0" tint="-0.249977111117893"/>
        <bgColor indexed="64"/>
      </patternFill>
    </fill>
  </fills>
  <borders count="9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thin">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bottom style="medium">
        <color indexed="64"/>
      </bottom>
      <diagonal/>
    </border>
    <border>
      <left style="thin">
        <color indexed="64"/>
      </left>
      <right/>
      <top style="medium">
        <color indexed="64"/>
      </top>
      <bottom/>
      <diagonal/>
    </border>
    <border>
      <left/>
      <right style="thin">
        <color auto="1"/>
      </right>
      <top/>
      <bottom/>
      <diagonal/>
    </border>
    <border>
      <left/>
      <right style="medium">
        <color indexed="64"/>
      </right>
      <top style="thin">
        <color indexed="64"/>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top/>
      <bottom style="medium">
        <color indexed="64"/>
      </bottom>
      <diagonal/>
    </border>
    <border>
      <left/>
      <right/>
      <top style="thin">
        <color indexed="64"/>
      </top>
      <bottom/>
      <diagonal/>
    </border>
    <border>
      <left style="thin">
        <color indexed="64"/>
      </left>
      <right/>
      <top/>
      <bottom/>
      <diagonal/>
    </border>
    <border>
      <left style="thin">
        <color indexed="64"/>
      </left>
      <right/>
      <top style="medium">
        <color indexed="64"/>
      </top>
      <bottom style="medium">
        <color indexed="64"/>
      </bottom>
      <diagonal/>
    </border>
    <border>
      <left style="medium">
        <color indexed="64"/>
      </left>
      <right/>
      <top/>
      <bottom style="medium">
        <color indexed="64"/>
      </bottom>
      <diagonal/>
    </border>
    <border>
      <left/>
      <right/>
      <top style="thin">
        <color indexed="64"/>
      </top>
      <bottom style="medium">
        <color indexed="64"/>
      </bottom>
      <diagonal/>
    </border>
  </borders>
  <cellStyleXfs count="200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0" fillId="0" borderId="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0" fontId="21" fillId="0" borderId="0"/>
    <xf numFmtId="0" fontId="21" fillId="0" borderId="0"/>
    <xf numFmtId="0" fontId="21" fillId="0" borderId="0"/>
    <xf numFmtId="0" fontId="1" fillId="0" borderId="0"/>
    <xf numFmtId="9" fontId="21" fillId="0" borderId="0" applyFont="0" applyFill="0" applyBorder="0" applyAlignment="0" applyProtection="0"/>
    <xf numFmtId="9" fontId="21" fillId="0" borderId="0" applyFont="0" applyFill="0" applyBorder="0" applyAlignment="0" applyProtection="0"/>
    <xf numFmtId="0" fontId="20" fillId="0" borderId="0"/>
    <xf numFmtId="0" fontId="29" fillId="37" borderId="0" applyNumberFormat="0" applyBorder="0" applyAlignment="0" applyProtection="0"/>
    <xf numFmtId="0" fontId="29" fillId="38"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41" borderId="0" applyNumberFormat="0" applyBorder="0" applyAlignment="0" applyProtection="0"/>
    <xf numFmtId="0" fontId="29" fillId="42" borderId="0" applyNumberFormat="0" applyBorder="0" applyAlignment="0" applyProtection="0"/>
    <xf numFmtId="0" fontId="29" fillId="43" borderId="0" applyNumberFormat="0" applyBorder="0" applyAlignment="0" applyProtection="0"/>
    <xf numFmtId="0" fontId="29" fillId="44" borderId="0" applyNumberFormat="0" applyBorder="0" applyAlignment="0" applyProtection="0"/>
    <xf numFmtId="0" fontId="29" fillId="45" borderId="0" applyNumberFormat="0" applyBorder="0" applyAlignment="0" applyProtection="0"/>
    <xf numFmtId="0" fontId="29" fillId="40" borderId="0" applyNumberFormat="0" applyBorder="0" applyAlignment="0" applyProtection="0"/>
    <xf numFmtId="0" fontId="29" fillId="43" borderId="0" applyNumberFormat="0" applyBorder="0" applyAlignment="0" applyProtection="0"/>
    <xf numFmtId="0" fontId="29" fillId="46" borderId="0" applyNumberFormat="0" applyBorder="0" applyAlignment="0" applyProtection="0"/>
    <xf numFmtId="0" fontId="30" fillId="47" borderId="0" applyNumberFormat="0" applyBorder="0" applyAlignment="0" applyProtection="0"/>
    <xf numFmtId="0" fontId="30" fillId="44" borderId="0" applyNumberFormat="0" applyBorder="0" applyAlignment="0" applyProtection="0"/>
    <xf numFmtId="0" fontId="30" fillId="45" borderId="0" applyNumberFormat="0" applyBorder="0" applyAlignment="0" applyProtection="0"/>
    <xf numFmtId="0" fontId="30" fillId="48" borderId="0" applyNumberFormat="0" applyBorder="0" applyAlignment="0" applyProtection="0"/>
    <xf numFmtId="0" fontId="30" fillId="49" borderId="0" applyNumberFormat="0" applyBorder="0" applyAlignment="0" applyProtection="0"/>
    <xf numFmtId="0" fontId="30" fillId="50" borderId="0" applyNumberFormat="0" applyBorder="0" applyAlignment="0" applyProtection="0"/>
    <xf numFmtId="0" fontId="30" fillId="51" borderId="0" applyNumberFormat="0" applyBorder="0" applyAlignment="0" applyProtection="0"/>
    <xf numFmtId="0" fontId="30" fillId="52" borderId="0" applyNumberFormat="0" applyBorder="0" applyAlignment="0" applyProtection="0"/>
    <xf numFmtId="0" fontId="30" fillId="53" borderId="0" applyNumberFormat="0" applyBorder="0" applyAlignment="0" applyProtection="0"/>
    <xf numFmtId="0" fontId="30" fillId="48" borderId="0" applyNumberFormat="0" applyBorder="0" applyAlignment="0" applyProtection="0"/>
    <xf numFmtId="0" fontId="30" fillId="49" borderId="0" applyNumberFormat="0" applyBorder="0" applyAlignment="0" applyProtection="0"/>
    <xf numFmtId="0" fontId="30" fillId="54" borderId="0" applyNumberFormat="0" applyBorder="0" applyAlignment="0" applyProtection="0"/>
    <xf numFmtId="0" fontId="31" fillId="38" borderId="0" applyNumberFormat="0" applyBorder="0" applyAlignment="0" applyProtection="0"/>
    <xf numFmtId="0" fontId="32" fillId="55" borderId="23" applyNumberFormat="0" applyAlignment="0" applyProtection="0"/>
    <xf numFmtId="0" fontId="33" fillId="56" borderId="24" applyNumberFormat="0" applyAlignment="0" applyProtection="0"/>
    <xf numFmtId="44" fontId="20" fillId="0" borderId="0" applyFont="0" applyFill="0" applyBorder="0" applyAlignment="0" applyProtection="0"/>
    <xf numFmtId="44" fontId="29" fillId="0" borderId="0" applyFont="0" applyFill="0" applyBorder="0" applyAlignment="0" applyProtection="0"/>
    <xf numFmtId="0" fontId="34" fillId="0" borderId="0" applyNumberFormat="0" applyFill="0" applyBorder="0" applyAlignment="0" applyProtection="0"/>
    <xf numFmtId="0" fontId="35" fillId="39" borderId="0" applyNumberFormat="0" applyBorder="0" applyAlignment="0" applyProtection="0"/>
    <xf numFmtId="0" fontId="36" fillId="0" borderId="25" applyNumberFormat="0" applyFill="0" applyAlignment="0" applyProtection="0"/>
    <xf numFmtId="0" fontId="37" fillId="0" borderId="26" applyNumberFormat="0" applyFill="0" applyAlignment="0" applyProtection="0"/>
    <xf numFmtId="0" fontId="38" fillId="0" borderId="27" applyNumberFormat="0" applyFill="0" applyAlignment="0" applyProtection="0"/>
    <xf numFmtId="0" fontId="38" fillId="0" borderId="0" applyNumberFormat="0" applyFill="0" applyBorder="0" applyAlignment="0" applyProtection="0"/>
    <xf numFmtId="0" fontId="39" fillId="42" borderId="23" applyNumberFormat="0" applyAlignment="0" applyProtection="0"/>
    <xf numFmtId="0" fontId="40" fillId="0" borderId="28" applyNumberFormat="0" applyFill="0" applyAlignment="0" applyProtection="0"/>
    <xf numFmtId="0" fontId="41" fillId="57"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58" borderId="29" applyNumberFormat="0" applyFont="0" applyAlignment="0" applyProtection="0"/>
    <xf numFmtId="0" fontId="42" fillId="55" borderId="30" applyNumberFormat="0" applyAlignment="0" applyProtection="0"/>
    <xf numFmtId="9" fontId="20" fillId="0" borderId="0" applyFont="0" applyFill="0" applyBorder="0" applyAlignment="0" applyProtection="0"/>
    <xf numFmtId="0" fontId="43" fillId="0" borderId="0" applyNumberFormat="0" applyFill="0" applyBorder="0" applyAlignment="0" applyProtection="0"/>
    <xf numFmtId="0" fontId="44" fillId="0" borderId="31" applyNumberFormat="0" applyFill="0" applyAlignment="0" applyProtection="0"/>
    <xf numFmtId="0" fontId="45" fillId="0" borderId="0" applyNumberForma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20" fillId="0" borderId="0"/>
    <xf numFmtId="0" fontId="94" fillId="0" borderId="0" applyNumberFormat="0" applyFill="0" applyBorder="0" applyAlignment="0" applyProtection="0"/>
    <xf numFmtId="0" fontId="95" fillId="0" borderId="0"/>
  </cellStyleXfs>
  <cellXfs count="600">
    <xf numFmtId="0" fontId="0" fillId="0" borderId="0" xfId="0"/>
    <xf numFmtId="0" fontId="0" fillId="34" borderId="0" xfId="0" applyFill="1"/>
    <xf numFmtId="0" fontId="19" fillId="34" borderId="0" xfId="0" applyFont="1" applyFill="1"/>
    <xf numFmtId="0" fontId="23" fillId="34" borderId="0" xfId="42" applyFont="1" applyFill="1" applyAlignment="1" applyProtection="1">
      <alignment horizontal="left" vertical="center" wrapText="1" indent="2"/>
      <protection hidden="1"/>
    </xf>
    <xf numFmtId="0" fontId="16" fillId="34" borderId="0" xfId="0" applyFont="1" applyFill="1" applyAlignment="1">
      <alignment horizontal="left"/>
    </xf>
    <xf numFmtId="0" fontId="24" fillId="0" borderId="0" xfId="42" applyFont="1" applyAlignment="1">
      <alignment vertical="center"/>
    </xf>
    <xf numFmtId="0" fontId="24" fillId="34" borderId="0" xfId="42" applyFont="1" applyFill="1" applyAlignment="1">
      <alignment vertical="center"/>
    </xf>
    <xf numFmtId="0" fontId="18" fillId="34" borderId="0" xfId="0" applyFont="1" applyFill="1"/>
    <xf numFmtId="0" fontId="0" fillId="34" borderId="0" xfId="0" applyFill="1" applyAlignment="1">
      <alignment vertical="top"/>
    </xf>
    <xf numFmtId="0" fontId="0" fillId="34" borderId="0" xfId="0" applyFill="1" applyAlignment="1">
      <alignment horizontal="left" vertical="top"/>
    </xf>
    <xf numFmtId="0" fontId="0" fillId="34" borderId="0" xfId="0" applyFill="1" applyAlignment="1">
      <alignment horizontal="left" vertical="top" wrapText="1"/>
    </xf>
    <xf numFmtId="0" fontId="0" fillId="34" borderId="0" xfId="0" applyFill="1" applyAlignment="1">
      <alignment vertical="top" wrapText="1"/>
    </xf>
    <xf numFmtId="0" fontId="16" fillId="34" borderId="0" xfId="0" applyFont="1" applyFill="1" applyAlignment="1">
      <alignment vertical="top"/>
    </xf>
    <xf numFmtId="0" fontId="16" fillId="34" borderId="0" xfId="0" applyFont="1" applyFill="1"/>
    <xf numFmtId="0" fontId="16" fillId="34" borderId="33" xfId="0" applyFont="1" applyFill="1" applyBorder="1" applyAlignment="1">
      <alignment horizontal="center" vertical="center"/>
    </xf>
    <xf numFmtId="0" fontId="16" fillId="34" borderId="11" xfId="0" applyFont="1" applyFill="1" applyBorder="1" applyAlignment="1">
      <alignment horizontal="center" vertical="center"/>
    </xf>
    <xf numFmtId="0" fontId="16" fillId="34" borderId="11" xfId="0" applyFont="1" applyFill="1" applyBorder="1" applyAlignment="1">
      <alignment horizontal="center" vertical="center" wrapText="1"/>
    </xf>
    <xf numFmtId="0" fontId="16" fillId="34" borderId="34" xfId="0" applyFont="1" applyFill="1" applyBorder="1" applyAlignment="1">
      <alignment horizontal="center" vertical="center"/>
    </xf>
    <xf numFmtId="164" fontId="0" fillId="34" borderId="18" xfId="0" applyNumberFormat="1" applyFill="1" applyBorder="1" applyAlignment="1">
      <alignment horizontal="center" vertical="center"/>
    </xf>
    <xf numFmtId="14" fontId="0" fillId="34" borderId="10" xfId="0" applyNumberFormat="1" applyFill="1" applyBorder="1" applyAlignment="1">
      <alignment horizontal="left" vertical="center" indent="1"/>
    </xf>
    <xf numFmtId="0" fontId="0" fillId="34" borderId="10" xfId="0" applyFill="1" applyBorder="1" applyAlignment="1">
      <alignment horizontal="left" vertical="center" wrapText="1" indent="1"/>
    </xf>
    <xf numFmtId="0" fontId="0" fillId="34" borderId="16" xfId="0" applyFill="1" applyBorder="1" applyAlignment="1">
      <alignment horizontal="left" vertical="center" indent="1"/>
    </xf>
    <xf numFmtId="0" fontId="0" fillId="34" borderId="10" xfId="0" applyFill="1" applyBorder="1" applyAlignment="1">
      <alignment horizontal="left" vertical="center" indent="1"/>
    </xf>
    <xf numFmtId="0" fontId="0" fillId="34" borderId="35" xfId="0" applyFill="1" applyBorder="1" applyAlignment="1">
      <alignment horizontal="left" vertical="center" indent="1"/>
    </xf>
    <xf numFmtId="0" fontId="0" fillId="34" borderId="35" xfId="0" applyFill="1" applyBorder="1" applyAlignment="1">
      <alignment horizontal="left" vertical="center" wrapText="1" indent="1"/>
    </xf>
    <xf numFmtId="0" fontId="0" fillId="34" borderId="36" xfId="0" applyFill="1" applyBorder="1" applyAlignment="1">
      <alignment horizontal="left" vertical="center" indent="1"/>
    </xf>
    <xf numFmtId="0" fontId="22" fillId="34" borderId="0" xfId="42" applyFont="1" applyFill="1" applyAlignment="1" applyProtection="1">
      <alignment horizontal="left" vertical="center" wrapText="1"/>
      <protection hidden="1"/>
    </xf>
    <xf numFmtId="0" fontId="22" fillId="34" borderId="0" xfId="42" applyFont="1" applyFill="1" applyAlignment="1" applyProtection="1">
      <alignment horizontal="left" vertical="center" wrapText="1" indent="2"/>
      <protection hidden="1"/>
    </xf>
    <xf numFmtId="0" fontId="16" fillId="34" borderId="0" xfId="0" applyFont="1" applyFill="1" applyAlignment="1">
      <alignment horizontal="left" vertical="top"/>
    </xf>
    <xf numFmtId="0" fontId="0" fillId="34" borderId="22" xfId="0" applyFill="1" applyBorder="1" applyAlignment="1">
      <alignment vertical="top"/>
    </xf>
    <xf numFmtId="0" fontId="16" fillId="34" borderId="0" xfId="0" applyFont="1" applyFill="1" applyAlignment="1">
      <alignment horizontal="left" vertical="top" indent="18"/>
    </xf>
    <xf numFmtId="0" fontId="0" fillId="34" borderId="37" xfId="0" applyFill="1" applyBorder="1" applyAlignment="1">
      <alignment vertical="top"/>
    </xf>
    <xf numFmtId="0" fontId="16" fillId="34" borderId="0" xfId="0" applyFont="1" applyFill="1" applyAlignment="1">
      <alignment horizontal="left" vertical="top" wrapText="1" indent="18"/>
    </xf>
    <xf numFmtId="0" fontId="0" fillId="0" borderId="0" xfId="0" applyProtection="1">
      <protection locked="0"/>
    </xf>
    <xf numFmtId="0" fontId="0" fillId="0" borderId="0" xfId="0" applyAlignment="1" applyProtection="1">
      <alignment wrapText="1"/>
      <protection locked="0"/>
    </xf>
    <xf numFmtId="0" fontId="0" fillId="60" borderId="0" xfId="0" applyFill="1" applyAlignment="1" applyProtection="1">
      <alignment vertical="center"/>
      <protection locked="0"/>
    </xf>
    <xf numFmtId="0" fontId="0" fillId="0" borderId="0" xfId="0" applyAlignment="1" applyProtection="1">
      <alignment vertical="center"/>
      <protection locked="0"/>
    </xf>
    <xf numFmtId="0" fontId="0" fillId="60" borderId="0" xfId="0" applyFill="1" applyProtection="1">
      <protection locked="0"/>
    </xf>
    <xf numFmtId="0" fontId="13" fillId="60" borderId="0" xfId="0" applyFont="1" applyFill="1" applyAlignment="1" applyProtection="1">
      <alignment vertical="center"/>
      <protection locked="0"/>
    </xf>
    <xf numFmtId="0" fontId="0" fillId="34" borderId="10" xfId="0" applyFill="1" applyBorder="1"/>
    <xf numFmtId="0" fontId="0" fillId="34" borderId="11" xfId="0" applyFill="1" applyBorder="1"/>
    <xf numFmtId="0" fontId="0" fillId="34" borderId="39" xfId="0" applyFill="1" applyBorder="1"/>
    <xf numFmtId="0" fontId="0" fillId="34" borderId="40" xfId="0" applyFill="1" applyBorder="1"/>
    <xf numFmtId="0" fontId="0" fillId="34" borderId="41" xfId="0" applyFill="1" applyBorder="1"/>
    <xf numFmtId="0" fontId="0" fillId="34" borderId="15" xfId="0" applyFill="1" applyBorder="1"/>
    <xf numFmtId="0" fontId="0" fillId="34" borderId="17" xfId="0" applyFill="1" applyBorder="1"/>
    <xf numFmtId="0" fontId="0" fillId="34" borderId="19" xfId="0" applyFill="1" applyBorder="1"/>
    <xf numFmtId="0" fontId="0" fillId="34" borderId="20" xfId="0" applyFill="1" applyBorder="1"/>
    <xf numFmtId="0" fontId="0" fillId="34" borderId="21" xfId="0" applyFill="1" applyBorder="1"/>
    <xf numFmtId="0" fontId="0" fillId="34" borderId="42" xfId="0" applyFill="1" applyBorder="1"/>
    <xf numFmtId="0" fontId="0" fillId="34" borderId="43" xfId="0" applyFill="1" applyBorder="1"/>
    <xf numFmtId="0" fontId="18" fillId="36" borderId="38" xfId="0" applyFont="1" applyFill="1" applyBorder="1"/>
    <xf numFmtId="0" fontId="28" fillId="36" borderId="11" xfId="0" applyFont="1" applyFill="1" applyBorder="1"/>
    <xf numFmtId="0" fontId="28" fillId="36" borderId="43" xfId="0" applyFont="1" applyFill="1" applyBorder="1"/>
    <xf numFmtId="0" fontId="0" fillId="35" borderId="10" xfId="0" applyFill="1" applyBorder="1"/>
    <xf numFmtId="0" fontId="0" fillId="35" borderId="15" xfId="0" applyFill="1" applyBorder="1"/>
    <xf numFmtId="0" fontId="0" fillId="35" borderId="17" xfId="0" applyFill="1" applyBorder="1"/>
    <xf numFmtId="0" fontId="0" fillId="35" borderId="19" xfId="0" applyFill="1" applyBorder="1"/>
    <xf numFmtId="0" fontId="0" fillId="35" borderId="20" xfId="0" applyFill="1" applyBorder="1"/>
    <xf numFmtId="0" fontId="0" fillId="35" borderId="21" xfId="0" applyFill="1" applyBorder="1"/>
    <xf numFmtId="0" fontId="0" fillId="35" borderId="42" xfId="0" applyFill="1" applyBorder="1"/>
    <xf numFmtId="0" fontId="0" fillId="35" borderId="11" xfId="0" applyFill="1" applyBorder="1"/>
    <xf numFmtId="0" fontId="0" fillId="35" borderId="43" xfId="0" applyFill="1" applyBorder="1"/>
    <xf numFmtId="0" fontId="0" fillId="36" borderId="12" xfId="0" applyFill="1" applyBorder="1"/>
    <xf numFmtId="0" fontId="28" fillId="36" borderId="13" xfId="0" applyFont="1" applyFill="1" applyBorder="1"/>
    <xf numFmtId="0" fontId="0" fillId="36" borderId="14" xfId="0" applyFill="1" applyBorder="1"/>
    <xf numFmtId="0" fontId="28" fillId="36" borderId="19" xfId="0" applyFont="1" applyFill="1" applyBorder="1"/>
    <xf numFmtId="0" fontId="28" fillId="36" borderId="20" xfId="0" applyFont="1" applyFill="1" applyBorder="1"/>
    <xf numFmtId="0" fontId="28" fillId="36" borderId="21" xfId="0" applyFont="1" applyFill="1" applyBorder="1"/>
    <xf numFmtId="0" fontId="28" fillId="36" borderId="33" xfId="0" applyFont="1" applyFill="1" applyBorder="1"/>
    <xf numFmtId="0" fontId="28" fillId="36" borderId="50" xfId="0" applyFont="1" applyFill="1" applyBorder="1"/>
    <xf numFmtId="0" fontId="28" fillId="36" borderId="12" xfId="0" applyFont="1" applyFill="1" applyBorder="1"/>
    <xf numFmtId="0" fontId="28" fillId="36" borderId="14" xfId="0" applyFont="1" applyFill="1" applyBorder="1"/>
    <xf numFmtId="0" fontId="28" fillId="36" borderId="44" xfId="0" applyFont="1" applyFill="1" applyBorder="1"/>
    <xf numFmtId="0" fontId="28" fillId="36" borderId="46" xfId="0" applyFont="1" applyFill="1" applyBorder="1"/>
    <xf numFmtId="0" fontId="28" fillId="36" borderId="45" xfId="0" applyFont="1" applyFill="1" applyBorder="1"/>
    <xf numFmtId="0" fontId="0" fillId="35" borderId="33" xfId="0" applyFill="1" applyBorder="1"/>
    <xf numFmtId="49" fontId="0" fillId="34" borderId="60" xfId="0" applyNumberFormat="1" applyFill="1" applyBorder="1"/>
    <xf numFmtId="0" fontId="0" fillId="35" borderId="12" xfId="0" applyFill="1" applyBorder="1"/>
    <xf numFmtId="0" fontId="0" fillId="35" borderId="13" xfId="0" applyFill="1" applyBorder="1"/>
    <xf numFmtId="0" fontId="0" fillId="35" borderId="14" xfId="0" applyFill="1" applyBorder="1"/>
    <xf numFmtId="0" fontId="0" fillId="35" borderId="67" xfId="0" applyFill="1" applyBorder="1"/>
    <xf numFmtId="0" fontId="22" fillId="34" borderId="0" xfId="42" applyFont="1" applyFill="1" applyAlignment="1" applyProtection="1">
      <alignment vertical="center" wrapText="1"/>
      <protection hidden="1"/>
    </xf>
    <xf numFmtId="0" fontId="26" fillId="34" borderId="0" xfId="42" applyFont="1" applyFill="1" applyAlignment="1" applyProtection="1">
      <alignment vertical="center"/>
      <protection hidden="1"/>
    </xf>
    <xf numFmtId="0" fontId="23" fillId="34" borderId="0" xfId="42" applyFont="1" applyFill="1" applyAlignment="1" applyProtection="1">
      <alignment vertical="center" wrapText="1"/>
      <protection hidden="1"/>
    </xf>
    <xf numFmtId="0" fontId="0" fillId="33" borderId="10" xfId="0" applyFill="1" applyBorder="1" applyAlignment="1">
      <alignment vertical="center"/>
    </xf>
    <xf numFmtId="0" fontId="0" fillId="35" borderId="10" xfId="0" applyFill="1" applyBorder="1" applyAlignment="1">
      <alignment vertical="center" wrapText="1"/>
    </xf>
    <xf numFmtId="0" fontId="51" fillId="34" borderId="0" xfId="0" applyFont="1" applyFill="1" applyAlignment="1">
      <alignment vertical="center" wrapText="1"/>
    </xf>
    <xf numFmtId="0" fontId="0" fillId="61" borderId="0" xfId="0" applyFill="1"/>
    <xf numFmtId="0" fontId="54" fillId="34" borderId="0" xfId="0" applyFont="1" applyFill="1"/>
    <xf numFmtId="0" fontId="0" fillId="0" borderId="22" xfId="0" applyBorder="1"/>
    <xf numFmtId="0" fontId="58" fillId="0" borderId="22" xfId="0" applyFont="1" applyBorder="1" applyAlignment="1">
      <alignment horizontal="center" vertical="center" wrapText="1"/>
    </xf>
    <xf numFmtId="0" fontId="0" fillId="0" borderId="22" xfId="0" applyBorder="1" applyAlignment="1">
      <alignment wrapText="1"/>
    </xf>
    <xf numFmtId="0" fontId="59" fillId="0" borderId="35" xfId="0" applyFont="1" applyBorder="1" applyAlignment="1">
      <alignment horizontal="left"/>
    </xf>
    <xf numFmtId="0" fontId="60" fillId="0" borderId="35" xfId="0" applyFont="1" applyBorder="1" applyAlignment="1">
      <alignment horizontal="left"/>
    </xf>
    <xf numFmtId="0" fontId="0" fillId="0" borderId="35" xfId="0" applyBorder="1" applyAlignment="1" applyProtection="1">
      <alignment vertical="center"/>
      <protection locked="0"/>
    </xf>
    <xf numFmtId="0" fontId="59" fillId="62" borderId="10" xfId="0" applyFont="1" applyFill="1" applyBorder="1" applyAlignment="1">
      <alignment horizontal="left"/>
    </xf>
    <xf numFmtId="0" fontId="60" fillId="62" borderId="10" xfId="0" applyFont="1" applyFill="1" applyBorder="1" applyAlignment="1">
      <alignment horizontal="left"/>
    </xf>
    <xf numFmtId="0" fontId="59" fillId="0" borderId="11" xfId="0" applyFont="1" applyBorder="1" applyAlignment="1">
      <alignment horizontal="left"/>
    </xf>
    <xf numFmtId="0" fontId="60" fillId="0" borderId="11" xfId="0" applyFont="1" applyBorder="1" applyAlignment="1">
      <alignment horizontal="left"/>
    </xf>
    <xf numFmtId="0" fontId="59" fillId="0" borderId="10" xfId="0" applyFont="1" applyBorder="1" applyAlignment="1">
      <alignment horizontal="left"/>
    </xf>
    <xf numFmtId="0" fontId="60" fillId="0" borderId="10" xfId="0" applyFont="1" applyBorder="1" applyAlignment="1">
      <alignment horizontal="left"/>
    </xf>
    <xf numFmtId="0" fontId="60" fillId="62" borderId="18" xfId="0" applyFont="1" applyFill="1" applyBorder="1" applyAlignment="1">
      <alignment wrapText="1"/>
    </xf>
    <xf numFmtId="0" fontId="59" fillId="62" borderId="18" xfId="0" applyFont="1" applyFill="1" applyBorder="1" applyAlignment="1">
      <alignment wrapText="1"/>
    </xf>
    <xf numFmtId="0" fontId="60" fillId="62" borderId="33" xfId="0" applyFont="1" applyFill="1" applyBorder="1" applyAlignment="1">
      <alignment wrapText="1"/>
    </xf>
    <xf numFmtId="0" fontId="59" fillId="62" borderId="33" xfId="0" applyFont="1" applyFill="1" applyBorder="1" applyAlignment="1">
      <alignment wrapText="1"/>
    </xf>
    <xf numFmtId="0" fontId="0" fillId="0" borderId="10" xfId="0" applyBorder="1" applyAlignment="1" applyProtection="1">
      <alignment vertical="center"/>
      <protection locked="0"/>
    </xf>
    <xf numFmtId="0" fontId="18" fillId="36" borderId="72" xfId="0" applyFont="1" applyFill="1" applyBorder="1"/>
    <xf numFmtId="0" fontId="61" fillId="0" borderId="60" xfId="0" applyFont="1" applyBorder="1" applyAlignment="1">
      <alignment horizontal="left" vertical="center" wrapText="1"/>
    </xf>
    <xf numFmtId="0" fontId="61" fillId="0" borderId="40" xfId="0" applyFont="1" applyBorder="1" applyAlignment="1">
      <alignment horizontal="left" vertical="center" wrapText="1"/>
    </xf>
    <xf numFmtId="0" fontId="61" fillId="0" borderId="41" xfId="0" applyFont="1" applyBorder="1" applyAlignment="1">
      <alignment horizontal="left" vertical="center" wrapText="1"/>
    </xf>
    <xf numFmtId="0" fontId="0" fillId="63" borderId="22" xfId="0" applyFill="1" applyBorder="1" applyAlignment="1">
      <alignment wrapText="1"/>
    </xf>
    <xf numFmtId="0" fontId="0" fillId="63" borderId="0" xfId="0" applyFill="1"/>
    <xf numFmtId="0" fontId="0" fillId="63" borderId="22" xfId="0" applyFill="1" applyBorder="1"/>
    <xf numFmtId="0" fontId="0" fillId="64" borderId="22" xfId="0" applyFill="1" applyBorder="1" applyAlignment="1">
      <alignment wrapText="1"/>
    </xf>
    <xf numFmtId="0" fontId="0" fillId="64" borderId="0" xfId="0" applyFill="1"/>
    <xf numFmtId="0" fontId="0" fillId="64" borderId="22" xfId="0" applyFill="1" applyBorder="1"/>
    <xf numFmtId="0" fontId="18" fillId="36" borderId="44" xfId="0" applyFont="1" applyFill="1" applyBorder="1" applyAlignment="1">
      <alignment horizontal="left"/>
    </xf>
    <xf numFmtId="0" fontId="18" fillId="36" borderId="45" xfId="0" applyFont="1" applyFill="1" applyBorder="1" applyAlignment="1">
      <alignment horizontal="left"/>
    </xf>
    <xf numFmtId="0" fontId="18" fillId="36" borderId="46" xfId="0" applyFont="1" applyFill="1" applyBorder="1" applyAlignment="1">
      <alignment horizontal="left"/>
    </xf>
    <xf numFmtId="0" fontId="62" fillId="62" borderId="10" xfId="0" applyFont="1" applyFill="1" applyBorder="1" applyAlignment="1">
      <alignment horizontal="left"/>
    </xf>
    <xf numFmtId="0" fontId="0" fillId="65" borderId="0" xfId="0" applyFill="1"/>
    <xf numFmtId="0" fontId="0" fillId="34" borderId="60" xfId="0" applyFill="1" applyBorder="1"/>
    <xf numFmtId="0" fontId="16" fillId="66" borderId="72" xfId="0" applyFont="1" applyFill="1" applyBorder="1"/>
    <xf numFmtId="0" fontId="0" fillId="66" borderId="72" xfId="0" applyFill="1" applyBorder="1"/>
    <xf numFmtId="9" fontId="0" fillId="34" borderId="10" xfId="0" applyNumberFormat="1" applyFill="1" applyBorder="1"/>
    <xf numFmtId="0" fontId="0" fillId="34" borderId="12" xfId="0" applyFill="1" applyBorder="1"/>
    <xf numFmtId="0" fontId="0" fillId="34" borderId="13" xfId="0" applyFill="1" applyBorder="1"/>
    <xf numFmtId="9" fontId="0" fillId="34" borderId="13" xfId="0" applyNumberFormat="1" applyFill="1" applyBorder="1"/>
    <xf numFmtId="0" fontId="0" fillId="34" borderId="14" xfId="0" applyFill="1" applyBorder="1"/>
    <xf numFmtId="9" fontId="0" fillId="34" borderId="20" xfId="0" applyNumberFormat="1" applyFill="1" applyBorder="1"/>
    <xf numFmtId="167" fontId="0" fillId="34" borderId="10" xfId="1998" applyNumberFormat="1" applyFont="1" applyFill="1" applyBorder="1"/>
    <xf numFmtId="167" fontId="0" fillId="34" borderId="20" xfId="1998" applyNumberFormat="1" applyFont="1" applyFill="1" applyBorder="1"/>
    <xf numFmtId="167" fontId="0" fillId="34" borderId="10" xfId="0" applyNumberFormat="1" applyFill="1" applyBorder="1"/>
    <xf numFmtId="167" fontId="0" fillId="34" borderId="13" xfId="0" applyNumberFormat="1" applyFill="1" applyBorder="1"/>
    <xf numFmtId="167" fontId="0" fillId="34" borderId="20" xfId="0" applyNumberFormat="1" applyFill="1" applyBorder="1"/>
    <xf numFmtId="0" fontId="0" fillId="34" borderId="79" xfId="0" applyFill="1" applyBorder="1"/>
    <xf numFmtId="0" fontId="0" fillId="34" borderId="80" xfId="0" applyFill="1" applyBorder="1"/>
    <xf numFmtId="0" fontId="0" fillId="34" borderId="81" xfId="0" applyFill="1" applyBorder="1"/>
    <xf numFmtId="0" fontId="0" fillId="34" borderId="0" xfId="1998" applyNumberFormat="1" applyFont="1" applyFill="1" applyBorder="1"/>
    <xf numFmtId="0" fontId="0" fillId="34" borderId="10" xfId="1998" applyNumberFormat="1" applyFont="1" applyFill="1" applyBorder="1"/>
    <xf numFmtId="0" fontId="0" fillId="34" borderId="52" xfId="0" applyFill="1" applyBorder="1"/>
    <xf numFmtId="0" fontId="0" fillId="34" borderId="65" xfId="0" applyFill="1" applyBorder="1"/>
    <xf numFmtId="0" fontId="18" fillId="36" borderId="47" xfId="0" applyFont="1" applyFill="1" applyBorder="1"/>
    <xf numFmtId="0" fontId="16" fillId="66" borderId="72" xfId="0" applyFont="1" applyFill="1" applyBorder="1" applyAlignment="1">
      <alignment wrapText="1"/>
    </xf>
    <xf numFmtId="3" fontId="61" fillId="0" borderId="10" xfId="0" applyNumberFormat="1" applyFont="1" applyBorder="1" applyAlignment="1">
      <alignment horizontal="center" vertical="center" wrapText="1"/>
    </xf>
    <xf numFmtId="3" fontId="65" fillId="0" borderId="10" xfId="0" applyNumberFormat="1" applyFont="1" applyBorder="1" applyAlignment="1">
      <alignment horizontal="center" vertical="center" wrapText="1"/>
    </xf>
    <xf numFmtId="0" fontId="65" fillId="0" borderId="10" xfId="0" applyFont="1" applyBorder="1" applyAlignment="1">
      <alignment horizontal="center" vertical="center" wrapText="1"/>
    </xf>
    <xf numFmtId="0" fontId="61" fillId="0" borderId="12" xfId="0" applyFont="1" applyBorder="1" applyAlignment="1">
      <alignment horizontal="left" vertical="center" wrapText="1"/>
    </xf>
    <xf numFmtId="3" fontId="61" fillId="0" borderId="13" xfId="0" applyNumberFormat="1" applyFont="1" applyBorder="1" applyAlignment="1">
      <alignment horizontal="center" vertical="center" wrapText="1"/>
    </xf>
    <xf numFmtId="0" fontId="61" fillId="0" borderId="14" xfId="0" applyFont="1" applyBorder="1" applyAlignment="1">
      <alignment horizontal="center" vertical="center" wrapText="1"/>
    </xf>
    <xf numFmtId="0" fontId="61" fillId="0" borderId="15" xfId="0" applyFont="1" applyBorder="1" applyAlignment="1">
      <alignment horizontal="left" vertical="center" wrapText="1"/>
    </xf>
    <xf numFmtId="0" fontId="61" fillId="0" borderId="17" xfId="0" applyFont="1" applyBorder="1" applyAlignment="1">
      <alignment horizontal="center" vertical="center" wrapText="1"/>
    </xf>
    <xf numFmtId="0" fontId="65" fillId="0" borderId="17" xfId="0" applyFont="1" applyBorder="1" applyAlignment="1">
      <alignment horizontal="center" vertical="center" wrapText="1"/>
    </xf>
    <xf numFmtId="0" fontId="61" fillId="0" borderId="19" xfId="0" applyFont="1" applyBorder="1" applyAlignment="1">
      <alignment horizontal="left" vertical="center" wrapText="1"/>
    </xf>
    <xf numFmtId="3" fontId="65" fillId="0" borderId="20" xfId="0" applyNumberFormat="1" applyFont="1" applyBorder="1" applyAlignment="1">
      <alignment horizontal="center" vertical="center" wrapText="1"/>
    </xf>
    <xf numFmtId="0" fontId="65" fillId="0" borderId="21" xfId="0" applyFont="1" applyBorder="1" applyAlignment="1">
      <alignment horizontal="center" vertical="center" wrapText="1"/>
    </xf>
    <xf numFmtId="0" fontId="61" fillId="0" borderId="0" xfId="0" applyFont="1" applyAlignment="1">
      <alignment horizontal="left" vertical="center" wrapText="1"/>
    </xf>
    <xf numFmtId="3" fontId="65" fillId="0" borderId="0" xfId="0" applyNumberFormat="1" applyFont="1" applyAlignment="1">
      <alignment horizontal="center" vertical="center" wrapText="1"/>
    </xf>
    <xf numFmtId="0" fontId="65" fillId="0" borderId="0" xfId="0" applyFont="1" applyAlignment="1">
      <alignment horizontal="center" vertical="center" wrapText="1"/>
    </xf>
    <xf numFmtId="0" fontId="61" fillId="0" borderId="12" xfId="0" applyFont="1" applyBorder="1" applyAlignment="1">
      <alignment horizontal="justify" vertical="center" wrapText="1"/>
    </xf>
    <xf numFmtId="3" fontId="65" fillId="0" borderId="13" xfId="0" applyNumberFormat="1" applyFont="1" applyBorder="1" applyAlignment="1">
      <alignment horizontal="center" vertical="center" wrapText="1"/>
    </xf>
    <xf numFmtId="0" fontId="65" fillId="0" borderId="13" xfId="0" applyFont="1" applyBorder="1" applyAlignment="1">
      <alignment horizontal="center" vertical="center" wrapText="1"/>
    </xf>
    <xf numFmtId="0" fontId="65" fillId="0" borderId="14" xfId="0" applyFont="1" applyBorder="1" applyAlignment="1">
      <alignment horizontal="center" vertical="center" wrapText="1"/>
    </xf>
    <xf numFmtId="0" fontId="61" fillId="0" borderId="15" xfId="0" applyFont="1" applyBorder="1" applyAlignment="1">
      <alignment horizontal="justify" vertical="center" wrapText="1"/>
    </xf>
    <xf numFmtId="3" fontId="65" fillId="0" borderId="17" xfId="0" applyNumberFormat="1" applyFont="1" applyBorder="1" applyAlignment="1">
      <alignment horizontal="center" vertical="center" wrapText="1"/>
    </xf>
    <xf numFmtId="0" fontId="61" fillId="0" borderId="19" xfId="0" applyFont="1" applyBorder="1" applyAlignment="1">
      <alignment horizontal="justify" vertical="center" wrapText="1"/>
    </xf>
    <xf numFmtId="0" fontId="65" fillId="0" borderId="20" xfId="0" applyFont="1" applyBorder="1" applyAlignment="1">
      <alignment horizontal="center" vertical="center" wrapText="1"/>
    </xf>
    <xf numFmtId="0" fontId="46" fillId="34" borderId="0" xfId="0" applyFont="1" applyFill="1" applyAlignment="1" applyProtection="1">
      <alignment vertical="center"/>
      <protection hidden="1"/>
    </xf>
    <xf numFmtId="0" fontId="0" fillId="34" borderId="0" xfId="0" applyFill="1" applyProtection="1">
      <protection hidden="1"/>
    </xf>
    <xf numFmtId="0" fontId="55" fillId="34" borderId="0" xfId="0" applyFont="1" applyFill="1" applyProtection="1">
      <protection hidden="1"/>
    </xf>
    <xf numFmtId="0" fontId="27" fillId="34" borderId="0" xfId="0" applyFont="1" applyFill="1" applyProtection="1">
      <protection hidden="1"/>
    </xf>
    <xf numFmtId="0" fontId="16" fillId="34" borderId="0" xfId="0" applyFont="1" applyFill="1" applyAlignment="1" applyProtection="1">
      <alignment horizontal="center"/>
      <protection hidden="1"/>
    </xf>
    <xf numFmtId="0" fontId="0" fillId="34" borderId="0" xfId="0" applyFill="1" applyAlignment="1" applyProtection="1">
      <alignment vertical="center"/>
      <protection hidden="1"/>
    </xf>
    <xf numFmtId="0" fontId="0" fillId="34" borderId="0" xfId="0" applyFill="1" applyAlignment="1" applyProtection="1">
      <alignment vertical="center" wrapText="1"/>
      <protection hidden="1"/>
    </xf>
    <xf numFmtId="0" fontId="51" fillId="36" borderId="19" xfId="0" applyFont="1" applyFill="1" applyBorder="1" applyAlignment="1" applyProtection="1">
      <alignment vertical="center" wrapText="1"/>
      <protection hidden="1"/>
    </xf>
    <xf numFmtId="0" fontId="51" fillId="36" borderId="50" xfId="0" applyFont="1" applyFill="1" applyBorder="1" applyAlignment="1" applyProtection="1">
      <alignment vertical="center" wrapText="1"/>
      <protection hidden="1"/>
    </xf>
    <xf numFmtId="0" fontId="51" fillId="36" borderId="20" xfId="0" applyFont="1" applyFill="1" applyBorder="1" applyAlignment="1" applyProtection="1">
      <alignment vertical="center" wrapText="1"/>
      <protection hidden="1"/>
    </xf>
    <xf numFmtId="0" fontId="51" fillId="36" borderId="21" xfId="0" applyFont="1" applyFill="1" applyBorder="1" applyAlignment="1" applyProtection="1">
      <alignment vertical="center" wrapText="1"/>
      <protection hidden="1"/>
    </xf>
    <xf numFmtId="0" fontId="0" fillId="35" borderId="39" xfId="0" applyFill="1" applyBorder="1" applyAlignment="1" applyProtection="1">
      <alignment vertical="center" wrapText="1"/>
      <protection hidden="1"/>
    </xf>
    <xf numFmtId="0" fontId="0" fillId="35" borderId="42" xfId="0" applyFill="1" applyBorder="1" applyAlignment="1" applyProtection="1">
      <alignment vertical="center" wrapText="1"/>
      <protection hidden="1"/>
    </xf>
    <xf numFmtId="0" fontId="0" fillId="35" borderId="11" xfId="0" applyFill="1" applyBorder="1" applyAlignment="1" applyProtection="1">
      <alignment vertical="center" wrapText="1"/>
      <protection hidden="1"/>
    </xf>
    <xf numFmtId="4" fontId="0" fillId="35" borderId="43" xfId="0" applyNumberFormat="1" applyFill="1" applyBorder="1" applyAlignment="1" applyProtection="1">
      <alignment vertical="center" wrapText="1"/>
      <protection hidden="1"/>
    </xf>
    <xf numFmtId="165" fontId="0" fillId="35" borderId="39" xfId="0" applyNumberFormat="1" applyFill="1" applyBorder="1" applyAlignment="1" applyProtection="1">
      <alignment vertical="center" wrapText="1"/>
      <protection hidden="1"/>
    </xf>
    <xf numFmtId="0" fontId="0" fillId="35" borderId="40" xfId="0" applyFill="1" applyBorder="1" applyAlignment="1" applyProtection="1">
      <alignment vertical="center" wrapText="1"/>
      <protection hidden="1"/>
    </xf>
    <xf numFmtId="0" fontId="0" fillId="35" borderId="15" xfId="0" applyFill="1" applyBorder="1" applyAlignment="1" applyProtection="1">
      <alignment vertical="center" wrapText="1"/>
      <protection hidden="1"/>
    </xf>
    <xf numFmtId="0" fontId="0" fillId="35" borderId="10" xfId="0" applyFill="1" applyBorder="1" applyAlignment="1" applyProtection="1">
      <alignment vertical="center" wrapText="1"/>
      <protection hidden="1"/>
    </xf>
    <xf numFmtId="165" fontId="0" fillId="35" borderId="40" xfId="0" applyNumberFormat="1" applyFill="1" applyBorder="1" applyAlignment="1" applyProtection="1">
      <alignment vertical="center" wrapText="1"/>
      <protection hidden="1"/>
    </xf>
    <xf numFmtId="0" fontId="0" fillId="35" borderId="41" xfId="0" applyFill="1" applyBorder="1" applyAlignment="1" applyProtection="1">
      <alignment vertical="center" wrapText="1"/>
      <protection hidden="1"/>
    </xf>
    <xf numFmtId="0" fontId="0" fillId="35" borderId="19" xfId="0" applyFill="1" applyBorder="1" applyAlignment="1" applyProtection="1">
      <alignment vertical="center" wrapText="1"/>
      <protection hidden="1"/>
    </xf>
    <xf numFmtId="0" fontId="0" fillId="35" borderId="20" xfId="0" applyFill="1" applyBorder="1" applyAlignment="1" applyProtection="1">
      <alignment vertical="center" wrapText="1"/>
      <protection hidden="1"/>
    </xf>
    <xf numFmtId="4" fontId="0" fillId="35" borderId="68" xfId="0" applyNumberFormat="1" applyFill="1" applyBorder="1" applyAlignment="1" applyProtection="1">
      <alignment vertical="center" wrapText="1"/>
      <protection hidden="1"/>
    </xf>
    <xf numFmtId="165" fontId="0" fillId="35" borderId="41" xfId="0" applyNumberFormat="1" applyFill="1" applyBorder="1" applyAlignment="1" applyProtection="1">
      <alignment vertical="center" wrapText="1"/>
      <protection hidden="1"/>
    </xf>
    <xf numFmtId="0" fontId="0" fillId="33" borderId="12" xfId="0" applyFill="1" applyBorder="1" applyAlignment="1" applyProtection="1">
      <alignment vertical="center" wrapText="1"/>
      <protection locked="0"/>
    </xf>
    <xf numFmtId="0" fontId="0" fillId="33" borderId="61" xfId="0" applyFill="1" applyBorder="1" applyAlignment="1" applyProtection="1">
      <alignment vertical="center" wrapText="1"/>
      <protection locked="0"/>
    </xf>
    <xf numFmtId="0" fontId="0" fillId="33" borderId="13" xfId="0" applyFill="1" applyBorder="1" applyAlignment="1" applyProtection="1">
      <alignment vertical="center" wrapText="1"/>
      <protection locked="0"/>
    </xf>
    <xf numFmtId="0" fontId="0" fillId="33" borderId="14" xfId="0" applyFill="1" applyBorder="1" applyAlignment="1" applyProtection="1">
      <alignment vertical="center" wrapText="1"/>
      <protection locked="0"/>
    </xf>
    <xf numFmtId="0" fontId="0" fillId="33" borderId="15" xfId="0" applyFill="1" applyBorder="1" applyAlignment="1" applyProtection="1">
      <alignment vertical="center" wrapText="1"/>
      <protection locked="0"/>
    </xf>
    <xf numFmtId="0" fontId="0" fillId="33" borderId="18" xfId="0" applyFill="1" applyBorder="1" applyAlignment="1" applyProtection="1">
      <alignment vertical="center" wrapText="1"/>
      <protection locked="0"/>
    </xf>
    <xf numFmtId="0" fontId="0" fillId="33" borderId="10" xfId="0" applyFill="1" applyBorder="1" applyAlignment="1" applyProtection="1">
      <alignment vertical="center" wrapText="1"/>
      <protection locked="0"/>
    </xf>
    <xf numFmtId="0" fontId="0" fillId="33" borderId="17" xfId="0" applyFill="1" applyBorder="1" applyAlignment="1" applyProtection="1">
      <alignment vertical="center" wrapText="1"/>
      <protection locked="0"/>
    </xf>
    <xf numFmtId="0" fontId="0" fillId="33" borderId="11" xfId="0" applyFill="1" applyBorder="1" applyAlignment="1" applyProtection="1">
      <alignment vertical="center" wrapText="1"/>
      <protection locked="0"/>
    </xf>
    <xf numFmtId="0" fontId="0" fillId="33" borderId="19" xfId="0" applyFill="1" applyBorder="1" applyAlignment="1" applyProtection="1">
      <alignment vertical="center" wrapText="1"/>
      <protection locked="0"/>
    </xf>
    <xf numFmtId="0" fontId="0" fillId="33" borderId="50" xfId="0" applyFill="1" applyBorder="1" applyAlignment="1" applyProtection="1">
      <alignment vertical="center" wrapText="1"/>
      <protection locked="0"/>
    </xf>
    <xf numFmtId="0" fontId="0" fillId="33" borderId="67" xfId="0" applyFill="1" applyBorder="1" applyAlignment="1" applyProtection="1">
      <alignment vertical="center" wrapText="1"/>
      <protection locked="0"/>
    </xf>
    <xf numFmtId="0" fontId="0" fillId="33" borderId="20" xfId="0" applyFill="1" applyBorder="1" applyAlignment="1" applyProtection="1">
      <alignment vertical="center" wrapText="1"/>
      <protection locked="0"/>
    </xf>
    <xf numFmtId="0" fontId="0" fillId="33" borderId="21" xfId="0" applyFill="1" applyBorder="1" applyAlignment="1" applyProtection="1">
      <alignment vertical="center" wrapText="1"/>
      <protection locked="0"/>
    </xf>
    <xf numFmtId="0" fontId="51" fillId="36" borderId="69" xfId="0" applyFont="1" applyFill="1" applyBorder="1" applyAlignment="1" applyProtection="1">
      <alignment vertical="center" wrapText="1"/>
      <protection hidden="1"/>
    </xf>
    <xf numFmtId="0" fontId="51" fillId="36" borderId="56" xfId="0" applyFont="1" applyFill="1" applyBorder="1" applyAlignment="1" applyProtection="1">
      <alignment vertical="center" wrapText="1"/>
      <protection hidden="1"/>
    </xf>
    <xf numFmtId="0" fontId="51" fillId="36" borderId="72" xfId="0" applyFont="1" applyFill="1" applyBorder="1" applyAlignment="1" applyProtection="1">
      <alignment vertical="center" wrapText="1"/>
      <protection hidden="1"/>
    </xf>
    <xf numFmtId="3" fontId="0" fillId="35" borderId="12" xfId="0" applyNumberFormat="1" applyFill="1" applyBorder="1" applyAlignment="1" applyProtection="1">
      <alignment vertical="center" wrapText="1"/>
      <protection hidden="1"/>
    </xf>
    <xf numFmtId="4" fontId="0" fillId="35" borderId="14" xfId="0" applyNumberFormat="1" applyFill="1" applyBorder="1" applyAlignment="1" applyProtection="1">
      <alignment vertical="center" wrapText="1"/>
      <protection hidden="1"/>
    </xf>
    <xf numFmtId="3" fontId="0" fillId="35" borderId="15" xfId="0" applyNumberFormat="1" applyFill="1" applyBorder="1" applyAlignment="1" applyProtection="1">
      <alignment vertical="center" wrapText="1"/>
      <protection hidden="1"/>
    </xf>
    <xf numFmtId="4" fontId="0" fillId="35" borderId="17" xfId="0" applyNumberFormat="1" applyFill="1" applyBorder="1" applyAlignment="1" applyProtection="1">
      <alignment vertical="center" wrapText="1"/>
      <protection hidden="1"/>
    </xf>
    <xf numFmtId="3" fontId="0" fillId="35" borderId="19" xfId="0" applyNumberFormat="1" applyFill="1" applyBorder="1" applyAlignment="1" applyProtection="1">
      <alignment vertical="center" wrapText="1"/>
      <protection hidden="1"/>
    </xf>
    <xf numFmtId="4" fontId="0" fillId="35" borderId="21" xfId="0" applyNumberFormat="1" applyFill="1" applyBorder="1" applyAlignment="1" applyProtection="1">
      <alignment vertical="center" wrapText="1"/>
      <protection hidden="1"/>
    </xf>
    <xf numFmtId="0" fontId="0" fillId="33" borderId="74" xfId="0" applyFill="1" applyBorder="1" applyAlignment="1" applyProtection="1">
      <alignment vertical="center" wrapText="1"/>
      <protection locked="0"/>
    </xf>
    <xf numFmtId="0" fontId="0" fillId="33" borderId="16" xfId="0" applyFill="1" applyBorder="1" applyAlignment="1" applyProtection="1">
      <alignment vertical="center" wrapText="1"/>
      <protection locked="0"/>
    </xf>
    <xf numFmtId="0" fontId="56" fillId="34" borderId="0" xfId="0" applyFont="1" applyFill="1" applyProtection="1">
      <protection hidden="1"/>
    </xf>
    <xf numFmtId="0" fontId="28" fillId="34" borderId="0" xfId="0" applyFont="1" applyFill="1" applyAlignment="1" applyProtection="1">
      <alignment vertical="center"/>
      <protection hidden="1"/>
    </xf>
    <xf numFmtId="0" fontId="28" fillId="34" borderId="0" xfId="0" applyFont="1" applyFill="1" applyAlignment="1" applyProtection="1">
      <alignment vertical="center" wrapText="1"/>
      <protection hidden="1"/>
    </xf>
    <xf numFmtId="165" fontId="0" fillId="35" borderId="60" xfId="0" applyNumberFormat="1" applyFill="1" applyBorder="1" applyAlignment="1" applyProtection="1">
      <alignment vertical="center" wrapText="1"/>
      <protection hidden="1"/>
    </xf>
    <xf numFmtId="0" fontId="0" fillId="35" borderId="12" xfId="0" applyFill="1" applyBorder="1" applyAlignment="1" applyProtection="1">
      <alignment vertical="center" wrapText="1"/>
      <protection hidden="1"/>
    </xf>
    <xf numFmtId="0" fontId="0" fillId="35" borderId="13" xfId="0" applyFill="1" applyBorder="1" applyAlignment="1" applyProtection="1">
      <alignment vertical="center" wrapText="1"/>
      <protection hidden="1"/>
    </xf>
    <xf numFmtId="3" fontId="0" fillId="35" borderId="13" xfId="0" applyNumberFormat="1" applyFill="1" applyBorder="1" applyAlignment="1" applyProtection="1">
      <alignment vertical="center" wrapText="1"/>
      <protection hidden="1"/>
    </xf>
    <xf numFmtId="0" fontId="0" fillId="33" borderId="42" xfId="0" applyFill="1" applyBorder="1" applyAlignment="1" applyProtection="1">
      <alignment vertical="center" wrapText="1"/>
      <protection locked="0"/>
    </xf>
    <xf numFmtId="0" fontId="0" fillId="33" borderId="33" xfId="0" applyFill="1" applyBorder="1" applyAlignment="1" applyProtection="1">
      <alignment vertical="center" wrapText="1"/>
      <protection locked="0"/>
    </xf>
    <xf numFmtId="0" fontId="0" fillId="33" borderId="43" xfId="0" applyFill="1" applyBorder="1" applyAlignment="1" applyProtection="1">
      <alignment vertical="center" wrapText="1"/>
      <protection locked="0"/>
    </xf>
    <xf numFmtId="0" fontId="51" fillId="36" borderId="70" xfId="0" applyFont="1" applyFill="1" applyBorder="1" applyAlignment="1" applyProtection="1">
      <alignment vertical="center" wrapText="1"/>
      <protection hidden="1"/>
    </xf>
    <xf numFmtId="0" fontId="51" fillId="36" borderId="35" xfId="0" applyFont="1" applyFill="1" applyBorder="1" applyAlignment="1" applyProtection="1">
      <alignment vertical="center" wrapText="1"/>
      <protection hidden="1"/>
    </xf>
    <xf numFmtId="0" fontId="51" fillId="36" borderId="71" xfId="0" applyFont="1" applyFill="1" applyBorder="1" applyAlignment="1" applyProtection="1">
      <alignment vertical="center" wrapText="1"/>
      <protection hidden="1"/>
    </xf>
    <xf numFmtId="3" fontId="0" fillId="35" borderId="10" xfId="0" applyNumberFormat="1" applyFill="1" applyBorder="1" applyAlignment="1" applyProtection="1">
      <alignment vertical="center" wrapText="1"/>
      <protection hidden="1"/>
    </xf>
    <xf numFmtId="3" fontId="0" fillId="35" borderId="20" xfId="0" applyNumberFormat="1" applyFill="1" applyBorder="1" applyAlignment="1" applyProtection="1">
      <alignment vertical="center" wrapText="1"/>
      <protection hidden="1"/>
    </xf>
    <xf numFmtId="0" fontId="0" fillId="33" borderId="34" xfId="0" applyFill="1" applyBorder="1" applyAlignment="1" applyProtection="1">
      <alignment vertical="center" wrapText="1"/>
      <protection locked="0"/>
    </xf>
    <xf numFmtId="0" fontId="0" fillId="33" borderId="69" xfId="0" applyFill="1" applyBorder="1" applyAlignment="1" applyProtection="1">
      <alignment vertical="center" wrapText="1"/>
      <protection locked="0"/>
    </xf>
    <xf numFmtId="0" fontId="51" fillId="36" borderId="32" xfId="0" applyFont="1" applyFill="1" applyBorder="1" applyAlignment="1" applyProtection="1">
      <alignment vertical="center" wrapText="1"/>
      <protection hidden="1"/>
    </xf>
    <xf numFmtId="0" fontId="0" fillId="33" borderId="82" xfId="0" applyFill="1" applyBorder="1" applyAlignment="1" applyProtection="1">
      <alignment vertical="center" wrapText="1"/>
      <protection locked="0"/>
    </xf>
    <xf numFmtId="0" fontId="28" fillId="34" borderId="0" xfId="0" applyFont="1" applyFill="1" applyAlignment="1" applyProtection="1">
      <alignment horizontal="left" vertical="center" wrapText="1"/>
      <protection hidden="1"/>
    </xf>
    <xf numFmtId="0" fontId="51" fillId="36" borderId="36" xfId="0" applyFont="1" applyFill="1" applyBorder="1" applyAlignment="1" applyProtection="1">
      <alignment vertical="center" wrapText="1"/>
      <protection hidden="1"/>
    </xf>
    <xf numFmtId="0" fontId="51" fillId="36" borderId="79" xfId="0" applyFont="1" applyFill="1" applyBorder="1" applyAlignment="1" applyProtection="1">
      <alignment vertical="center" wrapText="1"/>
      <protection hidden="1"/>
    </xf>
    <xf numFmtId="0" fontId="51" fillId="36" borderId="80" xfId="0" applyFont="1" applyFill="1" applyBorder="1" applyAlignment="1" applyProtection="1">
      <alignment vertical="center" wrapText="1"/>
      <protection hidden="1"/>
    </xf>
    <xf numFmtId="0" fontId="51" fillId="36" borderId="81" xfId="0" applyFont="1" applyFill="1" applyBorder="1" applyAlignment="1" applyProtection="1">
      <alignment vertical="center" wrapText="1"/>
      <protection hidden="1"/>
    </xf>
    <xf numFmtId="9" fontId="0" fillId="35" borderId="13" xfId="0" applyNumberFormat="1" applyFill="1" applyBorder="1" applyAlignment="1" applyProtection="1">
      <alignment vertical="center" wrapText="1"/>
      <protection hidden="1"/>
    </xf>
    <xf numFmtId="9" fontId="0" fillId="35" borderId="10" xfId="0" applyNumberFormat="1" applyFill="1" applyBorder="1" applyAlignment="1" applyProtection="1">
      <alignment vertical="center" wrapText="1"/>
      <protection hidden="1"/>
    </xf>
    <xf numFmtId="9" fontId="0" fillId="35" borderId="20" xfId="0" applyNumberFormat="1" applyFill="1" applyBorder="1" applyAlignment="1" applyProtection="1">
      <alignment vertical="center" wrapText="1"/>
      <protection hidden="1"/>
    </xf>
    <xf numFmtId="0" fontId="0" fillId="33" borderId="83" xfId="0" applyFill="1" applyBorder="1" applyAlignment="1" applyProtection="1">
      <alignment vertical="center" wrapText="1"/>
      <protection locked="0"/>
    </xf>
    <xf numFmtId="0" fontId="0" fillId="33" borderId="80" xfId="0" applyFill="1" applyBorder="1" applyAlignment="1" applyProtection="1">
      <alignment vertical="center" wrapText="1"/>
      <protection locked="0"/>
    </xf>
    <xf numFmtId="0" fontId="0" fillId="33" borderId="35" xfId="0" applyFill="1" applyBorder="1" applyAlignment="1" applyProtection="1">
      <alignment vertical="center" wrapText="1"/>
      <protection locked="0"/>
    </xf>
    <xf numFmtId="0" fontId="0" fillId="33" borderId="36" xfId="0" applyFill="1" applyBorder="1" applyAlignment="1" applyProtection="1">
      <alignment vertical="center" wrapText="1"/>
      <protection locked="0"/>
    </xf>
    <xf numFmtId="0" fontId="0" fillId="33" borderId="71" xfId="0" applyFill="1" applyBorder="1" applyAlignment="1" applyProtection="1">
      <alignment vertical="center" wrapText="1"/>
      <protection locked="0"/>
    </xf>
    <xf numFmtId="0" fontId="0" fillId="34" borderId="22" xfId="0" applyFill="1" applyBorder="1" applyProtection="1">
      <protection hidden="1"/>
    </xf>
    <xf numFmtId="14" fontId="0" fillId="34" borderId="22" xfId="0" applyNumberFormat="1" applyFill="1" applyBorder="1" applyProtection="1">
      <protection hidden="1"/>
    </xf>
    <xf numFmtId="0" fontId="27" fillId="34" borderId="0" xfId="0" applyFont="1" applyFill="1" applyAlignment="1" applyProtection="1">
      <alignment horizontal="left"/>
      <protection hidden="1"/>
    </xf>
    <xf numFmtId="0" fontId="28" fillId="36" borderId="60" xfId="0" applyFont="1" applyFill="1" applyBorder="1" applyAlignment="1" applyProtection="1">
      <alignment horizontal="left" vertical="center" indent="1"/>
      <protection hidden="1"/>
    </xf>
    <xf numFmtId="0" fontId="28" fillId="36" borderId="40" xfId="0" applyFont="1" applyFill="1" applyBorder="1" applyAlignment="1" applyProtection="1">
      <alignment horizontal="left" vertical="center" indent="1"/>
      <protection hidden="1"/>
    </xf>
    <xf numFmtId="0" fontId="28" fillId="36" borderId="41" xfId="0" applyFont="1" applyFill="1" applyBorder="1" applyAlignment="1" applyProtection="1">
      <alignment horizontal="left" vertical="center" indent="1"/>
      <protection hidden="1"/>
    </xf>
    <xf numFmtId="0" fontId="0" fillId="34" borderId="0" xfId="0" applyFill="1" applyAlignment="1" applyProtection="1">
      <alignment horizontal="left" vertical="center" indent="1"/>
      <protection hidden="1"/>
    </xf>
    <xf numFmtId="166" fontId="1" fillId="34" borderId="0" xfId="1997" applyNumberFormat="1" applyFont="1" applyFill="1" applyBorder="1" applyAlignment="1" applyProtection="1">
      <alignment horizontal="left" vertical="center" indent="1"/>
      <protection hidden="1"/>
    </xf>
    <xf numFmtId="0" fontId="18" fillId="36" borderId="47" xfId="0" applyFont="1" applyFill="1" applyBorder="1" applyAlignment="1" applyProtection="1">
      <alignment horizontal="left" vertical="center" indent="1"/>
      <protection hidden="1"/>
    </xf>
    <xf numFmtId="166" fontId="18" fillId="36" borderId="76" xfId="1997" applyNumberFormat="1" applyFont="1" applyFill="1" applyBorder="1" applyAlignment="1" applyProtection="1">
      <alignment horizontal="left" vertical="center" indent="1"/>
      <protection hidden="1"/>
    </xf>
    <xf numFmtId="0" fontId="18" fillId="36" borderId="77" xfId="0" applyFont="1" applyFill="1" applyBorder="1" applyAlignment="1" applyProtection="1">
      <alignment horizontal="left" vertical="center" indent="1"/>
      <protection hidden="1"/>
    </xf>
    <xf numFmtId="0" fontId="18" fillId="36" borderId="83" xfId="0" applyFont="1" applyFill="1" applyBorder="1" applyAlignment="1" applyProtection="1">
      <alignment horizontal="left" vertical="center" indent="1"/>
      <protection hidden="1"/>
    </xf>
    <xf numFmtId="0" fontId="18" fillId="36" borderId="72" xfId="0" applyFont="1" applyFill="1" applyBorder="1" applyAlignment="1" applyProtection="1">
      <alignment vertical="center"/>
      <protection hidden="1"/>
    </xf>
    <xf numFmtId="0" fontId="28" fillId="36" borderId="55" xfId="0" applyFont="1" applyFill="1" applyBorder="1" applyAlignment="1" applyProtection="1">
      <alignment horizontal="left" vertical="center" indent="1"/>
      <protection hidden="1"/>
    </xf>
    <xf numFmtId="166" fontId="1" fillId="35" borderId="12" xfId="1997" applyNumberFormat="1" applyFont="1" applyFill="1" applyBorder="1" applyAlignment="1" applyProtection="1">
      <alignment horizontal="right" vertical="center" indent="1"/>
      <protection hidden="1"/>
    </xf>
    <xf numFmtId="168" fontId="1" fillId="35" borderId="13" xfId="1997" applyNumberFormat="1" applyFont="1" applyFill="1" applyBorder="1" applyAlignment="1" applyProtection="1">
      <alignment horizontal="right" vertical="center" indent="1"/>
      <protection hidden="1"/>
    </xf>
    <xf numFmtId="168" fontId="1" fillId="35" borderId="74" xfId="1997" applyNumberFormat="1" applyFont="1" applyFill="1" applyBorder="1" applyAlignment="1" applyProtection="1">
      <alignment horizontal="right" vertical="center" indent="1"/>
      <protection hidden="1"/>
    </xf>
    <xf numFmtId="7" fontId="0" fillId="35" borderId="60" xfId="0" applyNumberFormat="1" applyFill="1" applyBorder="1" applyAlignment="1" applyProtection="1">
      <alignment horizontal="right" vertical="center"/>
      <protection hidden="1"/>
    </xf>
    <xf numFmtId="0" fontId="28" fillId="36" borderId="62" xfId="0" applyFont="1" applyFill="1" applyBorder="1" applyAlignment="1" applyProtection="1">
      <alignment horizontal="left" vertical="center" indent="1"/>
      <protection hidden="1"/>
    </xf>
    <xf numFmtId="166" fontId="1" fillId="35" borderId="15" xfId="1997" applyNumberFormat="1" applyFont="1" applyFill="1" applyBorder="1" applyAlignment="1" applyProtection="1">
      <alignment horizontal="right" vertical="center" indent="1"/>
      <protection hidden="1"/>
    </xf>
    <xf numFmtId="168" fontId="1" fillId="35" borderId="18" xfId="1997" applyNumberFormat="1" applyFont="1" applyFill="1" applyBorder="1" applyAlignment="1" applyProtection="1">
      <alignment horizontal="right" vertical="center" indent="1"/>
      <protection hidden="1"/>
    </xf>
    <xf numFmtId="168" fontId="1" fillId="35" borderId="37" xfId="1997" applyNumberFormat="1" applyFont="1" applyFill="1" applyBorder="1" applyAlignment="1" applyProtection="1">
      <alignment horizontal="right" vertical="center" indent="1"/>
      <protection hidden="1"/>
    </xf>
    <xf numFmtId="7" fontId="0" fillId="35" borderId="40" xfId="0" applyNumberFormat="1" applyFill="1" applyBorder="1" applyAlignment="1" applyProtection="1">
      <alignment horizontal="right" vertical="center"/>
      <protection hidden="1"/>
    </xf>
    <xf numFmtId="168" fontId="1" fillId="35" borderId="10" xfId="1997" applyNumberFormat="1" applyFont="1" applyFill="1" applyBorder="1" applyAlignment="1" applyProtection="1">
      <alignment horizontal="right" vertical="center" indent="1"/>
      <protection hidden="1"/>
    </xf>
    <xf numFmtId="168" fontId="1" fillId="35" borderId="16" xfId="1997" applyNumberFormat="1" applyFont="1" applyFill="1" applyBorder="1" applyAlignment="1" applyProtection="1">
      <alignment horizontal="right" vertical="center" indent="1"/>
      <protection hidden="1"/>
    </xf>
    <xf numFmtId="0" fontId="28" fillId="36" borderId="64" xfId="0" applyFont="1" applyFill="1" applyBorder="1" applyAlignment="1" applyProtection="1">
      <alignment horizontal="left" vertical="center" indent="1"/>
      <protection hidden="1"/>
    </xf>
    <xf numFmtId="166" fontId="1" fillId="35" borderId="19" xfId="1997" applyNumberFormat="1" applyFont="1" applyFill="1" applyBorder="1" applyAlignment="1" applyProtection="1">
      <alignment horizontal="right" vertical="center" indent="1"/>
      <protection hidden="1"/>
    </xf>
    <xf numFmtId="168" fontId="1" fillId="35" borderId="20" xfId="1997" applyNumberFormat="1" applyFont="1" applyFill="1" applyBorder="1" applyAlignment="1" applyProtection="1">
      <alignment horizontal="right" vertical="center" indent="1"/>
      <protection hidden="1"/>
    </xf>
    <xf numFmtId="168" fontId="1" fillId="35" borderId="69" xfId="1997" applyNumberFormat="1" applyFont="1" applyFill="1" applyBorder="1" applyAlignment="1" applyProtection="1">
      <alignment horizontal="right" vertical="center" indent="1"/>
      <protection hidden="1"/>
    </xf>
    <xf numFmtId="7" fontId="0" fillId="35" borderId="41" xfId="0" applyNumberFormat="1" applyFill="1" applyBorder="1" applyAlignment="1" applyProtection="1">
      <alignment horizontal="right" vertical="center"/>
      <protection hidden="1"/>
    </xf>
    <xf numFmtId="37" fontId="0" fillId="35" borderId="66" xfId="0" applyNumberFormat="1" applyFill="1" applyBorder="1" applyAlignment="1" applyProtection="1">
      <alignment horizontal="right" vertical="center"/>
      <protection hidden="1"/>
    </xf>
    <xf numFmtId="39" fontId="0" fillId="35" borderId="67" xfId="0" applyNumberFormat="1" applyFill="1" applyBorder="1" applyAlignment="1" applyProtection="1">
      <alignment horizontal="right" vertical="center"/>
      <protection hidden="1"/>
    </xf>
    <xf numFmtId="39" fontId="0" fillId="35" borderId="82" xfId="0" applyNumberFormat="1" applyFill="1" applyBorder="1" applyAlignment="1" applyProtection="1">
      <alignment horizontal="right" vertical="center"/>
      <protection hidden="1"/>
    </xf>
    <xf numFmtId="7" fontId="0" fillId="35" borderId="75" xfId="0" applyNumberFormat="1" applyFill="1" applyBorder="1" applyAlignment="1" applyProtection="1">
      <alignment horizontal="right" vertical="center"/>
      <protection hidden="1"/>
    </xf>
    <xf numFmtId="0" fontId="52" fillId="34" borderId="0" xfId="0" applyFont="1" applyFill="1" applyAlignment="1" applyProtection="1">
      <alignment horizontal="left"/>
      <protection hidden="1"/>
    </xf>
    <xf numFmtId="0" fontId="59" fillId="34" borderId="0" xfId="0" applyFont="1" applyFill="1" applyAlignment="1">
      <alignment horizontal="center" vertical="center"/>
    </xf>
    <xf numFmtId="0" fontId="59" fillId="34" borderId="0" xfId="0" applyFont="1" applyFill="1" applyAlignment="1">
      <alignment horizontal="left" vertical="center" wrapText="1"/>
    </xf>
    <xf numFmtId="1" fontId="59" fillId="34" borderId="0" xfId="0" applyNumberFormat="1" applyFont="1" applyFill="1" applyAlignment="1">
      <alignment horizontal="center" vertical="center"/>
    </xf>
    <xf numFmtId="165" fontId="59" fillId="34" borderId="0" xfId="0" applyNumberFormat="1" applyFont="1" applyFill="1" applyAlignment="1">
      <alignment horizontal="center" vertical="center"/>
    </xf>
    <xf numFmtId="3" fontId="59" fillId="34" borderId="0" xfId="0" applyNumberFormat="1" applyFont="1" applyFill="1" applyAlignment="1">
      <alignment horizontal="center" vertical="center"/>
    </xf>
    <xf numFmtId="169" fontId="59" fillId="34" borderId="0" xfId="0" applyNumberFormat="1" applyFont="1" applyFill="1" applyAlignment="1">
      <alignment horizontal="center" vertical="center"/>
    </xf>
    <xf numFmtId="0" fontId="59" fillId="34" borderId="0" xfId="0" applyFont="1" applyFill="1" applyAlignment="1">
      <alignment vertical="center"/>
    </xf>
    <xf numFmtId="0" fontId="71" fillId="34" borderId="0" xfId="0" applyFont="1" applyFill="1" applyAlignment="1">
      <alignment horizontal="center" vertical="center"/>
    </xf>
    <xf numFmtId="0" fontId="59" fillId="34" borderId="0" xfId="0" applyFont="1" applyFill="1" applyAlignment="1">
      <alignment horizontal="centerContinuous" vertical="center"/>
    </xf>
    <xf numFmtId="0" fontId="71" fillId="34" borderId="0" xfId="0" applyFont="1" applyFill="1" applyAlignment="1">
      <alignment horizontal="centerContinuous" vertical="center"/>
    </xf>
    <xf numFmtId="0" fontId="59" fillId="34" borderId="0" xfId="0" quotePrefix="1" applyFont="1" applyFill="1" applyAlignment="1">
      <alignment horizontal="centerContinuous" vertical="center"/>
    </xf>
    <xf numFmtId="0" fontId="74" fillId="34" borderId="0" xfId="0" applyFont="1" applyFill="1" applyAlignment="1">
      <alignment horizontal="centerContinuous" vertical="center" wrapText="1"/>
    </xf>
    <xf numFmtId="1" fontId="75" fillId="34" borderId="0" xfId="0" applyNumberFormat="1" applyFont="1" applyFill="1" applyAlignment="1">
      <alignment horizontal="centerContinuous" vertical="center"/>
    </xf>
    <xf numFmtId="0" fontId="75" fillId="34" borderId="0" xfId="0" applyFont="1" applyFill="1" applyAlignment="1">
      <alignment horizontal="centerContinuous" vertical="center"/>
    </xf>
    <xf numFmtId="165" fontId="75" fillId="34" borderId="0" xfId="0" applyNumberFormat="1" applyFont="1" applyFill="1" applyAlignment="1">
      <alignment horizontal="centerContinuous" vertical="center"/>
    </xf>
    <xf numFmtId="3" fontId="75" fillId="34" borderId="0" xfId="0" applyNumberFormat="1" applyFont="1" applyFill="1" applyAlignment="1">
      <alignment horizontal="centerContinuous" vertical="center"/>
    </xf>
    <xf numFmtId="169" fontId="75" fillId="34" borderId="0" xfId="0" applyNumberFormat="1" applyFont="1" applyFill="1" applyAlignment="1">
      <alignment horizontal="centerContinuous" vertical="center"/>
    </xf>
    <xf numFmtId="0" fontId="0" fillId="0" borderId="0" xfId="0" applyAlignment="1">
      <alignment vertical="top" wrapText="1"/>
    </xf>
    <xf numFmtId="0" fontId="76" fillId="34" borderId="0" xfId="0" applyFont="1" applyFill="1" applyAlignment="1">
      <alignment vertical="center" wrapText="1"/>
    </xf>
    <xf numFmtId="0" fontId="59" fillId="34" borderId="0" xfId="0" applyFont="1" applyFill="1" applyAlignment="1">
      <alignment vertical="center" wrapText="1"/>
    </xf>
    <xf numFmtId="0" fontId="71" fillId="34" borderId="0" xfId="0" applyFont="1" applyFill="1" applyAlignment="1">
      <alignment horizontal="center" vertical="center" wrapText="1"/>
    </xf>
    <xf numFmtId="0" fontId="79" fillId="34" borderId="0" xfId="0" applyFont="1" applyFill="1"/>
    <xf numFmtId="0" fontId="81" fillId="34" borderId="10" xfId="0" applyFont="1" applyFill="1" applyBorder="1" applyAlignment="1">
      <alignment horizontal="right" vertical="center" wrapText="1"/>
    </xf>
    <xf numFmtId="165" fontId="81" fillId="34" borderId="10" xfId="0" applyNumberFormat="1" applyFont="1" applyFill="1" applyBorder="1" applyAlignment="1">
      <alignment horizontal="left" vertical="center" wrapText="1"/>
    </xf>
    <xf numFmtId="3" fontId="81" fillId="34" borderId="10" xfId="0" applyNumberFormat="1" applyFont="1" applyFill="1" applyBorder="1" applyAlignment="1">
      <alignment horizontal="left" vertical="center" wrapText="1"/>
    </xf>
    <xf numFmtId="0" fontId="81" fillId="0" borderId="10" xfId="0" applyFont="1" applyBorder="1" applyAlignment="1">
      <alignment horizontal="right" vertical="center" wrapText="1"/>
    </xf>
    <xf numFmtId="164" fontId="81" fillId="34" borderId="10" xfId="0" applyNumberFormat="1" applyFont="1" applyFill="1" applyBorder="1" applyAlignment="1">
      <alignment horizontal="left" vertical="center"/>
    </xf>
    <xf numFmtId="0" fontId="81" fillId="34" borderId="0" xfId="0" applyFont="1" applyFill="1" applyAlignment="1">
      <alignment vertical="center"/>
    </xf>
    <xf numFmtId="0" fontId="83" fillId="34" borderId="0" xfId="0" applyFont="1" applyFill="1" applyAlignment="1">
      <alignment vertical="center"/>
    </xf>
    <xf numFmtId="0" fontId="85" fillId="34" borderId="84" xfId="0" applyFont="1" applyFill="1" applyBorder="1" applyAlignment="1">
      <alignment horizontal="center" vertical="center"/>
    </xf>
    <xf numFmtId="0" fontId="86" fillId="34" borderId="0" xfId="0" applyFont="1" applyFill="1" applyAlignment="1">
      <alignment horizontal="right" vertical="center" wrapText="1"/>
    </xf>
    <xf numFmtId="1" fontId="86" fillId="34" borderId="0" xfId="0" applyNumberFormat="1" applyFont="1" applyFill="1" applyAlignment="1">
      <alignment horizontal="center" vertical="center"/>
    </xf>
    <xf numFmtId="0" fontId="76" fillId="34" borderId="0" xfId="0" applyFont="1" applyFill="1" applyAlignment="1">
      <alignment horizontal="left" vertical="center" wrapText="1"/>
    </xf>
    <xf numFmtId="165" fontId="87" fillId="34" borderId="0" xfId="0" applyNumberFormat="1" applyFont="1" applyFill="1" applyAlignment="1">
      <alignment horizontal="center" vertical="top"/>
    </xf>
    <xf numFmtId="0" fontId="86" fillId="34" borderId="0" xfId="0" applyFont="1" applyFill="1" applyAlignment="1">
      <alignment vertical="center"/>
    </xf>
    <xf numFmtId="0" fontId="88" fillId="67" borderId="33" xfId="0" applyFont="1" applyFill="1" applyBorder="1" applyAlignment="1">
      <alignment horizontal="left" vertical="center" wrapText="1"/>
    </xf>
    <xf numFmtId="165" fontId="88" fillId="67" borderId="11" xfId="0" applyNumberFormat="1" applyFont="1" applyFill="1" applyBorder="1" applyAlignment="1">
      <alignment horizontal="center" vertical="center" wrapText="1"/>
    </xf>
    <xf numFmtId="3" fontId="88" fillId="67" borderId="11" xfId="0" applyNumberFormat="1" applyFont="1" applyFill="1" applyBorder="1" applyAlignment="1">
      <alignment horizontal="center" vertical="center" wrapText="1"/>
    </xf>
    <xf numFmtId="169" fontId="88" fillId="67" borderId="11" xfId="0" applyNumberFormat="1" applyFont="1" applyFill="1" applyBorder="1" applyAlignment="1">
      <alignment horizontal="center" vertical="center" wrapText="1"/>
    </xf>
    <xf numFmtId="165" fontId="88" fillId="67" borderId="34" xfId="0" applyNumberFormat="1" applyFont="1" applyFill="1" applyBorder="1" applyAlignment="1">
      <alignment horizontal="center" vertical="center" wrapText="1"/>
    </xf>
    <xf numFmtId="0" fontId="89" fillId="34" borderId="0" xfId="0" applyFont="1" applyFill="1" applyAlignment="1">
      <alignment horizontal="center" vertical="center"/>
    </xf>
    <xf numFmtId="2" fontId="86" fillId="34" borderId="0" xfId="0" quotePrefix="1" applyNumberFormat="1" applyFont="1" applyFill="1" applyAlignment="1">
      <alignment vertical="center"/>
    </xf>
    <xf numFmtId="2" fontId="86" fillId="34" borderId="33" xfId="0" applyNumberFormat="1" applyFont="1" applyFill="1" applyBorder="1" applyAlignment="1">
      <alignment horizontal="left" vertical="center" wrapText="1" indent="1"/>
    </xf>
    <xf numFmtId="0" fontId="86" fillId="34" borderId="33" xfId="0" applyFont="1" applyFill="1" applyBorder="1" applyAlignment="1">
      <alignment horizontal="left" vertical="center" wrapText="1" indent="1"/>
    </xf>
    <xf numFmtId="1" fontId="86" fillId="34" borderId="11" xfId="0" applyNumberFormat="1" applyFont="1" applyFill="1" applyBorder="1" applyAlignment="1">
      <alignment horizontal="center" vertical="center"/>
    </xf>
    <xf numFmtId="0" fontId="86" fillId="34" borderId="11" xfId="0" applyFont="1" applyFill="1" applyBorder="1" applyAlignment="1">
      <alignment horizontal="center" vertical="center"/>
    </xf>
    <xf numFmtId="4" fontId="86" fillId="34" borderId="11" xfId="0" applyNumberFormat="1" applyFont="1" applyFill="1" applyBorder="1" applyAlignment="1">
      <alignment horizontal="center" vertical="center"/>
    </xf>
    <xf numFmtId="3" fontId="86" fillId="34" borderId="11" xfId="0" applyNumberFormat="1" applyFont="1" applyFill="1" applyBorder="1" applyAlignment="1">
      <alignment horizontal="center" vertical="center"/>
    </xf>
    <xf numFmtId="4" fontId="86" fillId="34" borderId="11" xfId="1999" applyNumberFormat="1" applyFont="1" applyFill="1" applyBorder="1" applyAlignment="1">
      <alignment horizontal="center" vertical="center"/>
    </xf>
    <xf numFmtId="4" fontId="86" fillId="34" borderId="34" xfId="1999" applyNumberFormat="1" applyFont="1" applyFill="1" applyBorder="1" applyAlignment="1">
      <alignment horizontal="center" vertical="center"/>
    </xf>
    <xf numFmtId="0" fontId="90" fillId="34" borderId="0" xfId="0" applyFont="1" applyFill="1" applyAlignment="1">
      <alignment vertical="center"/>
    </xf>
    <xf numFmtId="0" fontId="91" fillId="34" borderId="0" xfId="0" applyFont="1" applyFill="1" applyAlignment="1">
      <alignment horizontal="center" vertical="center"/>
    </xf>
    <xf numFmtId="0" fontId="79" fillId="68" borderId="0" xfId="0" applyFont="1" applyFill="1"/>
    <xf numFmtId="0" fontId="86" fillId="34" borderId="0" xfId="0" applyFont="1" applyFill="1" applyAlignment="1">
      <alignment horizontal="center" vertical="center"/>
    </xf>
    <xf numFmtId="4" fontId="79" fillId="68" borderId="0" xfId="0" applyNumberFormat="1" applyFont="1" applyFill="1"/>
    <xf numFmtId="0" fontId="86" fillId="34" borderId="0" xfId="0" applyFont="1" applyFill="1" applyAlignment="1">
      <alignment horizontal="left" vertical="center" wrapText="1"/>
    </xf>
    <xf numFmtId="165" fontId="86" fillId="34" borderId="0" xfId="0" applyNumberFormat="1" applyFont="1" applyFill="1" applyAlignment="1">
      <alignment horizontal="center" vertical="center"/>
    </xf>
    <xf numFmtId="3" fontId="86" fillId="34" borderId="0" xfId="0" applyNumberFormat="1" applyFont="1" applyFill="1" applyAlignment="1">
      <alignment horizontal="center" vertical="center"/>
    </xf>
    <xf numFmtId="169" fontId="86" fillId="34" borderId="0" xfId="0" applyNumberFormat="1" applyFont="1" applyFill="1" applyAlignment="1">
      <alignment horizontal="center" vertical="center"/>
    </xf>
    <xf numFmtId="0" fontId="89" fillId="34" borderId="0" xfId="0" applyFont="1" applyFill="1" applyAlignment="1">
      <alignment vertical="center"/>
    </xf>
    <xf numFmtId="0" fontId="0" fillId="0" borderId="0" xfId="0" applyAlignment="1">
      <alignment wrapText="1"/>
    </xf>
    <xf numFmtId="3" fontId="0" fillId="0" borderId="0" xfId="0" applyNumberFormat="1"/>
    <xf numFmtId="0" fontId="16" fillId="0" borderId="22" xfId="0" applyFont="1" applyBorder="1" applyAlignment="1">
      <alignment horizontal="center" wrapText="1"/>
    </xf>
    <xf numFmtId="1" fontId="86" fillId="34" borderId="0" xfId="0" quotePrefix="1" applyNumberFormat="1" applyFont="1" applyFill="1" applyAlignment="1">
      <alignment vertical="center"/>
    </xf>
    <xf numFmtId="165" fontId="86" fillId="34" borderId="11" xfId="0" applyNumberFormat="1" applyFont="1" applyFill="1" applyBorder="1" applyAlignment="1">
      <alignment horizontal="center" vertical="center"/>
    </xf>
    <xf numFmtId="14" fontId="0" fillId="34" borderId="0" xfId="0" applyNumberFormat="1" applyFill="1" applyAlignment="1" applyProtection="1">
      <alignment horizontal="left" vertical="center"/>
      <protection hidden="1"/>
    </xf>
    <xf numFmtId="0" fontId="0" fillId="34" borderId="0" xfId="0" applyFill="1" applyAlignment="1" applyProtection="1">
      <alignment horizontal="left" vertical="center"/>
      <protection hidden="1"/>
    </xf>
    <xf numFmtId="165" fontId="0" fillId="34" borderId="0" xfId="0" applyNumberFormat="1" applyFill="1" applyAlignment="1" applyProtection="1">
      <alignment horizontal="left" vertical="center"/>
      <protection hidden="1"/>
    </xf>
    <xf numFmtId="172" fontId="0" fillId="0" borderId="0" xfId="0" applyNumberFormat="1"/>
    <xf numFmtId="165" fontId="0" fillId="35" borderId="75" xfId="0" applyNumberFormat="1" applyFill="1" applyBorder="1" applyAlignment="1" applyProtection="1">
      <alignment vertical="center" wrapText="1"/>
      <protection hidden="1"/>
    </xf>
    <xf numFmtId="0" fontId="16" fillId="34" borderId="0" xfId="0" applyFont="1" applyFill="1" applyProtection="1">
      <protection hidden="1"/>
    </xf>
    <xf numFmtId="2" fontId="0" fillId="34" borderId="18" xfId="0" applyNumberFormat="1" applyFill="1" applyBorder="1" applyAlignment="1">
      <alignment horizontal="center" vertical="center"/>
    </xf>
    <xf numFmtId="14" fontId="0" fillId="34" borderId="0" xfId="0" applyNumberFormat="1" applyFill="1"/>
    <xf numFmtId="0" fontId="16" fillId="66" borderId="38" xfId="0" applyFont="1" applyFill="1" applyBorder="1"/>
    <xf numFmtId="4" fontId="0" fillId="35" borderId="11" xfId="0" applyNumberFormat="1" applyFill="1" applyBorder="1" applyAlignment="1" applyProtection="1">
      <alignment vertical="center" wrapText="1"/>
      <protection hidden="1"/>
    </xf>
    <xf numFmtId="4" fontId="0" fillId="35" borderId="10" xfId="0" applyNumberFormat="1" applyFill="1" applyBorder="1" applyAlignment="1" applyProtection="1">
      <alignment vertical="center" wrapText="1"/>
      <protection hidden="1"/>
    </xf>
    <xf numFmtId="4" fontId="0" fillId="35" borderId="20" xfId="0" applyNumberFormat="1" applyFill="1" applyBorder="1" applyAlignment="1" applyProtection="1">
      <alignment vertical="center" wrapText="1"/>
      <protection hidden="1"/>
    </xf>
    <xf numFmtId="4" fontId="0" fillId="35" borderId="34" xfId="0" applyNumberFormat="1" applyFill="1" applyBorder="1" applyAlignment="1" applyProtection="1">
      <alignment vertical="center" wrapText="1"/>
      <protection hidden="1"/>
    </xf>
    <xf numFmtId="0" fontId="0" fillId="65" borderId="22" xfId="0" applyFill="1" applyBorder="1" applyAlignment="1">
      <alignment wrapText="1"/>
    </xf>
    <xf numFmtId="0" fontId="60" fillId="62" borderId="33" xfId="0" applyFont="1" applyFill="1" applyBorder="1"/>
    <xf numFmtId="0" fontId="0" fillId="34" borderId="10" xfId="0" applyFill="1" applyBorder="1" applyAlignment="1" applyProtection="1">
      <alignment vertical="center"/>
      <protection hidden="1"/>
    </xf>
    <xf numFmtId="165" fontId="0" fillId="34" borderId="10" xfId="0" applyNumberFormat="1" applyFill="1" applyBorder="1" applyAlignment="1" applyProtection="1">
      <alignment vertical="center"/>
      <protection hidden="1"/>
    </xf>
    <xf numFmtId="0" fontId="0" fillId="69" borderId="10" xfId="0" applyFill="1" applyBorder="1" applyAlignment="1" applyProtection="1">
      <alignment horizontal="center" vertical="center"/>
      <protection hidden="1"/>
    </xf>
    <xf numFmtId="165" fontId="0" fillId="34" borderId="10" xfId="0" applyNumberFormat="1" applyFill="1" applyBorder="1" applyAlignment="1" applyProtection="1">
      <alignment horizontal="center" vertical="center"/>
      <protection hidden="1"/>
    </xf>
    <xf numFmtId="0" fontId="0" fillId="34" borderId="0" xfId="0" applyFill="1" applyAlignment="1" applyProtection="1">
      <alignment horizontal="right" vertical="center"/>
      <protection hidden="1"/>
    </xf>
    <xf numFmtId="4" fontId="0" fillId="35" borderId="14" xfId="0" applyNumberFormat="1" applyFill="1" applyBorder="1" applyAlignment="1" applyProtection="1">
      <alignment horizontal="right" vertical="center"/>
      <protection hidden="1"/>
    </xf>
    <xf numFmtId="4" fontId="0" fillId="35" borderId="17" xfId="0" applyNumberFormat="1" applyFill="1" applyBorder="1" applyAlignment="1" applyProtection="1">
      <alignment horizontal="right" vertical="center"/>
      <protection hidden="1"/>
    </xf>
    <xf numFmtId="4" fontId="0" fillId="35" borderId="21" xfId="0" applyNumberFormat="1" applyFill="1" applyBorder="1" applyAlignment="1" applyProtection="1">
      <alignment horizontal="right" vertical="center"/>
      <protection hidden="1"/>
    </xf>
    <xf numFmtId="14" fontId="0" fillId="0" borderId="0" xfId="0" applyNumberFormat="1"/>
    <xf numFmtId="0" fontId="0" fillId="70" borderId="0" xfId="0" applyFill="1"/>
    <xf numFmtId="0" fontId="0" fillId="65" borderId="22" xfId="0" applyFill="1" applyBorder="1"/>
    <xf numFmtId="0" fontId="94" fillId="34" borderId="0" xfId="2001" applyFill="1" applyProtection="1">
      <protection hidden="1"/>
    </xf>
    <xf numFmtId="0" fontId="58" fillId="70" borderId="0" xfId="0" applyFont="1" applyFill="1"/>
    <xf numFmtId="0" fontId="0" fillId="35" borderId="74" xfId="0" applyFill="1" applyBorder="1" applyAlignment="1" applyProtection="1">
      <alignment vertical="center" wrapText="1"/>
      <protection hidden="1"/>
    </xf>
    <xf numFmtId="0" fontId="0" fillId="35" borderId="16" xfId="0" applyFill="1" applyBorder="1" applyAlignment="1" applyProtection="1">
      <alignment vertical="center" wrapText="1"/>
      <protection hidden="1"/>
    </xf>
    <xf numFmtId="0" fontId="0" fillId="35" borderId="69" xfId="0" applyFill="1" applyBorder="1" applyAlignment="1" applyProtection="1">
      <alignment vertical="center" wrapText="1"/>
      <protection hidden="1"/>
    </xf>
    <xf numFmtId="0" fontId="0" fillId="35" borderId="34" xfId="0" applyFill="1" applyBorder="1" applyAlignment="1" applyProtection="1">
      <alignment vertical="center" wrapText="1"/>
      <protection hidden="1"/>
    </xf>
    <xf numFmtId="4" fontId="0" fillId="35" borderId="33" xfId="0" applyNumberFormat="1" applyFill="1" applyBorder="1" applyAlignment="1" applyProtection="1">
      <alignment vertical="center" wrapText="1"/>
      <protection hidden="1"/>
    </xf>
    <xf numFmtId="4" fontId="0" fillId="35" borderId="18" xfId="0" applyNumberFormat="1" applyFill="1" applyBorder="1" applyAlignment="1" applyProtection="1">
      <alignment vertical="center" wrapText="1"/>
      <protection hidden="1"/>
    </xf>
    <xf numFmtId="4" fontId="0" fillId="35" borderId="50" xfId="0" applyNumberFormat="1" applyFill="1" applyBorder="1" applyAlignment="1" applyProtection="1">
      <alignment vertical="center" wrapText="1"/>
      <protection hidden="1"/>
    </xf>
    <xf numFmtId="4" fontId="0" fillId="35" borderId="54" xfId="0" applyNumberFormat="1" applyFill="1" applyBorder="1" applyAlignment="1" applyProtection="1">
      <alignment vertical="center" wrapText="1"/>
      <protection hidden="1"/>
    </xf>
    <xf numFmtId="4" fontId="0" fillId="35" borderId="63" xfId="0" applyNumberFormat="1" applyFill="1" applyBorder="1" applyAlignment="1" applyProtection="1">
      <alignment vertical="center" wrapText="1"/>
      <protection hidden="1"/>
    </xf>
    <xf numFmtId="4" fontId="0" fillId="35" borderId="85" xfId="0" applyNumberFormat="1" applyFill="1" applyBorder="1" applyAlignment="1" applyProtection="1">
      <alignment vertical="center" wrapText="1"/>
      <protection hidden="1"/>
    </xf>
    <xf numFmtId="0" fontId="0" fillId="35" borderId="52" xfId="0" applyFill="1" applyBorder="1" applyAlignment="1" applyProtection="1">
      <alignment vertical="center" wrapText="1"/>
      <protection hidden="1"/>
    </xf>
    <xf numFmtId="0" fontId="0" fillId="35" borderId="62" xfId="0" applyFill="1" applyBorder="1" applyAlignment="1" applyProtection="1">
      <alignment vertical="center" wrapText="1"/>
      <protection hidden="1"/>
    </xf>
    <xf numFmtId="0" fontId="0" fillId="35" borderId="65" xfId="0" applyFill="1" applyBorder="1" applyAlignment="1" applyProtection="1">
      <alignment vertical="center" wrapText="1"/>
      <protection hidden="1"/>
    </xf>
    <xf numFmtId="3" fontId="0" fillId="35" borderId="12" xfId="0" applyNumberFormat="1" applyFill="1" applyBorder="1" applyAlignment="1" applyProtection="1">
      <alignment horizontal="right" vertical="center"/>
      <protection hidden="1"/>
    </xf>
    <xf numFmtId="3" fontId="0" fillId="35" borderId="15" xfId="0" applyNumberFormat="1" applyFill="1" applyBorder="1" applyAlignment="1" applyProtection="1">
      <alignment horizontal="right" vertical="center"/>
      <protection hidden="1"/>
    </xf>
    <xf numFmtId="3" fontId="0" fillId="35" borderId="19" xfId="0" applyNumberFormat="1" applyFill="1" applyBorder="1" applyAlignment="1" applyProtection="1">
      <alignment horizontal="right" vertical="center"/>
      <protection hidden="1"/>
    </xf>
    <xf numFmtId="173" fontId="0" fillId="34" borderId="10" xfId="0" applyNumberFormat="1" applyFill="1" applyBorder="1" applyAlignment="1" applyProtection="1">
      <alignment vertical="center"/>
      <protection hidden="1"/>
    </xf>
    <xf numFmtId="0" fontId="96" fillId="71" borderId="10" xfId="2002" applyFont="1" applyFill="1" applyBorder="1"/>
    <xf numFmtId="0" fontId="96" fillId="71" borderId="10" xfId="2002" applyFont="1" applyFill="1" applyBorder="1" applyAlignment="1">
      <alignment horizontal="center"/>
    </xf>
    <xf numFmtId="0" fontId="95" fillId="0" borderId="10" xfId="2002" applyBorder="1"/>
    <xf numFmtId="0" fontId="95" fillId="0" borderId="10" xfId="2002" applyBorder="1" applyAlignment="1">
      <alignment horizontal="center"/>
    </xf>
    <xf numFmtId="0" fontId="51" fillId="36" borderId="35" xfId="0" applyFont="1" applyFill="1" applyBorder="1" applyAlignment="1" applyProtection="1">
      <alignment horizontal="center" vertical="center" wrapText="1"/>
      <protection hidden="1"/>
    </xf>
    <xf numFmtId="0" fontId="51" fillId="36" borderId="71" xfId="0" applyFont="1" applyFill="1" applyBorder="1" applyAlignment="1" applyProtection="1">
      <alignment horizontal="center" vertical="center" wrapText="1"/>
      <protection hidden="1"/>
    </xf>
    <xf numFmtId="10" fontId="0" fillId="34" borderId="10" xfId="0" applyNumberFormat="1" applyFill="1" applyBorder="1" applyAlignment="1" applyProtection="1">
      <alignment vertical="center"/>
      <protection hidden="1"/>
    </xf>
    <xf numFmtId="10" fontId="0" fillId="34" borderId="10" xfId="0" applyNumberFormat="1" applyFill="1" applyBorder="1" applyAlignment="1" applyProtection="1">
      <alignment horizontal="center" vertical="center"/>
      <protection hidden="1"/>
    </xf>
    <xf numFmtId="0" fontId="0" fillId="35" borderId="18" xfId="0" applyFill="1" applyBorder="1"/>
    <xf numFmtId="0" fontId="0" fillId="35" borderId="50" xfId="0" applyFill="1" applyBorder="1"/>
    <xf numFmtId="0" fontId="28" fillId="36" borderId="61" xfId="0" applyFont="1" applyFill="1" applyBorder="1"/>
    <xf numFmtId="0" fontId="0" fillId="36" borderId="74" xfId="0" applyFill="1" applyBorder="1"/>
    <xf numFmtId="0" fontId="28" fillId="36" borderId="69" xfId="0" applyFont="1" applyFill="1" applyBorder="1"/>
    <xf numFmtId="0" fontId="0" fillId="35" borderId="34" xfId="0" applyFill="1" applyBorder="1"/>
    <xf numFmtId="0" fontId="0" fillId="35" borderId="16" xfId="0" applyFill="1" applyBorder="1"/>
    <xf numFmtId="0" fontId="0" fillId="35" borderId="69" xfId="0" applyFill="1" applyBorder="1"/>
    <xf numFmtId="0" fontId="28" fillId="36" borderId="42" xfId="0" applyFont="1" applyFill="1" applyBorder="1"/>
    <xf numFmtId="0" fontId="28" fillId="36" borderId="34" xfId="0" applyFont="1" applyFill="1" applyBorder="1"/>
    <xf numFmtId="0" fontId="28" fillId="36" borderId="70" xfId="0" applyFont="1" applyFill="1" applyBorder="1"/>
    <xf numFmtId="0" fontId="28" fillId="36" borderId="36" xfId="0" applyFont="1" applyFill="1" applyBorder="1"/>
    <xf numFmtId="0" fontId="28" fillId="36" borderId="35" xfId="0" applyFont="1" applyFill="1" applyBorder="1"/>
    <xf numFmtId="0" fontId="28" fillId="36" borderId="71" xfId="0" applyFont="1" applyFill="1" applyBorder="1"/>
    <xf numFmtId="0" fontId="28" fillId="36" borderId="32" xfId="0" applyFont="1" applyFill="1" applyBorder="1"/>
    <xf numFmtId="0" fontId="28" fillId="36" borderId="91" xfId="0" applyFont="1" applyFill="1" applyBorder="1"/>
    <xf numFmtId="14" fontId="51" fillId="36" borderId="52" xfId="0" applyNumberFormat="1" applyFont="1" applyFill="1" applyBorder="1" applyAlignment="1" applyProtection="1">
      <alignment vertical="center"/>
      <protection hidden="1"/>
    </xf>
    <xf numFmtId="14" fontId="51" fillId="36" borderId="53" xfId="0" applyNumberFormat="1" applyFont="1" applyFill="1" applyBorder="1" applyAlignment="1" applyProtection="1">
      <alignment vertical="center"/>
      <protection hidden="1"/>
    </xf>
    <xf numFmtId="14" fontId="51" fillId="36" borderId="54" xfId="0" applyNumberFormat="1" applyFont="1" applyFill="1" applyBorder="1" applyAlignment="1" applyProtection="1">
      <alignment vertical="center"/>
      <protection hidden="1"/>
    </xf>
    <xf numFmtId="0" fontId="28" fillId="36" borderId="52" xfId="0" applyFont="1" applyFill="1" applyBorder="1"/>
    <xf numFmtId="0" fontId="28" fillId="36" borderId="53" xfId="0" applyFont="1" applyFill="1" applyBorder="1"/>
    <xf numFmtId="0" fontId="28" fillId="36" borderId="54" xfId="0" applyFont="1" applyFill="1" applyBorder="1"/>
    <xf numFmtId="0" fontId="18" fillId="36" borderId="57" xfId="0" applyFont="1" applyFill="1" applyBorder="1"/>
    <xf numFmtId="0" fontId="18" fillId="36" borderId="58" xfId="0" applyFont="1" applyFill="1" applyBorder="1"/>
    <xf numFmtId="0" fontId="28" fillId="36" borderId="56" xfId="0" applyFont="1" applyFill="1" applyBorder="1" applyAlignment="1">
      <alignment vertical="center"/>
    </xf>
    <xf numFmtId="0" fontId="28" fillId="36" borderId="57" xfId="0" applyFont="1" applyFill="1" applyBorder="1" applyAlignment="1">
      <alignment vertical="center"/>
    </xf>
    <xf numFmtId="0" fontId="28" fillId="36" borderId="58" xfId="0" applyFont="1" applyFill="1" applyBorder="1" applyAlignment="1">
      <alignment vertical="center"/>
    </xf>
    <xf numFmtId="0" fontId="28" fillId="36" borderId="55" xfId="0" applyFont="1" applyFill="1" applyBorder="1" applyAlignment="1">
      <alignment vertical="center"/>
    </xf>
    <xf numFmtId="0" fontId="28" fillId="36" borderId="22" xfId="0" applyFont="1" applyFill="1" applyBorder="1" applyAlignment="1">
      <alignment vertical="center"/>
    </xf>
    <xf numFmtId="0" fontId="28" fillId="36" borderId="59" xfId="0" applyFont="1" applyFill="1" applyBorder="1" applyAlignment="1">
      <alignment vertical="center"/>
    </xf>
    <xf numFmtId="0" fontId="0" fillId="35" borderId="52" xfId="0" applyFill="1" applyBorder="1"/>
    <xf numFmtId="0" fontId="0" fillId="35" borderId="74" xfId="0" applyFill="1" applyBorder="1"/>
    <xf numFmtId="0" fontId="0" fillId="35" borderId="55" xfId="0" applyFill="1" applyBorder="1"/>
    <xf numFmtId="0" fontId="0" fillId="35" borderId="92" xfId="0" applyFill="1" applyBorder="1"/>
    <xf numFmtId="0" fontId="0" fillId="35" borderId="82" xfId="0" applyFill="1" applyBorder="1"/>
    <xf numFmtId="0" fontId="28" fillId="36" borderId="65" xfId="0" applyFont="1" applyFill="1" applyBorder="1"/>
    <xf numFmtId="0" fontId="28" fillId="36" borderId="60" xfId="0" applyFont="1" applyFill="1" applyBorder="1"/>
    <xf numFmtId="0" fontId="28" fillId="36" borderId="41" xfId="0" applyFont="1" applyFill="1" applyBorder="1"/>
    <xf numFmtId="0" fontId="0" fillId="35" borderId="60" xfId="0" applyFill="1" applyBorder="1"/>
    <xf numFmtId="0" fontId="0" fillId="35" borderId="39" xfId="0" applyFill="1" applyBorder="1"/>
    <xf numFmtId="0" fontId="0" fillId="35" borderId="75" xfId="0" applyFill="1" applyBorder="1"/>
    <xf numFmtId="0" fontId="28" fillId="36" borderId="93" xfId="0" applyFont="1" applyFill="1" applyBorder="1"/>
    <xf numFmtId="0" fontId="28" fillId="36" borderId="60" xfId="0" applyFont="1" applyFill="1" applyBorder="1" applyAlignment="1">
      <alignment vertical="center"/>
    </xf>
    <xf numFmtId="2" fontId="0" fillId="34" borderId="0" xfId="0" applyNumberFormat="1" applyFill="1" applyAlignment="1" applyProtection="1">
      <alignment vertical="center"/>
      <protection hidden="1"/>
    </xf>
    <xf numFmtId="0" fontId="28" fillId="36" borderId="51" xfId="0" applyFont="1" applyFill="1" applyBorder="1"/>
    <xf numFmtId="0" fontId="0" fillId="35" borderId="55" xfId="0" applyFill="1" applyBorder="1" applyAlignment="1" applyProtection="1">
      <alignment vertical="center" wrapText="1"/>
      <protection hidden="1"/>
    </xf>
    <xf numFmtId="0" fontId="0" fillId="35" borderId="33" xfId="0" applyFill="1" applyBorder="1" applyAlignment="1" applyProtection="1">
      <alignment vertical="center" wrapText="1"/>
      <protection hidden="1"/>
    </xf>
    <xf numFmtId="0" fontId="0" fillId="35" borderId="18" xfId="0" applyFill="1" applyBorder="1" applyAlignment="1" applyProtection="1">
      <alignment vertical="center" wrapText="1"/>
      <protection hidden="1"/>
    </xf>
    <xf numFmtId="0" fontId="0" fillId="35" borderId="50" xfId="0" applyFill="1" applyBorder="1" applyAlignment="1" applyProtection="1">
      <alignment vertical="center" wrapText="1"/>
      <protection hidden="1"/>
    </xf>
    <xf numFmtId="0" fontId="51" fillId="36" borderId="70" xfId="0" applyFont="1" applyFill="1" applyBorder="1" applyAlignment="1" applyProtection="1">
      <alignment horizontal="center" vertical="center" wrapText="1"/>
      <protection hidden="1"/>
    </xf>
    <xf numFmtId="0" fontId="51" fillId="36" borderId="32" xfId="0" applyFont="1" applyFill="1" applyBorder="1" applyAlignment="1" applyProtection="1">
      <alignment horizontal="center" vertical="center" wrapText="1"/>
      <protection hidden="1"/>
    </xf>
    <xf numFmtId="0" fontId="93" fillId="36" borderId="32" xfId="0" applyFont="1" applyFill="1" applyBorder="1" applyAlignment="1" applyProtection="1">
      <alignment horizontal="center" vertical="center" wrapText="1"/>
      <protection hidden="1"/>
    </xf>
    <xf numFmtId="8" fontId="0" fillId="34" borderId="10" xfId="0" applyNumberFormat="1" applyFill="1" applyBorder="1" applyAlignment="1" applyProtection="1">
      <alignment vertical="center"/>
      <protection hidden="1"/>
    </xf>
    <xf numFmtId="9" fontId="0" fillId="34" borderId="10" xfId="0" applyNumberFormat="1" applyFill="1" applyBorder="1" applyAlignment="1" applyProtection="1">
      <alignment vertical="center"/>
      <protection hidden="1"/>
    </xf>
    <xf numFmtId="0" fontId="0" fillId="34" borderId="0" xfId="0" applyFill="1" applyAlignment="1" applyProtection="1">
      <alignment wrapText="1"/>
      <protection hidden="1"/>
    </xf>
    <xf numFmtId="0" fontId="0" fillId="33" borderId="68" xfId="0" applyFill="1" applyBorder="1" applyAlignment="1" applyProtection="1">
      <alignment vertical="center" wrapText="1"/>
      <protection locked="0"/>
    </xf>
    <xf numFmtId="0" fontId="0" fillId="34" borderId="0" xfId="0" applyFill="1" applyAlignment="1" applyProtection="1">
      <alignment vertical="top" wrapText="1"/>
      <protection hidden="1"/>
    </xf>
    <xf numFmtId="0" fontId="0" fillId="34" borderId="0" xfId="0" applyFill="1" applyAlignment="1" applyProtection="1">
      <alignment vertical="top"/>
      <protection hidden="1"/>
    </xf>
    <xf numFmtId="2" fontId="0" fillId="34" borderId="22" xfId="0" applyNumberFormat="1" applyFill="1" applyBorder="1" applyProtection="1">
      <protection hidden="1"/>
    </xf>
    <xf numFmtId="2" fontId="0" fillId="34" borderId="0" xfId="0" applyNumberFormat="1" applyFill="1" applyAlignment="1" applyProtection="1">
      <alignment horizontal="left" vertical="center"/>
      <protection hidden="1"/>
    </xf>
    <xf numFmtId="2" fontId="0" fillId="34" borderId="88" xfId="0" applyNumberFormat="1" applyFill="1" applyBorder="1" applyAlignment="1" applyProtection="1">
      <alignment horizontal="left" vertical="center"/>
      <protection hidden="1"/>
    </xf>
    <xf numFmtId="0" fontId="0" fillId="34" borderId="86" xfId="0" applyFill="1" applyBorder="1" applyAlignment="1" applyProtection="1">
      <alignment vertical="center" wrapText="1"/>
      <protection hidden="1"/>
    </xf>
    <xf numFmtId="0" fontId="0" fillId="34" borderId="75" xfId="0" applyFill="1" applyBorder="1" applyAlignment="1" applyProtection="1">
      <alignment vertical="center" wrapText="1"/>
      <protection hidden="1"/>
    </xf>
    <xf numFmtId="2" fontId="0" fillId="33" borderId="13" xfId="0" applyNumberFormat="1" applyFill="1" applyBorder="1" applyAlignment="1" applyProtection="1">
      <alignment vertical="center" wrapText="1"/>
      <protection locked="0"/>
    </xf>
    <xf numFmtId="2" fontId="0" fillId="33" borderId="10" xfId="0" applyNumberFormat="1" applyFill="1" applyBorder="1" applyAlignment="1" applyProtection="1">
      <alignment vertical="center" wrapText="1"/>
      <protection locked="0"/>
    </xf>
    <xf numFmtId="2" fontId="0" fillId="33" borderId="20" xfId="0" applyNumberFormat="1" applyFill="1" applyBorder="1" applyAlignment="1" applyProtection="1">
      <alignment vertical="center" wrapText="1"/>
      <protection locked="0"/>
    </xf>
    <xf numFmtId="3" fontId="0" fillId="35" borderId="61" xfId="0" applyNumberFormat="1" applyFill="1" applyBorder="1" applyAlignment="1" applyProtection="1">
      <alignment vertical="center" wrapText="1"/>
      <protection hidden="1"/>
    </xf>
    <xf numFmtId="3" fontId="0" fillId="35" borderId="18" xfId="0" applyNumberFormat="1" applyFill="1" applyBorder="1" applyAlignment="1" applyProtection="1">
      <alignment vertical="center" wrapText="1"/>
      <protection hidden="1"/>
    </xf>
    <xf numFmtId="3" fontId="0" fillId="35" borderId="50" xfId="0" applyNumberFormat="1" applyFill="1" applyBorder="1" applyAlignment="1" applyProtection="1">
      <alignment vertical="center" wrapText="1"/>
      <protection hidden="1"/>
    </xf>
    <xf numFmtId="3" fontId="0" fillId="35" borderId="42" xfId="0" applyNumberFormat="1" applyFill="1" applyBorder="1" applyAlignment="1" applyProtection="1">
      <alignment vertical="center" wrapText="1"/>
      <protection hidden="1"/>
    </xf>
    <xf numFmtId="3" fontId="0" fillId="35" borderId="66" xfId="0" applyNumberFormat="1" applyFill="1" applyBorder="1" applyAlignment="1" applyProtection="1">
      <alignment vertical="center" wrapText="1"/>
      <protection hidden="1"/>
    </xf>
    <xf numFmtId="14" fontId="0" fillId="34" borderId="35" xfId="0" applyNumberFormat="1" applyFill="1" applyBorder="1" applyAlignment="1">
      <alignment horizontal="left" vertical="center" indent="1"/>
    </xf>
    <xf numFmtId="2" fontId="0" fillId="34" borderId="32" xfId="0" applyNumberFormat="1" applyFill="1" applyBorder="1" applyAlignment="1">
      <alignment horizontal="left" vertical="center"/>
    </xf>
    <xf numFmtId="14" fontId="0" fillId="34" borderId="0" xfId="0" applyNumberFormat="1" applyFill="1" applyAlignment="1">
      <alignment horizontal="left" vertical="top"/>
    </xf>
    <xf numFmtId="0" fontId="57" fillId="34" borderId="22" xfId="42" applyFont="1" applyFill="1" applyBorder="1" applyAlignment="1" applyProtection="1">
      <alignment horizontal="left" vertical="center"/>
      <protection hidden="1"/>
    </xf>
    <xf numFmtId="0" fontId="25" fillId="34" borderId="22" xfId="42" applyFont="1" applyFill="1" applyBorder="1" applyAlignment="1" applyProtection="1">
      <alignment horizontal="left" vertical="center"/>
      <protection hidden="1"/>
    </xf>
    <xf numFmtId="0" fontId="0" fillId="33" borderId="10" xfId="0" applyFill="1" applyBorder="1" applyAlignment="1">
      <alignment horizontal="left" vertical="center" indent="1"/>
    </xf>
    <xf numFmtId="0" fontId="0" fillId="35" borderId="10" xfId="0" applyFill="1" applyBorder="1" applyAlignment="1">
      <alignment horizontal="left" vertical="center" indent="1"/>
    </xf>
    <xf numFmtId="0" fontId="57" fillId="34" borderId="0" xfId="42" applyFont="1" applyFill="1" applyAlignment="1" applyProtection="1">
      <alignment horizontal="left" vertical="center"/>
      <protection hidden="1"/>
    </xf>
    <xf numFmtId="0" fontId="25" fillId="34" borderId="0" xfId="42" applyFont="1" applyFill="1" applyAlignment="1" applyProtection="1">
      <alignment horizontal="left" vertical="center"/>
      <protection hidden="1"/>
    </xf>
    <xf numFmtId="0" fontId="22" fillId="34" borderId="0" xfId="42" applyFont="1" applyFill="1" applyAlignment="1" applyProtection="1">
      <alignment horizontal="left" vertical="center" wrapText="1"/>
      <protection hidden="1"/>
    </xf>
    <xf numFmtId="0" fontId="0" fillId="34" borderId="10" xfId="0" applyFill="1" applyBorder="1" applyAlignment="1">
      <alignment horizontal="left" vertical="center" wrapText="1"/>
    </xf>
    <xf numFmtId="0" fontId="0" fillId="34" borderId="16" xfId="0" applyFill="1" applyBorder="1" applyAlignment="1">
      <alignment vertical="center" wrapText="1"/>
    </xf>
    <xf numFmtId="0" fontId="0" fillId="34" borderId="18" xfId="0" applyFill="1" applyBorder="1" applyAlignment="1">
      <alignment vertical="center" wrapText="1"/>
    </xf>
    <xf numFmtId="0" fontId="0" fillId="34" borderId="10" xfId="0" applyFill="1" applyBorder="1" applyAlignment="1">
      <alignment vertical="center" wrapText="1"/>
    </xf>
    <xf numFmtId="0" fontId="22" fillId="34" borderId="0" xfId="42" applyFont="1" applyFill="1" applyAlignment="1" applyProtection="1">
      <alignment vertical="center" wrapText="1"/>
      <protection hidden="1"/>
    </xf>
    <xf numFmtId="0" fontId="0" fillId="34" borderId="16" xfId="0" applyFill="1" applyBorder="1" applyAlignment="1">
      <alignment horizontal="left" vertical="center" wrapText="1"/>
    </xf>
    <xf numFmtId="0" fontId="0" fillId="34" borderId="18" xfId="0" applyFill="1" applyBorder="1" applyAlignment="1">
      <alignment horizontal="left" vertical="center" wrapText="1"/>
    </xf>
    <xf numFmtId="0" fontId="49" fillId="0" borderId="0" xfId="0" applyFont="1" applyAlignment="1" applyProtection="1">
      <alignment horizontal="left" vertical="top" wrapText="1"/>
      <protection locked="0"/>
    </xf>
    <xf numFmtId="0" fontId="0" fillId="0" borderId="0" xfId="0" applyAlignment="1" applyProtection="1">
      <alignment horizontal="left" vertical="top" wrapText="1"/>
      <protection locked="0"/>
    </xf>
    <xf numFmtId="0" fontId="49" fillId="0" borderId="0" xfId="0" applyFont="1" applyAlignment="1" applyProtection="1">
      <alignment horizontal="left" vertical="top"/>
      <protection locked="0"/>
    </xf>
    <xf numFmtId="0" fontId="48" fillId="0" borderId="0" xfId="0" applyFont="1" applyAlignment="1" applyProtection="1">
      <alignment horizontal="left" vertical="center" wrapText="1"/>
      <protection locked="0"/>
    </xf>
    <xf numFmtId="0" fontId="13" fillId="59" borderId="0" xfId="0" applyFont="1" applyFill="1" applyAlignment="1" applyProtection="1">
      <alignment horizontal="center" vertical="center"/>
      <protection locked="0"/>
    </xf>
    <xf numFmtId="0" fontId="47" fillId="0" borderId="0" xfId="0" applyFont="1" applyAlignment="1" applyProtection="1">
      <alignment horizontal="left" vertical="top"/>
      <protection locked="0"/>
    </xf>
    <xf numFmtId="165" fontId="87" fillId="34" borderId="0" xfId="0" applyNumberFormat="1" applyFont="1" applyFill="1" applyAlignment="1">
      <alignment horizontal="center" vertical="center"/>
    </xf>
    <xf numFmtId="0" fontId="88" fillId="67" borderId="34" xfId="0" applyFont="1" applyFill="1" applyBorder="1" applyAlignment="1">
      <alignment horizontal="center" vertical="center" wrapText="1"/>
    </xf>
    <xf numFmtId="0" fontId="88" fillId="67" borderId="33" xfId="0" applyFont="1" applyFill="1" applyBorder="1" applyAlignment="1">
      <alignment horizontal="center" vertical="center" wrapText="1"/>
    </xf>
    <xf numFmtId="165" fontId="84" fillId="34" borderId="84" xfId="0" applyNumberFormat="1" applyFont="1" applyFill="1" applyBorder="1" applyAlignment="1">
      <alignment horizontal="center" vertical="center"/>
    </xf>
    <xf numFmtId="0" fontId="59" fillId="34" borderId="0" xfId="0" applyFont="1" applyFill="1" applyAlignment="1">
      <alignment horizontal="center" vertical="center"/>
    </xf>
    <xf numFmtId="3" fontId="82" fillId="34" borderId="0" xfId="0" applyNumberFormat="1" applyFont="1" applyFill="1" applyAlignment="1">
      <alignment horizontal="center" vertical="center"/>
    </xf>
    <xf numFmtId="0" fontId="80" fillId="34" borderId="0" xfId="0" applyFont="1" applyFill="1" applyAlignment="1">
      <alignment horizontal="left" vertical="center"/>
    </xf>
    <xf numFmtId="9" fontId="84" fillId="34" borderId="84" xfId="1998" applyFont="1" applyFill="1" applyBorder="1" applyAlignment="1">
      <alignment horizontal="center" vertical="center"/>
    </xf>
    <xf numFmtId="170" fontId="82" fillId="34" borderId="0" xfId="0" applyNumberFormat="1" applyFont="1" applyFill="1" applyAlignment="1">
      <alignment horizontal="center" vertical="center"/>
    </xf>
    <xf numFmtId="0" fontId="72" fillId="34" borderId="0" xfId="0" applyFont="1" applyFill="1" applyAlignment="1">
      <alignment horizontal="center" vertical="center" wrapText="1"/>
    </xf>
    <xf numFmtId="0" fontId="73" fillId="34" borderId="0" xfId="0" applyFont="1" applyFill="1" applyAlignment="1">
      <alignment horizontal="center" vertical="center" wrapText="1"/>
    </xf>
    <xf numFmtId="0" fontId="77" fillId="34" borderId="0" xfId="0" applyFont="1" applyFill="1" applyAlignment="1">
      <alignment horizontal="left" vertical="center" wrapText="1"/>
    </xf>
    <xf numFmtId="0" fontId="78" fillId="67" borderId="10" xfId="0" applyFont="1" applyFill="1" applyBorder="1" applyAlignment="1">
      <alignment horizontal="center" vertical="center" wrapText="1"/>
    </xf>
    <xf numFmtId="0" fontId="80" fillId="34" borderId="0" xfId="0" applyFont="1" applyFill="1" applyAlignment="1">
      <alignment horizontal="center" vertical="center"/>
    </xf>
    <xf numFmtId="0" fontId="0" fillId="33" borderId="62" xfId="0" applyFill="1" applyBorder="1" applyAlignment="1" applyProtection="1">
      <alignment horizontal="left" vertical="center"/>
      <protection locked="0"/>
    </xf>
    <xf numFmtId="0" fontId="0" fillId="33" borderId="63" xfId="0" applyFill="1" applyBorder="1" applyAlignment="1" applyProtection="1">
      <alignment horizontal="left" vertical="center"/>
      <protection locked="0"/>
    </xf>
    <xf numFmtId="0" fontId="56" fillId="34" borderId="0" xfId="0" applyFont="1" applyFill="1" applyAlignment="1" applyProtection="1">
      <alignment horizontal="left"/>
      <protection hidden="1"/>
    </xf>
    <xf numFmtId="0" fontId="27" fillId="34" borderId="0" xfId="0" applyFont="1" applyFill="1" applyAlignment="1" applyProtection="1">
      <alignment horizontal="left"/>
      <protection hidden="1"/>
    </xf>
    <xf numFmtId="0" fontId="28" fillId="34" borderId="0" xfId="0" applyFont="1" applyFill="1" applyAlignment="1" applyProtection="1">
      <alignment horizontal="left" vertical="center" wrapText="1"/>
      <protection hidden="1"/>
    </xf>
    <xf numFmtId="14" fontId="0" fillId="33" borderId="61" xfId="0" applyNumberFormat="1" applyFill="1" applyBorder="1" applyAlignment="1" applyProtection="1">
      <alignment horizontal="left" vertical="center"/>
      <protection locked="0"/>
    </xf>
    <xf numFmtId="14" fontId="0" fillId="33" borderId="14" xfId="0" applyNumberFormat="1" applyFill="1" applyBorder="1" applyAlignment="1" applyProtection="1">
      <alignment horizontal="left" vertical="center"/>
      <protection locked="0"/>
    </xf>
    <xf numFmtId="0" fontId="0" fillId="33" borderId="18" xfId="0" applyFill="1" applyBorder="1" applyAlignment="1" applyProtection="1">
      <alignment horizontal="left" vertical="center"/>
      <protection locked="0"/>
    </xf>
    <xf numFmtId="0" fontId="0" fillId="33" borderId="17" xfId="0" applyFill="1" applyBorder="1" applyAlignment="1" applyProtection="1">
      <alignment horizontal="left" vertical="center"/>
      <protection locked="0"/>
    </xf>
    <xf numFmtId="171" fontId="22" fillId="33" borderId="65" xfId="2000" applyNumberFormat="1" applyFont="1" applyFill="1" applyBorder="1" applyAlignment="1" applyProtection="1">
      <alignment horizontal="left" vertical="center"/>
      <protection locked="0" hidden="1"/>
    </xf>
    <xf numFmtId="171" fontId="22" fillId="33" borderId="85" xfId="2000" applyNumberFormat="1" applyFont="1" applyFill="1" applyBorder="1" applyAlignment="1" applyProtection="1">
      <alignment horizontal="left" vertical="center"/>
      <protection locked="0" hidden="1"/>
    </xf>
    <xf numFmtId="171" fontId="22" fillId="33" borderId="62" xfId="2000" applyNumberFormat="1" applyFont="1" applyFill="1" applyBorder="1" applyAlignment="1" applyProtection="1">
      <alignment horizontal="left" vertical="center"/>
      <protection locked="0" hidden="1"/>
    </xf>
    <xf numFmtId="171" fontId="22" fillId="33" borderId="63" xfId="2000" applyNumberFormat="1" applyFont="1" applyFill="1" applyBorder="1" applyAlignment="1" applyProtection="1">
      <alignment horizontal="left" vertical="center"/>
      <protection locked="0" hidden="1"/>
    </xf>
    <xf numFmtId="165" fontId="0" fillId="33" borderId="18" xfId="0" applyNumberFormat="1" applyFill="1" applyBorder="1" applyAlignment="1" applyProtection="1">
      <alignment horizontal="left" vertical="center"/>
      <protection locked="0"/>
    </xf>
    <xf numFmtId="165" fontId="0" fillId="33" borderId="17" xfId="0" applyNumberFormat="1" applyFill="1" applyBorder="1" applyAlignment="1" applyProtection="1">
      <alignment horizontal="left" vertical="center"/>
      <protection locked="0"/>
    </xf>
    <xf numFmtId="0" fontId="0" fillId="35" borderId="18" xfId="0" applyFill="1" applyBorder="1" applyAlignment="1" applyProtection="1">
      <alignment horizontal="left" vertical="center"/>
      <protection hidden="1"/>
    </xf>
    <xf numFmtId="0" fontId="0" fillId="35" borderId="17" xfId="0" applyFill="1" applyBorder="1" applyAlignment="1" applyProtection="1">
      <alignment horizontal="left" vertical="center"/>
      <protection hidden="1"/>
    </xf>
    <xf numFmtId="14" fontId="0" fillId="33" borderId="62" xfId="0" applyNumberFormat="1" applyFill="1" applyBorder="1" applyAlignment="1" applyProtection="1">
      <alignment horizontal="left" vertical="center"/>
      <protection locked="0"/>
    </xf>
    <xf numFmtId="0" fontId="0" fillId="34" borderId="36" xfId="0" applyFill="1" applyBorder="1" applyAlignment="1">
      <alignment horizontal="left" vertical="top" wrapText="1"/>
    </xf>
    <xf numFmtId="0" fontId="0" fillId="34" borderId="89" xfId="0" applyFill="1" applyBorder="1" applyAlignment="1">
      <alignment horizontal="left" vertical="top" wrapText="1"/>
    </xf>
    <xf numFmtId="0" fontId="0" fillId="34" borderId="32" xfId="0" applyFill="1" applyBorder="1" applyAlignment="1">
      <alignment horizontal="left" vertical="top" wrapText="1"/>
    </xf>
    <xf numFmtId="0" fontId="0" fillId="34" borderId="90" xfId="0" applyFill="1" applyBorder="1" applyAlignment="1">
      <alignment horizontal="left" vertical="top" wrapText="1"/>
    </xf>
    <xf numFmtId="0" fontId="0" fillId="34" borderId="0" xfId="0" applyFill="1" applyAlignment="1">
      <alignment horizontal="left" vertical="top" wrapText="1"/>
    </xf>
    <xf numFmtId="0" fontId="0" fillId="34" borderId="84" xfId="0" applyFill="1" applyBorder="1" applyAlignment="1">
      <alignment horizontal="left" vertical="top" wrapText="1"/>
    </xf>
    <xf numFmtId="0" fontId="0" fillId="34" borderId="34" xfId="0" applyFill="1" applyBorder="1" applyAlignment="1">
      <alignment horizontal="left" vertical="top" wrapText="1"/>
    </xf>
    <xf numFmtId="0" fontId="0" fillId="34" borderId="22" xfId="0" applyFill="1" applyBorder="1" applyAlignment="1">
      <alignment horizontal="left" vertical="top" wrapText="1"/>
    </xf>
    <xf numFmtId="0" fontId="0" fillId="34" borderId="33" xfId="0" applyFill="1" applyBorder="1" applyAlignment="1">
      <alignment horizontal="left" vertical="top" wrapText="1"/>
    </xf>
    <xf numFmtId="0" fontId="28" fillId="36" borderId="47" xfId="0" applyFont="1" applyFill="1" applyBorder="1" applyAlignment="1">
      <alignment horizontal="center" vertical="center"/>
    </xf>
    <xf numFmtId="0" fontId="28" fillId="36" borderId="48" xfId="0" applyFont="1" applyFill="1" applyBorder="1" applyAlignment="1">
      <alignment horizontal="center" vertical="center"/>
    </xf>
    <xf numFmtId="0" fontId="28" fillId="36" borderId="49" xfId="0" applyFont="1" applyFill="1" applyBorder="1" applyAlignment="1">
      <alignment horizontal="center" vertical="center"/>
    </xf>
    <xf numFmtId="0" fontId="28" fillId="36" borderId="47" xfId="0" applyFont="1" applyFill="1" applyBorder="1" applyAlignment="1">
      <alignment horizontal="center"/>
    </xf>
    <xf numFmtId="0" fontId="28" fillId="36" borderId="48" xfId="0" applyFont="1" applyFill="1" applyBorder="1" applyAlignment="1">
      <alignment horizontal="center"/>
    </xf>
    <xf numFmtId="0" fontId="28" fillId="36" borderId="49" xfId="0" applyFont="1" applyFill="1" applyBorder="1" applyAlignment="1">
      <alignment horizontal="center"/>
    </xf>
    <xf numFmtId="0" fontId="18" fillId="36" borderId="47" xfId="0" applyFont="1" applyFill="1" applyBorder="1" applyAlignment="1">
      <alignment horizontal="center"/>
    </xf>
    <xf numFmtId="0" fontId="18" fillId="36" borderId="48" xfId="0" applyFont="1" applyFill="1" applyBorder="1" applyAlignment="1">
      <alignment horizontal="center"/>
    </xf>
    <xf numFmtId="0" fontId="18" fillId="36" borderId="76" xfId="0" applyFont="1" applyFill="1" applyBorder="1" applyAlignment="1">
      <alignment horizontal="center"/>
    </xf>
    <xf numFmtId="0" fontId="18" fillId="36" borderId="77" xfId="0" applyFont="1" applyFill="1" applyBorder="1" applyAlignment="1">
      <alignment horizontal="center"/>
    </xf>
    <xf numFmtId="0" fontId="18" fillId="36" borderId="78" xfId="0" applyFont="1" applyFill="1" applyBorder="1" applyAlignment="1">
      <alignment horizontal="center"/>
    </xf>
    <xf numFmtId="0" fontId="18" fillId="36" borderId="49" xfId="0" applyFont="1" applyFill="1" applyBorder="1" applyAlignment="1">
      <alignment horizontal="center"/>
    </xf>
    <xf numFmtId="0" fontId="18" fillId="36" borderId="76" xfId="0" applyFont="1" applyFill="1" applyBorder="1" applyAlignment="1">
      <alignment horizontal="left"/>
    </xf>
    <xf numFmtId="0" fontId="18" fillId="36" borderId="77" xfId="0" applyFont="1" applyFill="1" applyBorder="1" applyAlignment="1">
      <alignment horizontal="left"/>
    </xf>
    <xf numFmtId="0" fontId="18" fillId="36" borderId="78" xfId="0" applyFont="1" applyFill="1" applyBorder="1" applyAlignment="1">
      <alignment horizontal="left"/>
    </xf>
    <xf numFmtId="0" fontId="18" fillId="36" borderId="56" xfId="0" applyFont="1" applyFill="1" applyBorder="1" applyAlignment="1">
      <alignment horizontal="center"/>
    </xf>
    <xf numFmtId="0" fontId="18" fillId="36" borderId="73" xfId="0" applyFont="1" applyFill="1" applyBorder="1" applyAlignment="1">
      <alignment horizontal="center"/>
    </xf>
    <xf numFmtId="0" fontId="18" fillId="36" borderId="47" xfId="0" applyFont="1" applyFill="1" applyBorder="1" applyAlignment="1">
      <alignment horizontal="left"/>
    </xf>
    <xf numFmtId="0" fontId="18" fillId="36" borderId="48" xfId="0" applyFont="1" applyFill="1" applyBorder="1" applyAlignment="1">
      <alignment horizontal="left"/>
    </xf>
    <xf numFmtId="0" fontId="18" fillId="36" borderId="49" xfId="0" applyFont="1" applyFill="1" applyBorder="1" applyAlignment="1">
      <alignment horizontal="left"/>
    </xf>
    <xf numFmtId="0" fontId="68" fillId="36" borderId="44" xfId="0" applyFont="1" applyFill="1" applyBorder="1" applyAlignment="1">
      <alignment horizontal="left"/>
    </xf>
    <xf numFmtId="0" fontId="68" fillId="36" borderId="45" xfId="0" applyFont="1" applyFill="1" applyBorder="1" applyAlignment="1">
      <alignment horizontal="left"/>
    </xf>
    <xf numFmtId="0" fontId="68" fillId="36" borderId="46" xfId="0" applyFont="1" applyFill="1" applyBorder="1" applyAlignment="1">
      <alignment horizontal="left"/>
    </xf>
    <xf numFmtId="0" fontId="18" fillId="36" borderId="44" xfId="0" applyFont="1" applyFill="1" applyBorder="1" applyAlignment="1">
      <alignment horizontal="left"/>
    </xf>
    <xf numFmtId="0" fontId="18" fillId="36" borderId="45" xfId="0" applyFont="1" applyFill="1" applyBorder="1" applyAlignment="1">
      <alignment horizontal="left"/>
    </xf>
    <xf numFmtId="0" fontId="18" fillId="36" borderId="46" xfId="0" applyFont="1" applyFill="1" applyBorder="1" applyAlignment="1">
      <alignment horizontal="left"/>
    </xf>
    <xf numFmtId="0" fontId="18" fillId="36" borderId="52" xfId="0" applyFont="1" applyFill="1" applyBorder="1" applyAlignment="1">
      <alignment horizontal="left"/>
    </xf>
    <xf numFmtId="0" fontId="18" fillId="36" borderId="53" xfId="0" applyFont="1" applyFill="1" applyBorder="1" applyAlignment="1">
      <alignment horizontal="left"/>
    </xf>
    <xf numFmtId="0" fontId="18" fillId="36" borderId="54" xfId="0" applyFont="1" applyFill="1" applyBorder="1" applyAlignment="1">
      <alignment horizontal="left"/>
    </xf>
    <xf numFmtId="0" fontId="16" fillId="66" borderId="72" xfId="0" applyFont="1" applyFill="1" applyBorder="1" applyAlignment="1">
      <alignment horizontal="center"/>
    </xf>
    <xf numFmtId="0" fontId="16" fillId="66" borderId="75" xfId="0" applyFont="1" applyFill="1" applyBorder="1" applyAlignment="1">
      <alignment horizontal="center"/>
    </xf>
    <xf numFmtId="0" fontId="16" fillId="66" borderId="47" xfId="0" applyFont="1" applyFill="1" applyBorder="1" applyAlignment="1">
      <alignment horizontal="center"/>
    </xf>
    <xf numFmtId="0" fontId="16" fillId="66" borderId="48" xfId="0" applyFont="1" applyFill="1" applyBorder="1" applyAlignment="1">
      <alignment horizontal="center"/>
    </xf>
    <xf numFmtId="0" fontId="16" fillId="66" borderId="49" xfId="0" applyFont="1" applyFill="1" applyBorder="1" applyAlignment="1">
      <alignment horizontal="center"/>
    </xf>
    <xf numFmtId="0" fontId="51" fillId="36" borderId="52" xfId="0" applyFont="1" applyFill="1" applyBorder="1" applyAlignment="1" applyProtection="1">
      <alignment horizontal="center" vertical="center"/>
      <protection hidden="1"/>
    </xf>
    <xf numFmtId="0" fontId="51" fillId="36" borderId="53" xfId="0" applyFont="1" applyFill="1" applyBorder="1" applyAlignment="1" applyProtection="1">
      <alignment horizontal="center" vertical="center"/>
      <protection hidden="1"/>
    </xf>
    <xf numFmtId="0" fontId="51" fillId="36" borderId="54" xfId="0" applyFont="1" applyFill="1" applyBorder="1" applyAlignment="1" applyProtection="1">
      <alignment horizontal="center" vertical="center"/>
      <protection hidden="1"/>
    </xf>
    <xf numFmtId="0" fontId="51" fillId="34" borderId="56" xfId="0" applyFont="1" applyFill="1" applyBorder="1" applyAlignment="1" applyProtection="1">
      <alignment horizontal="center" vertical="center" wrapText="1"/>
      <protection hidden="1"/>
    </xf>
    <xf numFmtId="0" fontId="51" fillId="34" borderId="73" xfId="0" applyFont="1" applyFill="1" applyBorder="1" applyAlignment="1" applyProtection="1">
      <alignment horizontal="center" vertical="center" wrapText="1"/>
      <protection hidden="1"/>
    </xf>
    <xf numFmtId="0" fontId="51" fillId="36" borderId="72" xfId="0" applyFont="1" applyFill="1" applyBorder="1" applyAlignment="1" applyProtection="1">
      <alignment horizontal="center" vertical="center" wrapText="1"/>
      <protection hidden="1"/>
    </xf>
    <xf numFmtId="0" fontId="51" fillId="36" borderId="75" xfId="0" applyFont="1" applyFill="1" applyBorder="1" applyAlignment="1" applyProtection="1">
      <alignment horizontal="center" vertical="center" wrapText="1"/>
      <protection hidden="1"/>
    </xf>
    <xf numFmtId="14" fontId="51" fillId="36" borderId="52" xfId="0" applyNumberFormat="1" applyFont="1" applyFill="1" applyBorder="1" applyAlignment="1" applyProtection="1">
      <alignment horizontal="left" vertical="center"/>
      <protection hidden="1"/>
    </xf>
    <xf numFmtId="14" fontId="51" fillId="36" borderId="53" xfId="0" applyNumberFormat="1" applyFont="1" applyFill="1" applyBorder="1" applyAlignment="1" applyProtection="1">
      <alignment horizontal="left" vertical="center"/>
      <protection hidden="1"/>
    </xf>
    <xf numFmtId="14" fontId="51" fillId="36" borderId="54" xfId="0" applyNumberFormat="1" applyFont="1" applyFill="1" applyBorder="1" applyAlignment="1" applyProtection="1">
      <alignment horizontal="left" vertical="center"/>
      <protection hidden="1"/>
    </xf>
    <xf numFmtId="0" fontId="51" fillId="36" borderId="56" xfId="0" applyFont="1" applyFill="1" applyBorder="1" applyAlignment="1" applyProtection="1">
      <alignment horizontal="center" vertical="center"/>
      <protection hidden="1"/>
    </xf>
    <xf numFmtId="0" fontId="51" fillId="36" borderId="58" xfId="0" applyFont="1" applyFill="1" applyBorder="1" applyAlignment="1" applyProtection="1">
      <alignment horizontal="center" vertical="center"/>
      <protection hidden="1"/>
    </xf>
    <xf numFmtId="0" fontId="0" fillId="34" borderId="73" xfId="0" applyFill="1" applyBorder="1" applyAlignment="1" applyProtection="1">
      <alignment horizontal="center" vertical="center" wrapText="1"/>
      <protection hidden="1"/>
    </xf>
    <xf numFmtId="0" fontId="51" fillId="36" borderId="86" xfId="0" applyFont="1" applyFill="1" applyBorder="1" applyAlignment="1" applyProtection="1">
      <alignment horizontal="center" vertical="center" wrapText="1"/>
      <protection hidden="1"/>
    </xf>
    <xf numFmtId="0" fontId="0" fillId="34" borderId="0" xfId="0" applyFill="1" applyAlignment="1" applyProtection="1">
      <alignment horizontal="center" wrapText="1"/>
      <protection hidden="1"/>
    </xf>
    <xf numFmtId="0" fontId="51" fillId="36" borderId="57" xfId="0" applyFont="1" applyFill="1" applyBorder="1" applyAlignment="1" applyProtection="1">
      <alignment horizontal="center" vertical="center" wrapText="1"/>
      <protection hidden="1"/>
    </xf>
    <xf numFmtId="0" fontId="51" fillId="36" borderId="88" xfId="0" applyFont="1" applyFill="1" applyBorder="1" applyAlignment="1" applyProtection="1">
      <alignment horizontal="center" vertical="center" wrapText="1"/>
      <protection hidden="1"/>
    </xf>
    <xf numFmtId="0" fontId="51" fillId="36" borderId="58" xfId="0" applyFont="1" applyFill="1" applyBorder="1" applyAlignment="1" applyProtection="1">
      <alignment horizontal="center" vertical="center" wrapText="1"/>
      <protection hidden="1"/>
    </xf>
    <xf numFmtId="0" fontId="51" fillId="36" borderId="87" xfId="0" applyFont="1" applyFill="1" applyBorder="1" applyAlignment="1" applyProtection="1">
      <alignment horizontal="center" vertical="center" wrapText="1"/>
      <protection hidden="1"/>
    </xf>
    <xf numFmtId="0" fontId="0" fillId="34" borderId="72" xfId="0" applyFill="1" applyBorder="1" applyAlignment="1" applyProtection="1">
      <alignment horizontal="center" vertical="center" wrapText="1"/>
      <protection hidden="1"/>
    </xf>
    <xf numFmtId="0" fontId="0" fillId="34" borderId="86" xfId="0" applyFill="1" applyBorder="1" applyAlignment="1" applyProtection="1">
      <alignment horizontal="center" vertical="center" wrapText="1"/>
      <protection hidden="1"/>
    </xf>
    <xf numFmtId="0" fontId="51" fillId="36" borderId="52" xfId="0" applyFont="1" applyFill="1" applyBorder="1" applyAlignment="1" applyProtection="1">
      <alignment horizontal="left" vertical="center"/>
      <protection hidden="1"/>
    </xf>
    <xf numFmtId="0" fontId="51" fillId="36" borderId="53" xfId="0" applyFont="1" applyFill="1" applyBorder="1" applyAlignment="1" applyProtection="1">
      <alignment horizontal="left" vertical="center"/>
      <protection hidden="1"/>
    </xf>
    <xf numFmtId="0" fontId="51" fillId="36" borderId="54" xfId="0" applyFont="1" applyFill="1" applyBorder="1" applyAlignment="1" applyProtection="1">
      <alignment horizontal="left" vertical="center"/>
      <protection hidden="1"/>
    </xf>
    <xf numFmtId="0" fontId="0" fillId="34" borderId="0" xfId="0" applyFill="1" applyAlignment="1" applyProtection="1">
      <alignment horizontal="center" vertical="center" wrapText="1"/>
      <protection hidden="1"/>
    </xf>
    <xf numFmtId="0" fontId="51" fillId="36" borderId="47" xfId="0" applyFont="1" applyFill="1" applyBorder="1" applyAlignment="1" applyProtection="1">
      <alignment horizontal="center" vertical="center"/>
      <protection hidden="1"/>
    </xf>
    <xf numFmtId="0" fontId="51" fillId="36" borderId="48" xfId="0" applyFont="1" applyFill="1" applyBorder="1" applyAlignment="1" applyProtection="1">
      <alignment horizontal="center" vertical="center"/>
      <protection hidden="1"/>
    </xf>
    <xf numFmtId="0" fontId="51" fillId="36" borderId="49" xfId="0" applyFont="1" applyFill="1" applyBorder="1" applyAlignment="1" applyProtection="1">
      <alignment horizontal="center" vertical="center"/>
      <protection hidden="1"/>
    </xf>
  </cellXfs>
  <cellStyles count="2003">
    <cellStyle name="20% - Accent1" xfId="19" builtinId="30" customBuiltin="1"/>
    <cellStyle name="20% - Accent1 2" xfId="55" xr:uid="{00000000-0005-0000-0000-000001000000}"/>
    <cellStyle name="20% - Accent2" xfId="23" builtinId="34" customBuiltin="1"/>
    <cellStyle name="20% - Accent2 2" xfId="56" xr:uid="{00000000-0005-0000-0000-000003000000}"/>
    <cellStyle name="20% - Accent3" xfId="27" builtinId="38" customBuiltin="1"/>
    <cellStyle name="20% - Accent3 2" xfId="57" xr:uid="{00000000-0005-0000-0000-000005000000}"/>
    <cellStyle name="20% - Accent4" xfId="31" builtinId="42" customBuiltin="1"/>
    <cellStyle name="20% - Accent4 2" xfId="58" xr:uid="{00000000-0005-0000-0000-000007000000}"/>
    <cellStyle name="20% - Accent5" xfId="35" builtinId="46" customBuiltin="1"/>
    <cellStyle name="20% - Accent5 2" xfId="59" xr:uid="{00000000-0005-0000-0000-000009000000}"/>
    <cellStyle name="20% - Accent6" xfId="39" builtinId="50" customBuiltin="1"/>
    <cellStyle name="20% - Accent6 2" xfId="60" xr:uid="{00000000-0005-0000-0000-00000B000000}"/>
    <cellStyle name="40% - Accent1" xfId="20" builtinId="31" customBuiltin="1"/>
    <cellStyle name="40% - Accent1 2" xfId="61" xr:uid="{00000000-0005-0000-0000-00000D000000}"/>
    <cellStyle name="40% - Accent2" xfId="24" builtinId="35" customBuiltin="1"/>
    <cellStyle name="40% - Accent2 2" xfId="62" xr:uid="{00000000-0005-0000-0000-00000F000000}"/>
    <cellStyle name="40% - Accent3" xfId="28" builtinId="39" customBuiltin="1"/>
    <cellStyle name="40% - Accent3 2" xfId="63" xr:uid="{00000000-0005-0000-0000-000011000000}"/>
    <cellStyle name="40% - Accent4" xfId="32" builtinId="43" customBuiltin="1"/>
    <cellStyle name="40% - Accent4 2" xfId="64" xr:uid="{00000000-0005-0000-0000-000013000000}"/>
    <cellStyle name="40% - Accent5" xfId="36" builtinId="47" customBuiltin="1"/>
    <cellStyle name="40% - Accent5 2" xfId="65" xr:uid="{00000000-0005-0000-0000-000015000000}"/>
    <cellStyle name="40% - Accent6" xfId="40" builtinId="51" customBuiltin="1"/>
    <cellStyle name="40% - Accent6 2" xfId="66" xr:uid="{00000000-0005-0000-0000-000017000000}"/>
    <cellStyle name="60% - Accent1" xfId="21" builtinId="32" customBuiltin="1"/>
    <cellStyle name="60% - Accent1 2" xfId="67" xr:uid="{00000000-0005-0000-0000-000019000000}"/>
    <cellStyle name="60% - Accent2" xfId="25" builtinId="36" customBuiltin="1"/>
    <cellStyle name="60% - Accent2 2" xfId="68" xr:uid="{00000000-0005-0000-0000-00001B000000}"/>
    <cellStyle name="60% - Accent3" xfId="29" builtinId="40" customBuiltin="1"/>
    <cellStyle name="60% - Accent3 2" xfId="69" xr:uid="{00000000-0005-0000-0000-00001D000000}"/>
    <cellStyle name="60% - Accent4" xfId="33" builtinId="44" customBuiltin="1"/>
    <cellStyle name="60% - Accent4 2" xfId="70" xr:uid="{00000000-0005-0000-0000-00001F000000}"/>
    <cellStyle name="60% - Accent5" xfId="37" builtinId="48" customBuiltin="1"/>
    <cellStyle name="60% - Accent5 2" xfId="71" xr:uid="{00000000-0005-0000-0000-000021000000}"/>
    <cellStyle name="60% - Accent6" xfId="41" builtinId="52" customBuiltin="1"/>
    <cellStyle name="60% - Accent6 2" xfId="72" xr:uid="{00000000-0005-0000-0000-000023000000}"/>
    <cellStyle name="Accent1" xfId="18" builtinId="29" customBuiltin="1"/>
    <cellStyle name="Accent1 2" xfId="73" xr:uid="{00000000-0005-0000-0000-000025000000}"/>
    <cellStyle name="Accent2" xfId="22" builtinId="33" customBuiltin="1"/>
    <cellStyle name="Accent2 2" xfId="74" xr:uid="{00000000-0005-0000-0000-000027000000}"/>
    <cellStyle name="Accent3" xfId="26" builtinId="37" customBuiltin="1"/>
    <cellStyle name="Accent3 2" xfId="75" xr:uid="{00000000-0005-0000-0000-000029000000}"/>
    <cellStyle name="Accent4" xfId="30" builtinId="41" customBuiltin="1"/>
    <cellStyle name="Accent4 2" xfId="76" xr:uid="{00000000-0005-0000-0000-00002B000000}"/>
    <cellStyle name="Accent5" xfId="34" builtinId="45" customBuiltin="1"/>
    <cellStyle name="Accent5 2" xfId="77" xr:uid="{00000000-0005-0000-0000-00002D000000}"/>
    <cellStyle name="Accent6" xfId="38" builtinId="49" customBuiltin="1"/>
    <cellStyle name="Accent6 2" xfId="78" xr:uid="{00000000-0005-0000-0000-00002F000000}"/>
    <cellStyle name="Bad" xfId="7" builtinId="27" customBuiltin="1"/>
    <cellStyle name="Bad 2" xfId="79" xr:uid="{00000000-0005-0000-0000-000031000000}"/>
    <cellStyle name="Calculation" xfId="11" builtinId="22" customBuiltin="1"/>
    <cellStyle name="Calculation 2" xfId="80" xr:uid="{00000000-0005-0000-0000-000033000000}"/>
    <cellStyle name="Check Cell" xfId="13" builtinId="23" customBuiltin="1"/>
    <cellStyle name="Check Cell 2" xfId="81" xr:uid="{00000000-0005-0000-0000-000035000000}"/>
    <cellStyle name="Comma" xfId="1997" builtinId="3"/>
    <cellStyle name="Comma 2" xfId="44" xr:uid="{00000000-0005-0000-0000-000037000000}"/>
    <cellStyle name="Comma 2 2" xfId="45" xr:uid="{00000000-0005-0000-0000-000038000000}"/>
    <cellStyle name="Comma 3" xfId="46" xr:uid="{00000000-0005-0000-0000-000039000000}"/>
    <cellStyle name="Comma 4" xfId="47" xr:uid="{00000000-0005-0000-0000-00003A000000}"/>
    <cellStyle name="Comma 5" xfId="43" xr:uid="{00000000-0005-0000-0000-00003B000000}"/>
    <cellStyle name="Currency" xfId="1999" builtinId="4"/>
    <cellStyle name="Currency 2" xfId="82" xr:uid="{00000000-0005-0000-0000-00003C000000}"/>
    <cellStyle name="Currency 3" xfId="83" xr:uid="{00000000-0005-0000-0000-00003D000000}"/>
    <cellStyle name="Explanatory Text" xfId="16" builtinId="53" customBuiltin="1"/>
    <cellStyle name="Explanatory Text 2" xfId="84" xr:uid="{00000000-0005-0000-0000-00003F000000}"/>
    <cellStyle name="Good" xfId="6" builtinId="26" customBuiltin="1"/>
    <cellStyle name="Good 2" xfId="85" xr:uid="{00000000-0005-0000-0000-000041000000}"/>
    <cellStyle name="Heading 1" xfId="2" builtinId="16" customBuiltin="1"/>
    <cellStyle name="Heading 1 2" xfId="86" xr:uid="{00000000-0005-0000-0000-000043000000}"/>
    <cellStyle name="Heading 2" xfId="3" builtinId="17" customBuiltin="1"/>
    <cellStyle name="Heading 2 2" xfId="87" xr:uid="{00000000-0005-0000-0000-000045000000}"/>
    <cellStyle name="Heading 3" xfId="4" builtinId="18" customBuiltin="1"/>
    <cellStyle name="Heading 3 2" xfId="88" xr:uid="{00000000-0005-0000-0000-000047000000}"/>
    <cellStyle name="Heading 4" xfId="5" builtinId="19" customBuiltin="1"/>
    <cellStyle name="Heading 4 2" xfId="89" xr:uid="{00000000-0005-0000-0000-000049000000}"/>
    <cellStyle name="Hyperlink" xfId="2001" builtinId="8"/>
    <cellStyle name="Input" xfId="9" builtinId="20" customBuiltin="1"/>
    <cellStyle name="Input 2" xfId="90" xr:uid="{00000000-0005-0000-0000-00004B000000}"/>
    <cellStyle name="Linked Cell" xfId="12" builtinId="24" customBuiltin="1"/>
    <cellStyle name="Linked Cell 2" xfId="91" xr:uid="{00000000-0005-0000-0000-00004D000000}"/>
    <cellStyle name="Neutral" xfId="8" builtinId="28" customBuiltin="1"/>
    <cellStyle name="Neutral 2" xfId="92" xr:uid="{00000000-0005-0000-0000-00004F000000}"/>
    <cellStyle name="Normal" xfId="0" builtinId="0"/>
    <cellStyle name="Normal 10 2" xfId="2000" xr:uid="{2F3CF87D-275A-4E62-9575-AA373F0A24AB}"/>
    <cellStyle name="Normal 2" xfId="48" xr:uid="{00000000-0005-0000-0000-000051000000}"/>
    <cellStyle name="Normal 2 10" xfId="93" xr:uid="{00000000-0005-0000-0000-000052000000}"/>
    <cellStyle name="Normal 2 10 10" xfId="94" xr:uid="{00000000-0005-0000-0000-000053000000}"/>
    <cellStyle name="Normal 2 10 11" xfId="95" xr:uid="{00000000-0005-0000-0000-000054000000}"/>
    <cellStyle name="Normal 2 10 12" xfId="96" xr:uid="{00000000-0005-0000-0000-000055000000}"/>
    <cellStyle name="Normal 2 10 13" xfId="97" xr:uid="{00000000-0005-0000-0000-000056000000}"/>
    <cellStyle name="Normal 2 10 14" xfId="98" xr:uid="{00000000-0005-0000-0000-000057000000}"/>
    <cellStyle name="Normal 2 10 15" xfId="99" xr:uid="{00000000-0005-0000-0000-000058000000}"/>
    <cellStyle name="Normal 2 10 16" xfId="100" xr:uid="{00000000-0005-0000-0000-000059000000}"/>
    <cellStyle name="Normal 2 10 17" xfId="101" xr:uid="{00000000-0005-0000-0000-00005A000000}"/>
    <cellStyle name="Normal 2 10 18" xfId="102" xr:uid="{00000000-0005-0000-0000-00005B000000}"/>
    <cellStyle name="Normal 2 10 19" xfId="103" xr:uid="{00000000-0005-0000-0000-00005C000000}"/>
    <cellStyle name="Normal 2 10 2" xfId="104" xr:uid="{00000000-0005-0000-0000-00005D000000}"/>
    <cellStyle name="Normal 2 10 20" xfId="105" xr:uid="{00000000-0005-0000-0000-00005E000000}"/>
    <cellStyle name="Normal 2 10 21" xfId="106" xr:uid="{00000000-0005-0000-0000-00005F000000}"/>
    <cellStyle name="Normal 2 10 22" xfId="107" xr:uid="{00000000-0005-0000-0000-000060000000}"/>
    <cellStyle name="Normal 2 10 23" xfId="108" xr:uid="{00000000-0005-0000-0000-000061000000}"/>
    <cellStyle name="Normal 2 10 3" xfId="109" xr:uid="{00000000-0005-0000-0000-000062000000}"/>
    <cellStyle name="Normal 2 10 4" xfId="110" xr:uid="{00000000-0005-0000-0000-000063000000}"/>
    <cellStyle name="Normal 2 10 5" xfId="111" xr:uid="{00000000-0005-0000-0000-000064000000}"/>
    <cellStyle name="Normal 2 10 6" xfId="112" xr:uid="{00000000-0005-0000-0000-000065000000}"/>
    <cellStyle name="Normal 2 10 7" xfId="113" xr:uid="{00000000-0005-0000-0000-000066000000}"/>
    <cellStyle name="Normal 2 10 8" xfId="114" xr:uid="{00000000-0005-0000-0000-000067000000}"/>
    <cellStyle name="Normal 2 10 9" xfId="115" xr:uid="{00000000-0005-0000-0000-000068000000}"/>
    <cellStyle name="Normal 2 11" xfId="116" xr:uid="{00000000-0005-0000-0000-000069000000}"/>
    <cellStyle name="Normal 2 11 10" xfId="117" xr:uid="{00000000-0005-0000-0000-00006A000000}"/>
    <cellStyle name="Normal 2 11 11" xfId="118" xr:uid="{00000000-0005-0000-0000-00006B000000}"/>
    <cellStyle name="Normal 2 11 12" xfId="119" xr:uid="{00000000-0005-0000-0000-00006C000000}"/>
    <cellStyle name="Normal 2 11 13" xfId="120" xr:uid="{00000000-0005-0000-0000-00006D000000}"/>
    <cellStyle name="Normal 2 11 14" xfId="121" xr:uid="{00000000-0005-0000-0000-00006E000000}"/>
    <cellStyle name="Normal 2 11 15" xfId="122" xr:uid="{00000000-0005-0000-0000-00006F000000}"/>
    <cellStyle name="Normal 2 11 16" xfId="123" xr:uid="{00000000-0005-0000-0000-000070000000}"/>
    <cellStyle name="Normal 2 11 17" xfId="124" xr:uid="{00000000-0005-0000-0000-000071000000}"/>
    <cellStyle name="Normal 2 11 18" xfId="125" xr:uid="{00000000-0005-0000-0000-000072000000}"/>
    <cellStyle name="Normal 2 11 19" xfId="126" xr:uid="{00000000-0005-0000-0000-000073000000}"/>
    <cellStyle name="Normal 2 11 2" xfId="127" xr:uid="{00000000-0005-0000-0000-000074000000}"/>
    <cellStyle name="Normal 2 11 20" xfId="128" xr:uid="{00000000-0005-0000-0000-000075000000}"/>
    <cellStyle name="Normal 2 11 21" xfId="129" xr:uid="{00000000-0005-0000-0000-000076000000}"/>
    <cellStyle name="Normal 2 11 22" xfId="130" xr:uid="{00000000-0005-0000-0000-000077000000}"/>
    <cellStyle name="Normal 2 11 23" xfId="131" xr:uid="{00000000-0005-0000-0000-000078000000}"/>
    <cellStyle name="Normal 2 11 3" xfId="132" xr:uid="{00000000-0005-0000-0000-000079000000}"/>
    <cellStyle name="Normal 2 11 4" xfId="133" xr:uid="{00000000-0005-0000-0000-00007A000000}"/>
    <cellStyle name="Normal 2 11 5" xfId="134" xr:uid="{00000000-0005-0000-0000-00007B000000}"/>
    <cellStyle name="Normal 2 11 6" xfId="135" xr:uid="{00000000-0005-0000-0000-00007C000000}"/>
    <cellStyle name="Normal 2 11 7" xfId="136" xr:uid="{00000000-0005-0000-0000-00007D000000}"/>
    <cellStyle name="Normal 2 11 8" xfId="137" xr:uid="{00000000-0005-0000-0000-00007E000000}"/>
    <cellStyle name="Normal 2 11 9" xfId="138" xr:uid="{00000000-0005-0000-0000-00007F000000}"/>
    <cellStyle name="Normal 2 12" xfId="139" xr:uid="{00000000-0005-0000-0000-000080000000}"/>
    <cellStyle name="Normal 2 12 10" xfId="140" xr:uid="{00000000-0005-0000-0000-000081000000}"/>
    <cellStyle name="Normal 2 12 11" xfId="141" xr:uid="{00000000-0005-0000-0000-000082000000}"/>
    <cellStyle name="Normal 2 12 12" xfId="142" xr:uid="{00000000-0005-0000-0000-000083000000}"/>
    <cellStyle name="Normal 2 12 13" xfId="143" xr:uid="{00000000-0005-0000-0000-000084000000}"/>
    <cellStyle name="Normal 2 12 14" xfId="144" xr:uid="{00000000-0005-0000-0000-000085000000}"/>
    <cellStyle name="Normal 2 12 15" xfId="145" xr:uid="{00000000-0005-0000-0000-000086000000}"/>
    <cellStyle name="Normal 2 12 16" xfId="146" xr:uid="{00000000-0005-0000-0000-000087000000}"/>
    <cellStyle name="Normal 2 12 17" xfId="147" xr:uid="{00000000-0005-0000-0000-000088000000}"/>
    <cellStyle name="Normal 2 12 18" xfId="148" xr:uid="{00000000-0005-0000-0000-000089000000}"/>
    <cellStyle name="Normal 2 12 19" xfId="149" xr:uid="{00000000-0005-0000-0000-00008A000000}"/>
    <cellStyle name="Normal 2 12 2" xfId="150" xr:uid="{00000000-0005-0000-0000-00008B000000}"/>
    <cellStyle name="Normal 2 12 20" xfId="151" xr:uid="{00000000-0005-0000-0000-00008C000000}"/>
    <cellStyle name="Normal 2 12 21" xfId="152" xr:uid="{00000000-0005-0000-0000-00008D000000}"/>
    <cellStyle name="Normal 2 12 22" xfId="153" xr:uid="{00000000-0005-0000-0000-00008E000000}"/>
    <cellStyle name="Normal 2 12 23" xfId="154" xr:uid="{00000000-0005-0000-0000-00008F000000}"/>
    <cellStyle name="Normal 2 12 3" xfId="155" xr:uid="{00000000-0005-0000-0000-000090000000}"/>
    <cellStyle name="Normal 2 12 4" xfId="156" xr:uid="{00000000-0005-0000-0000-000091000000}"/>
    <cellStyle name="Normal 2 12 5" xfId="157" xr:uid="{00000000-0005-0000-0000-000092000000}"/>
    <cellStyle name="Normal 2 12 6" xfId="158" xr:uid="{00000000-0005-0000-0000-000093000000}"/>
    <cellStyle name="Normal 2 12 7" xfId="159" xr:uid="{00000000-0005-0000-0000-000094000000}"/>
    <cellStyle name="Normal 2 12 8" xfId="160" xr:uid="{00000000-0005-0000-0000-000095000000}"/>
    <cellStyle name="Normal 2 12 9" xfId="161" xr:uid="{00000000-0005-0000-0000-000096000000}"/>
    <cellStyle name="Normal 2 13" xfId="162" xr:uid="{00000000-0005-0000-0000-000097000000}"/>
    <cellStyle name="Normal 2 13 10" xfId="163" xr:uid="{00000000-0005-0000-0000-000098000000}"/>
    <cellStyle name="Normal 2 13 11" xfId="164" xr:uid="{00000000-0005-0000-0000-000099000000}"/>
    <cellStyle name="Normal 2 13 12" xfId="165" xr:uid="{00000000-0005-0000-0000-00009A000000}"/>
    <cellStyle name="Normal 2 13 13" xfId="166" xr:uid="{00000000-0005-0000-0000-00009B000000}"/>
    <cellStyle name="Normal 2 13 14" xfId="167" xr:uid="{00000000-0005-0000-0000-00009C000000}"/>
    <cellStyle name="Normal 2 13 15" xfId="168" xr:uid="{00000000-0005-0000-0000-00009D000000}"/>
    <cellStyle name="Normal 2 13 16" xfId="169" xr:uid="{00000000-0005-0000-0000-00009E000000}"/>
    <cellStyle name="Normal 2 13 17" xfId="170" xr:uid="{00000000-0005-0000-0000-00009F000000}"/>
    <cellStyle name="Normal 2 13 18" xfId="171" xr:uid="{00000000-0005-0000-0000-0000A0000000}"/>
    <cellStyle name="Normal 2 13 19" xfId="172" xr:uid="{00000000-0005-0000-0000-0000A1000000}"/>
    <cellStyle name="Normal 2 13 2" xfId="173" xr:uid="{00000000-0005-0000-0000-0000A2000000}"/>
    <cellStyle name="Normal 2 13 20" xfId="174" xr:uid="{00000000-0005-0000-0000-0000A3000000}"/>
    <cellStyle name="Normal 2 13 21" xfId="175" xr:uid="{00000000-0005-0000-0000-0000A4000000}"/>
    <cellStyle name="Normal 2 13 22" xfId="176" xr:uid="{00000000-0005-0000-0000-0000A5000000}"/>
    <cellStyle name="Normal 2 13 23" xfId="177" xr:uid="{00000000-0005-0000-0000-0000A6000000}"/>
    <cellStyle name="Normal 2 13 3" xfId="178" xr:uid="{00000000-0005-0000-0000-0000A7000000}"/>
    <cellStyle name="Normal 2 13 4" xfId="179" xr:uid="{00000000-0005-0000-0000-0000A8000000}"/>
    <cellStyle name="Normal 2 13 5" xfId="180" xr:uid="{00000000-0005-0000-0000-0000A9000000}"/>
    <cellStyle name="Normal 2 13 6" xfId="181" xr:uid="{00000000-0005-0000-0000-0000AA000000}"/>
    <cellStyle name="Normal 2 13 7" xfId="182" xr:uid="{00000000-0005-0000-0000-0000AB000000}"/>
    <cellStyle name="Normal 2 13 8" xfId="183" xr:uid="{00000000-0005-0000-0000-0000AC000000}"/>
    <cellStyle name="Normal 2 13 9" xfId="184" xr:uid="{00000000-0005-0000-0000-0000AD000000}"/>
    <cellStyle name="Normal 2 14" xfId="185" xr:uid="{00000000-0005-0000-0000-0000AE000000}"/>
    <cellStyle name="Normal 2 14 10" xfId="186" xr:uid="{00000000-0005-0000-0000-0000AF000000}"/>
    <cellStyle name="Normal 2 14 11" xfId="187" xr:uid="{00000000-0005-0000-0000-0000B0000000}"/>
    <cellStyle name="Normal 2 14 12" xfId="188" xr:uid="{00000000-0005-0000-0000-0000B1000000}"/>
    <cellStyle name="Normal 2 14 13" xfId="189" xr:uid="{00000000-0005-0000-0000-0000B2000000}"/>
    <cellStyle name="Normal 2 14 14" xfId="190" xr:uid="{00000000-0005-0000-0000-0000B3000000}"/>
    <cellStyle name="Normal 2 14 15" xfId="191" xr:uid="{00000000-0005-0000-0000-0000B4000000}"/>
    <cellStyle name="Normal 2 14 16" xfId="192" xr:uid="{00000000-0005-0000-0000-0000B5000000}"/>
    <cellStyle name="Normal 2 14 17" xfId="193" xr:uid="{00000000-0005-0000-0000-0000B6000000}"/>
    <cellStyle name="Normal 2 14 18" xfId="194" xr:uid="{00000000-0005-0000-0000-0000B7000000}"/>
    <cellStyle name="Normal 2 14 19" xfId="195" xr:uid="{00000000-0005-0000-0000-0000B8000000}"/>
    <cellStyle name="Normal 2 14 2" xfId="196" xr:uid="{00000000-0005-0000-0000-0000B9000000}"/>
    <cellStyle name="Normal 2 14 20" xfId="197" xr:uid="{00000000-0005-0000-0000-0000BA000000}"/>
    <cellStyle name="Normal 2 14 21" xfId="198" xr:uid="{00000000-0005-0000-0000-0000BB000000}"/>
    <cellStyle name="Normal 2 14 22" xfId="199" xr:uid="{00000000-0005-0000-0000-0000BC000000}"/>
    <cellStyle name="Normal 2 14 23" xfId="200" xr:uid="{00000000-0005-0000-0000-0000BD000000}"/>
    <cellStyle name="Normal 2 14 3" xfId="201" xr:uid="{00000000-0005-0000-0000-0000BE000000}"/>
    <cellStyle name="Normal 2 14 4" xfId="202" xr:uid="{00000000-0005-0000-0000-0000BF000000}"/>
    <cellStyle name="Normal 2 14 5" xfId="203" xr:uid="{00000000-0005-0000-0000-0000C0000000}"/>
    <cellStyle name="Normal 2 14 6" xfId="204" xr:uid="{00000000-0005-0000-0000-0000C1000000}"/>
    <cellStyle name="Normal 2 14 7" xfId="205" xr:uid="{00000000-0005-0000-0000-0000C2000000}"/>
    <cellStyle name="Normal 2 14 8" xfId="206" xr:uid="{00000000-0005-0000-0000-0000C3000000}"/>
    <cellStyle name="Normal 2 14 9" xfId="207" xr:uid="{00000000-0005-0000-0000-0000C4000000}"/>
    <cellStyle name="Normal 2 15" xfId="208" xr:uid="{00000000-0005-0000-0000-0000C5000000}"/>
    <cellStyle name="Normal 2 15 10" xfId="209" xr:uid="{00000000-0005-0000-0000-0000C6000000}"/>
    <cellStyle name="Normal 2 15 11" xfId="210" xr:uid="{00000000-0005-0000-0000-0000C7000000}"/>
    <cellStyle name="Normal 2 15 12" xfId="211" xr:uid="{00000000-0005-0000-0000-0000C8000000}"/>
    <cellStyle name="Normal 2 15 13" xfId="212" xr:uid="{00000000-0005-0000-0000-0000C9000000}"/>
    <cellStyle name="Normal 2 15 14" xfId="213" xr:uid="{00000000-0005-0000-0000-0000CA000000}"/>
    <cellStyle name="Normal 2 15 15" xfId="214" xr:uid="{00000000-0005-0000-0000-0000CB000000}"/>
    <cellStyle name="Normal 2 15 16" xfId="215" xr:uid="{00000000-0005-0000-0000-0000CC000000}"/>
    <cellStyle name="Normal 2 15 17" xfId="216" xr:uid="{00000000-0005-0000-0000-0000CD000000}"/>
    <cellStyle name="Normal 2 15 18" xfId="217" xr:uid="{00000000-0005-0000-0000-0000CE000000}"/>
    <cellStyle name="Normal 2 15 19" xfId="218" xr:uid="{00000000-0005-0000-0000-0000CF000000}"/>
    <cellStyle name="Normal 2 15 2" xfId="219" xr:uid="{00000000-0005-0000-0000-0000D0000000}"/>
    <cellStyle name="Normal 2 15 20" xfId="220" xr:uid="{00000000-0005-0000-0000-0000D1000000}"/>
    <cellStyle name="Normal 2 15 21" xfId="221" xr:uid="{00000000-0005-0000-0000-0000D2000000}"/>
    <cellStyle name="Normal 2 15 22" xfId="222" xr:uid="{00000000-0005-0000-0000-0000D3000000}"/>
    <cellStyle name="Normal 2 15 23" xfId="223" xr:uid="{00000000-0005-0000-0000-0000D4000000}"/>
    <cellStyle name="Normal 2 15 3" xfId="224" xr:uid="{00000000-0005-0000-0000-0000D5000000}"/>
    <cellStyle name="Normal 2 15 4" xfId="225" xr:uid="{00000000-0005-0000-0000-0000D6000000}"/>
    <cellStyle name="Normal 2 15 5" xfId="226" xr:uid="{00000000-0005-0000-0000-0000D7000000}"/>
    <cellStyle name="Normal 2 15 6" xfId="227" xr:uid="{00000000-0005-0000-0000-0000D8000000}"/>
    <cellStyle name="Normal 2 15 7" xfId="228" xr:uid="{00000000-0005-0000-0000-0000D9000000}"/>
    <cellStyle name="Normal 2 15 8" xfId="229" xr:uid="{00000000-0005-0000-0000-0000DA000000}"/>
    <cellStyle name="Normal 2 15 9" xfId="230" xr:uid="{00000000-0005-0000-0000-0000DB000000}"/>
    <cellStyle name="Normal 2 16" xfId="231" xr:uid="{00000000-0005-0000-0000-0000DC000000}"/>
    <cellStyle name="Normal 2 16 10" xfId="232" xr:uid="{00000000-0005-0000-0000-0000DD000000}"/>
    <cellStyle name="Normal 2 16 11" xfId="233" xr:uid="{00000000-0005-0000-0000-0000DE000000}"/>
    <cellStyle name="Normal 2 16 12" xfId="234" xr:uid="{00000000-0005-0000-0000-0000DF000000}"/>
    <cellStyle name="Normal 2 16 13" xfId="235" xr:uid="{00000000-0005-0000-0000-0000E0000000}"/>
    <cellStyle name="Normal 2 16 14" xfId="236" xr:uid="{00000000-0005-0000-0000-0000E1000000}"/>
    <cellStyle name="Normal 2 16 15" xfId="237" xr:uid="{00000000-0005-0000-0000-0000E2000000}"/>
    <cellStyle name="Normal 2 16 16" xfId="238" xr:uid="{00000000-0005-0000-0000-0000E3000000}"/>
    <cellStyle name="Normal 2 16 17" xfId="239" xr:uid="{00000000-0005-0000-0000-0000E4000000}"/>
    <cellStyle name="Normal 2 16 18" xfId="240" xr:uid="{00000000-0005-0000-0000-0000E5000000}"/>
    <cellStyle name="Normal 2 16 19" xfId="241" xr:uid="{00000000-0005-0000-0000-0000E6000000}"/>
    <cellStyle name="Normal 2 16 2" xfId="242" xr:uid="{00000000-0005-0000-0000-0000E7000000}"/>
    <cellStyle name="Normal 2 16 20" xfId="243" xr:uid="{00000000-0005-0000-0000-0000E8000000}"/>
    <cellStyle name="Normal 2 16 21" xfId="244" xr:uid="{00000000-0005-0000-0000-0000E9000000}"/>
    <cellStyle name="Normal 2 16 22" xfId="245" xr:uid="{00000000-0005-0000-0000-0000EA000000}"/>
    <cellStyle name="Normal 2 16 23" xfId="246" xr:uid="{00000000-0005-0000-0000-0000EB000000}"/>
    <cellStyle name="Normal 2 16 3" xfId="247" xr:uid="{00000000-0005-0000-0000-0000EC000000}"/>
    <cellStyle name="Normal 2 16 4" xfId="248" xr:uid="{00000000-0005-0000-0000-0000ED000000}"/>
    <cellStyle name="Normal 2 16 5" xfId="249" xr:uid="{00000000-0005-0000-0000-0000EE000000}"/>
    <cellStyle name="Normal 2 16 6" xfId="250" xr:uid="{00000000-0005-0000-0000-0000EF000000}"/>
    <cellStyle name="Normal 2 16 7" xfId="251" xr:uid="{00000000-0005-0000-0000-0000F0000000}"/>
    <cellStyle name="Normal 2 16 8" xfId="252" xr:uid="{00000000-0005-0000-0000-0000F1000000}"/>
    <cellStyle name="Normal 2 16 9" xfId="253" xr:uid="{00000000-0005-0000-0000-0000F2000000}"/>
    <cellStyle name="Normal 2 17" xfId="254" xr:uid="{00000000-0005-0000-0000-0000F3000000}"/>
    <cellStyle name="Normal 2 17 10" xfId="255" xr:uid="{00000000-0005-0000-0000-0000F4000000}"/>
    <cellStyle name="Normal 2 17 11" xfId="256" xr:uid="{00000000-0005-0000-0000-0000F5000000}"/>
    <cellStyle name="Normal 2 17 12" xfId="257" xr:uid="{00000000-0005-0000-0000-0000F6000000}"/>
    <cellStyle name="Normal 2 17 13" xfId="258" xr:uid="{00000000-0005-0000-0000-0000F7000000}"/>
    <cellStyle name="Normal 2 17 14" xfId="259" xr:uid="{00000000-0005-0000-0000-0000F8000000}"/>
    <cellStyle name="Normal 2 17 15" xfId="260" xr:uid="{00000000-0005-0000-0000-0000F9000000}"/>
    <cellStyle name="Normal 2 17 16" xfId="261" xr:uid="{00000000-0005-0000-0000-0000FA000000}"/>
    <cellStyle name="Normal 2 17 17" xfId="262" xr:uid="{00000000-0005-0000-0000-0000FB000000}"/>
    <cellStyle name="Normal 2 17 18" xfId="263" xr:uid="{00000000-0005-0000-0000-0000FC000000}"/>
    <cellStyle name="Normal 2 17 19" xfId="264" xr:uid="{00000000-0005-0000-0000-0000FD000000}"/>
    <cellStyle name="Normal 2 17 2" xfId="265" xr:uid="{00000000-0005-0000-0000-0000FE000000}"/>
    <cellStyle name="Normal 2 17 20" xfId="266" xr:uid="{00000000-0005-0000-0000-0000FF000000}"/>
    <cellStyle name="Normal 2 17 21" xfId="267" xr:uid="{00000000-0005-0000-0000-000000010000}"/>
    <cellStyle name="Normal 2 17 22" xfId="268" xr:uid="{00000000-0005-0000-0000-000001010000}"/>
    <cellStyle name="Normal 2 17 23" xfId="269" xr:uid="{00000000-0005-0000-0000-000002010000}"/>
    <cellStyle name="Normal 2 17 3" xfId="270" xr:uid="{00000000-0005-0000-0000-000003010000}"/>
    <cellStyle name="Normal 2 17 4" xfId="271" xr:uid="{00000000-0005-0000-0000-000004010000}"/>
    <cellStyle name="Normal 2 17 5" xfId="272" xr:uid="{00000000-0005-0000-0000-000005010000}"/>
    <cellStyle name="Normal 2 17 6" xfId="273" xr:uid="{00000000-0005-0000-0000-000006010000}"/>
    <cellStyle name="Normal 2 17 7" xfId="274" xr:uid="{00000000-0005-0000-0000-000007010000}"/>
    <cellStyle name="Normal 2 17 8" xfId="275" xr:uid="{00000000-0005-0000-0000-000008010000}"/>
    <cellStyle name="Normal 2 17 9" xfId="276" xr:uid="{00000000-0005-0000-0000-000009010000}"/>
    <cellStyle name="Normal 2 18" xfId="277" xr:uid="{00000000-0005-0000-0000-00000A010000}"/>
    <cellStyle name="Normal 2 18 10" xfId="278" xr:uid="{00000000-0005-0000-0000-00000B010000}"/>
    <cellStyle name="Normal 2 18 11" xfId="279" xr:uid="{00000000-0005-0000-0000-00000C010000}"/>
    <cellStyle name="Normal 2 18 12" xfId="280" xr:uid="{00000000-0005-0000-0000-00000D010000}"/>
    <cellStyle name="Normal 2 18 13" xfId="281" xr:uid="{00000000-0005-0000-0000-00000E010000}"/>
    <cellStyle name="Normal 2 18 14" xfId="282" xr:uid="{00000000-0005-0000-0000-00000F010000}"/>
    <cellStyle name="Normal 2 18 15" xfId="283" xr:uid="{00000000-0005-0000-0000-000010010000}"/>
    <cellStyle name="Normal 2 18 16" xfId="284" xr:uid="{00000000-0005-0000-0000-000011010000}"/>
    <cellStyle name="Normal 2 18 17" xfId="285" xr:uid="{00000000-0005-0000-0000-000012010000}"/>
    <cellStyle name="Normal 2 18 18" xfId="286" xr:uid="{00000000-0005-0000-0000-000013010000}"/>
    <cellStyle name="Normal 2 18 19" xfId="287" xr:uid="{00000000-0005-0000-0000-000014010000}"/>
    <cellStyle name="Normal 2 18 2" xfId="288" xr:uid="{00000000-0005-0000-0000-000015010000}"/>
    <cellStyle name="Normal 2 18 20" xfId="289" xr:uid="{00000000-0005-0000-0000-000016010000}"/>
    <cellStyle name="Normal 2 18 21" xfId="290" xr:uid="{00000000-0005-0000-0000-000017010000}"/>
    <cellStyle name="Normal 2 18 22" xfId="291" xr:uid="{00000000-0005-0000-0000-000018010000}"/>
    <cellStyle name="Normal 2 18 23" xfId="292" xr:uid="{00000000-0005-0000-0000-000019010000}"/>
    <cellStyle name="Normal 2 18 3" xfId="293" xr:uid="{00000000-0005-0000-0000-00001A010000}"/>
    <cellStyle name="Normal 2 18 4" xfId="294" xr:uid="{00000000-0005-0000-0000-00001B010000}"/>
    <cellStyle name="Normal 2 18 5" xfId="295" xr:uid="{00000000-0005-0000-0000-00001C010000}"/>
    <cellStyle name="Normal 2 18 6" xfId="296" xr:uid="{00000000-0005-0000-0000-00001D010000}"/>
    <cellStyle name="Normal 2 18 7" xfId="297" xr:uid="{00000000-0005-0000-0000-00001E010000}"/>
    <cellStyle name="Normal 2 18 8" xfId="298" xr:uid="{00000000-0005-0000-0000-00001F010000}"/>
    <cellStyle name="Normal 2 18 9" xfId="299" xr:uid="{00000000-0005-0000-0000-000020010000}"/>
    <cellStyle name="Normal 2 19" xfId="300" xr:uid="{00000000-0005-0000-0000-000021010000}"/>
    <cellStyle name="Normal 2 19 10" xfId="301" xr:uid="{00000000-0005-0000-0000-000022010000}"/>
    <cellStyle name="Normal 2 19 11" xfId="302" xr:uid="{00000000-0005-0000-0000-000023010000}"/>
    <cellStyle name="Normal 2 19 12" xfId="303" xr:uid="{00000000-0005-0000-0000-000024010000}"/>
    <cellStyle name="Normal 2 19 13" xfId="304" xr:uid="{00000000-0005-0000-0000-000025010000}"/>
    <cellStyle name="Normal 2 19 14" xfId="305" xr:uid="{00000000-0005-0000-0000-000026010000}"/>
    <cellStyle name="Normal 2 19 15" xfId="306" xr:uid="{00000000-0005-0000-0000-000027010000}"/>
    <cellStyle name="Normal 2 19 16" xfId="307" xr:uid="{00000000-0005-0000-0000-000028010000}"/>
    <cellStyle name="Normal 2 19 17" xfId="308" xr:uid="{00000000-0005-0000-0000-000029010000}"/>
    <cellStyle name="Normal 2 19 18" xfId="309" xr:uid="{00000000-0005-0000-0000-00002A010000}"/>
    <cellStyle name="Normal 2 19 19" xfId="310" xr:uid="{00000000-0005-0000-0000-00002B010000}"/>
    <cellStyle name="Normal 2 19 2" xfId="311" xr:uid="{00000000-0005-0000-0000-00002C010000}"/>
    <cellStyle name="Normal 2 19 20" xfId="312" xr:uid="{00000000-0005-0000-0000-00002D010000}"/>
    <cellStyle name="Normal 2 19 21" xfId="313" xr:uid="{00000000-0005-0000-0000-00002E010000}"/>
    <cellStyle name="Normal 2 19 22" xfId="314" xr:uid="{00000000-0005-0000-0000-00002F010000}"/>
    <cellStyle name="Normal 2 19 23" xfId="315" xr:uid="{00000000-0005-0000-0000-000030010000}"/>
    <cellStyle name="Normal 2 19 3" xfId="316" xr:uid="{00000000-0005-0000-0000-000031010000}"/>
    <cellStyle name="Normal 2 19 4" xfId="317" xr:uid="{00000000-0005-0000-0000-000032010000}"/>
    <cellStyle name="Normal 2 19 5" xfId="318" xr:uid="{00000000-0005-0000-0000-000033010000}"/>
    <cellStyle name="Normal 2 19 6" xfId="319" xr:uid="{00000000-0005-0000-0000-000034010000}"/>
    <cellStyle name="Normal 2 19 7" xfId="320" xr:uid="{00000000-0005-0000-0000-000035010000}"/>
    <cellStyle name="Normal 2 19 8" xfId="321" xr:uid="{00000000-0005-0000-0000-000036010000}"/>
    <cellStyle name="Normal 2 19 9" xfId="322" xr:uid="{00000000-0005-0000-0000-000037010000}"/>
    <cellStyle name="Normal 2 2" xfId="49" xr:uid="{00000000-0005-0000-0000-000038010000}"/>
    <cellStyle name="Normal 2 2 2" xfId="323" xr:uid="{00000000-0005-0000-0000-000039010000}"/>
    <cellStyle name="Normal 2 20" xfId="324" xr:uid="{00000000-0005-0000-0000-00003A010000}"/>
    <cellStyle name="Normal 2 20 10" xfId="325" xr:uid="{00000000-0005-0000-0000-00003B010000}"/>
    <cellStyle name="Normal 2 20 11" xfId="326" xr:uid="{00000000-0005-0000-0000-00003C010000}"/>
    <cellStyle name="Normal 2 20 12" xfId="327" xr:uid="{00000000-0005-0000-0000-00003D010000}"/>
    <cellStyle name="Normal 2 20 13" xfId="328" xr:uid="{00000000-0005-0000-0000-00003E010000}"/>
    <cellStyle name="Normal 2 20 14" xfId="329" xr:uid="{00000000-0005-0000-0000-00003F010000}"/>
    <cellStyle name="Normal 2 20 15" xfId="330" xr:uid="{00000000-0005-0000-0000-000040010000}"/>
    <cellStyle name="Normal 2 20 16" xfId="331" xr:uid="{00000000-0005-0000-0000-000041010000}"/>
    <cellStyle name="Normal 2 20 17" xfId="332" xr:uid="{00000000-0005-0000-0000-000042010000}"/>
    <cellStyle name="Normal 2 20 18" xfId="333" xr:uid="{00000000-0005-0000-0000-000043010000}"/>
    <cellStyle name="Normal 2 20 19" xfId="334" xr:uid="{00000000-0005-0000-0000-000044010000}"/>
    <cellStyle name="Normal 2 20 2" xfId="335" xr:uid="{00000000-0005-0000-0000-000045010000}"/>
    <cellStyle name="Normal 2 20 20" xfId="336" xr:uid="{00000000-0005-0000-0000-000046010000}"/>
    <cellStyle name="Normal 2 20 21" xfId="337" xr:uid="{00000000-0005-0000-0000-000047010000}"/>
    <cellStyle name="Normal 2 20 22" xfId="338" xr:uid="{00000000-0005-0000-0000-000048010000}"/>
    <cellStyle name="Normal 2 20 23" xfId="339" xr:uid="{00000000-0005-0000-0000-000049010000}"/>
    <cellStyle name="Normal 2 20 3" xfId="340" xr:uid="{00000000-0005-0000-0000-00004A010000}"/>
    <cellStyle name="Normal 2 20 4" xfId="341" xr:uid="{00000000-0005-0000-0000-00004B010000}"/>
    <cellStyle name="Normal 2 20 5" xfId="342" xr:uid="{00000000-0005-0000-0000-00004C010000}"/>
    <cellStyle name="Normal 2 20 6" xfId="343" xr:uid="{00000000-0005-0000-0000-00004D010000}"/>
    <cellStyle name="Normal 2 20 7" xfId="344" xr:uid="{00000000-0005-0000-0000-00004E010000}"/>
    <cellStyle name="Normal 2 20 8" xfId="345" xr:uid="{00000000-0005-0000-0000-00004F010000}"/>
    <cellStyle name="Normal 2 20 9" xfId="346" xr:uid="{00000000-0005-0000-0000-000050010000}"/>
    <cellStyle name="Normal 2 21" xfId="347" xr:uid="{00000000-0005-0000-0000-000051010000}"/>
    <cellStyle name="Normal 2 21 10" xfId="348" xr:uid="{00000000-0005-0000-0000-000052010000}"/>
    <cellStyle name="Normal 2 21 11" xfId="349" xr:uid="{00000000-0005-0000-0000-000053010000}"/>
    <cellStyle name="Normal 2 21 12" xfId="350" xr:uid="{00000000-0005-0000-0000-000054010000}"/>
    <cellStyle name="Normal 2 21 13" xfId="351" xr:uid="{00000000-0005-0000-0000-000055010000}"/>
    <cellStyle name="Normal 2 21 14" xfId="352" xr:uid="{00000000-0005-0000-0000-000056010000}"/>
    <cellStyle name="Normal 2 21 15" xfId="353" xr:uid="{00000000-0005-0000-0000-000057010000}"/>
    <cellStyle name="Normal 2 21 16" xfId="354" xr:uid="{00000000-0005-0000-0000-000058010000}"/>
    <cellStyle name="Normal 2 21 17" xfId="355" xr:uid="{00000000-0005-0000-0000-000059010000}"/>
    <cellStyle name="Normal 2 21 18" xfId="356" xr:uid="{00000000-0005-0000-0000-00005A010000}"/>
    <cellStyle name="Normal 2 21 19" xfId="357" xr:uid="{00000000-0005-0000-0000-00005B010000}"/>
    <cellStyle name="Normal 2 21 2" xfId="358" xr:uid="{00000000-0005-0000-0000-00005C010000}"/>
    <cellStyle name="Normal 2 21 20" xfId="359" xr:uid="{00000000-0005-0000-0000-00005D010000}"/>
    <cellStyle name="Normal 2 21 21" xfId="360" xr:uid="{00000000-0005-0000-0000-00005E010000}"/>
    <cellStyle name="Normal 2 21 22" xfId="361" xr:uid="{00000000-0005-0000-0000-00005F010000}"/>
    <cellStyle name="Normal 2 21 23" xfId="362" xr:uid="{00000000-0005-0000-0000-000060010000}"/>
    <cellStyle name="Normal 2 21 3" xfId="363" xr:uid="{00000000-0005-0000-0000-000061010000}"/>
    <cellStyle name="Normal 2 21 4" xfId="364" xr:uid="{00000000-0005-0000-0000-000062010000}"/>
    <cellStyle name="Normal 2 21 5" xfId="365" xr:uid="{00000000-0005-0000-0000-000063010000}"/>
    <cellStyle name="Normal 2 21 6" xfId="366" xr:uid="{00000000-0005-0000-0000-000064010000}"/>
    <cellStyle name="Normal 2 21 7" xfId="367" xr:uid="{00000000-0005-0000-0000-000065010000}"/>
    <cellStyle name="Normal 2 21 8" xfId="368" xr:uid="{00000000-0005-0000-0000-000066010000}"/>
    <cellStyle name="Normal 2 21 9" xfId="369" xr:uid="{00000000-0005-0000-0000-000067010000}"/>
    <cellStyle name="Normal 2 22" xfId="370" xr:uid="{00000000-0005-0000-0000-000068010000}"/>
    <cellStyle name="Normal 2 22 10" xfId="371" xr:uid="{00000000-0005-0000-0000-000069010000}"/>
    <cellStyle name="Normal 2 22 11" xfId="372" xr:uid="{00000000-0005-0000-0000-00006A010000}"/>
    <cellStyle name="Normal 2 22 12" xfId="373" xr:uid="{00000000-0005-0000-0000-00006B010000}"/>
    <cellStyle name="Normal 2 22 13" xfId="374" xr:uid="{00000000-0005-0000-0000-00006C010000}"/>
    <cellStyle name="Normal 2 22 14" xfId="375" xr:uid="{00000000-0005-0000-0000-00006D010000}"/>
    <cellStyle name="Normal 2 22 15" xfId="376" xr:uid="{00000000-0005-0000-0000-00006E010000}"/>
    <cellStyle name="Normal 2 22 16" xfId="377" xr:uid="{00000000-0005-0000-0000-00006F010000}"/>
    <cellStyle name="Normal 2 22 17" xfId="378" xr:uid="{00000000-0005-0000-0000-000070010000}"/>
    <cellStyle name="Normal 2 22 18" xfId="379" xr:uid="{00000000-0005-0000-0000-000071010000}"/>
    <cellStyle name="Normal 2 22 19" xfId="380" xr:uid="{00000000-0005-0000-0000-000072010000}"/>
    <cellStyle name="Normal 2 22 2" xfId="381" xr:uid="{00000000-0005-0000-0000-000073010000}"/>
    <cellStyle name="Normal 2 22 20" xfId="382" xr:uid="{00000000-0005-0000-0000-000074010000}"/>
    <cellStyle name="Normal 2 22 21" xfId="383" xr:uid="{00000000-0005-0000-0000-000075010000}"/>
    <cellStyle name="Normal 2 22 22" xfId="384" xr:uid="{00000000-0005-0000-0000-000076010000}"/>
    <cellStyle name="Normal 2 22 23" xfId="385" xr:uid="{00000000-0005-0000-0000-000077010000}"/>
    <cellStyle name="Normal 2 22 3" xfId="386" xr:uid="{00000000-0005-0000-0000-000078010000}"/>
    <cellStyle name="Normal 2 22 4" xfId="387" xr:uid="{00000000-0005-0000-0000-000079010000}"/>
    <cellStyle name="Normal 2 22 5" xfId="388" xr:uid="{00000000-0005-0000-0000-00007A010000}"/>
    <cellStyle name="Normal 2 22 6" xfId="389" xr:uid="{00000000-0005-0000-0000-00007B010000}"/>
    <cellStyle name="Normal 2 22 7" xfId="390" xr:uid="{00000000-0005-0000-0000-00007C010000}"/>
    <cellStyle name="Normal 2 22 8" xfId="391" xr:uid="{00000000-0005-0000-0000-00007D010000}"/>
    <cellStyle name="Normal 2 22 9" xfId="392" xr:uid="{00000000-0005-0000-0000-00007E010000}"/>
    <cellStyle name="Normal 2 23" xfId="393" xr:uid="{00000000-0005-0000-0000-00007F010000}"/>
    <cellStyle name="Normal 2 23 10" xfId="394" xr:uid="{00000000-0005-0000-0000-000080010000}"/>
    <cellStyle name="Normal 2 23 11" xfId="395" xr:uid="{00000000-0005-0000-0000-000081010000}"/>
    <cellStyle name="Normal 2 23 12" xfId="396" xr:uid="{00000000-0005-0000-0000-000082010000}"/>
    <cellStyle name="Normal 2 23 13" xfId="397" xr:uid="{00000000-0005-0000-0000-000083010000}"/>
    <cellStyle name="Normal 2 23 14" xfId="398" xr:uid="{00000000-0005-0000-0000-000084010000}"/>
    <cellStyle name="Normal 2 23 15" xfId="399" xr:uid="{00000000-0005-0000-0000-000085010000}"/>
    <cellStyle name="Normal 2 23 16" xfId="400" xr:uid="{00000000-0005-0000-0000-000086010000}"/>
    <cellStyle name="Normal 2 23 17" xfId="401" xr:uid="{00000000-0005-0000-0000-000087010000}"/>
    <cellStyle name="Normal 2 23 18" xfId="402" xr:uid="{00000000-0005-0000-0000-000088010000}"/>
    <cellStyle name="Normal 2 23 19" xfId="403" xr:uid="{00000000-0005-0000-0000-000089010000}"/>
    <cellStyle name="Normal 2 23 2" xfId="404" xr:uid="{00000000-0005-0000-0000-00008A010000}"/>
    <cellStyle name="Normal 2 23 20" xfId="405" xr:uid="{00000000-0005-0000-0000-00008B010000}"/>
    <cellStyle name="Normal 2 23 21" xfId="406" xr:uid="{00000000-0005-0000-0000-00008C010000}"/>
    <cellStyle name="Normal 2 23 22" xfId="407" xr:uid="{00000000-0005-0000-0000-00008D010000}"/>
    <cellStyle name="Normal 2 23 23" xfId="408" xr:uid="{00000000-0005-0000-0000-00008E010000}"/>
    <cellStyle name="Normal 2 23 3" xfId="409" xr:uid="{00000000-0005-0000-0000-00008F010000}"/>
    <cellStyle name="Normal 2 23 4" xfId="410" xr:uid="{00000000-0005-0000-0000-000090010000}"/>
    <cellStyle name="Normal 2 23 5" xfId="411" xr:uid="{00000000-0005-0000-0000-000091010000}"/>
    <cellStyle name="Normal 2 23 6" xfId="412" xr:uid="{00000000-0005-0000-0000-000092010000}"/>
    <cellStyle name="Normal 2 23 7" xfId="413" xr:uid="{00000000-0005-0000-0000-000093010000}"/>
    <cellStyle name="Normal 2 23 8" xfId="414" xr:uid="{00000000-0005-0000-0000-000094010000}"/>
    <cellStyle name="Normal 2 23 9" xfId="415" xr:uid="{00000000-0005-0000-0000-000095010000}"/>
    <cellStyle name="Normal 2 24" xfId="416" xr:uid="{00000000-0005-0000-0000-000096010000}"/>
    <cellStyle name="Normal 2 24 10" xfId="417" xr:uid="{00000000-0005-0000-0000-000097010000}"/>
    <cellStyle name="Normal 2 24 11" xfId="418" xr:uid="{00000000-0005-0000-0000-000098010000}"/>
    <cellStyle name="Normal 2 24 12" xfId="419" xr:uid="{00000000-0005-0000-0000-000099010000}"/>
    <cellStyle name="Normal 2 24 13" xfId="420" xr:uid="{00000000-0005-0000-0000-00009A010000}"/>
    <cellStyle name="Normal 2 24 14" xfId="421" xr:uid="{00000000-0005-0000-0000-00009B010000}"/>
    <cellStyle name="Normal 2 24 15" xfId="422" xr:uid="{00000000-0005-0000-0000-00009C010000}"/>
    <cellStyle name="Normal 2 24 16" xfId="423" xr:uid="{00000000-0005-0000-0000-00009D010000}"/>
    <cellStyle name="Normal 2 24 17" xfId="424" xr:uid="{00000000-0005-0000-0000-00009E010000}"/>
    <cellStyle name="Normal 2 24 18" xfId="425" xr:uid="{00000000-0005-0000-0000-00009F010000}"/>
    <cellStyle name="Normal 2 24 19" xfId="426" xr:uid="{00000000-0005-0000-0000-0000A0010000}"/>
    <cellStyle name="Normal 2 24 2" xfId="427" xr:uid="{00000000-0005-0000-0000-0000A1010000}"/>
    <cellStyle name="Normal 2 24 20" xfId="428" xr:uid="{00000000-0005-0000-0000-0000A2010000}"/>
    <cellStyle name="Normal 2 24 21" xfId="429" xr:uid="{00000000-0005-0000-0000-0000A3010000}"/>
    <cellStyle name="Normal 2 24 22" xfId="430" xr:uid="{00000000-0005-0000-0000-0000A4010000}"/>
    <cellStyle name="Normal 2 24 23" xfId="431" xr:uid="{00000000-0005-0000-0000-0000A5010000}"/>
    <cellStyle name="Normal 2 24 3" xfId="432" xr:uid="{00000000-0005-0000-0000-0000A6010000}"/>
    <cellStyle name="Normal 2 24 4" xfId="433" xr:uid="{00000000-0005-0000-0000-0000A7010000}"/>
    <cellStyle name="Normal 2 24 5" xfId="434" xr:uid="{00000000-0005-0000-0000-0000A8010000}"/>
    <cellStyle name="Normal 2 24 6" xfId="435" xr:uid="{00000000-0005-0000-0000-0000A9010000}"/>
    <cellStyle name="Normal 2 24 7" xfId="436" xr:uid="{00000000-0005-0000-0000-0000AA010000}"/>
    <cellStyle name="Normal 2 24 8" xfId="437" xr:uid="{00000000-0005-0000-0000-0000AB010000}"/>
    <cellStyle name="Normal 2 24 9" xfId="438" xr:uid="{00000000-0005-0000-0000-0000AC010000}"/>
    <cellStyle name="Normal 2 25" xfId="439" xr:uid="{00000000-0005-0000-0000-0000AD010000}"/>
    <cellStyle name="Normal 2 25 10" xfId="440" xr:uid="{00000000-0005-0000-0000-0000AE010000}"/>
    <cellStyle name="Normal 2 25 11" xfId="441" xr:uid="{00000000-0005-0000-0000-0000AF010000}"/>
    <cellStyle name="Normal 2 25 12" xfId="442" xr:uid="{00000000-0005-0000-0000-0000B0010000}"/>
    <cellStyle name="Normal 2 25 13" xfId="443" xr:uid="{00000000-0005-0000-0000-0000B1010000}"/>
    <cellStyle name="Normal 2 25 14" xfId="444" xr:uid="{00000000-0005-0000-0000-0000B2010000}"/>
    <cellStyle name="Normal 2 25 15" xfId="445" xr:uid="{00000000-0005-0000-0000-0000B3010000}"/>
    <cellStyle name="Normal 2 25 16" xfId="446" xr:uid="{00000000-0005-0000-0000-0000B4010000}"/>
    <cellStyle name="Normal 2 25 17" xfId="447" xr:uid="{00000000-0005-0000-0000-0000B5010000}"/>
    <cellStyle name="Normal 2 25 18" xfId="448" xr:uid="{00000000-0005-0000-0000-0000B6010000}"/>
    <cellStyle name="Normal 2 25 19" xfId="449" xr:uid="{00000000-0005-0000-0000-0000B7010000}"/>
    <cellStyle name="Normal 2 25 2" xfId="450" xr:uid="{00000000-0005-0000-0000-0000B8010000}"/>
    <cellStyle name="Normal 2 25 20" xfId="451" xr:uid="{00000000-0005-0000-0000-0000B9010000}"/>
    <cellStyle name="Normal 2 25 21" xfId="452" xr:uid="{00000000-0005-0000-0000-0000BA010000}"/>
    <cellStyle name="Normal 2 25 22" xfId="453" xr:uid="{00000000-0005-0000-0000-0000BB010000}"/>
    <cellStyle name="Normal 2 25 23" xfId="454" xr:uid="{00000000-0005-0000-0000-0000BC010000}"/>
    <cellStyle name="Normal 2 25 3" xfId="455" xr:uid="{00000000-0005-0000-0000-0000BD010000}"/>
    <cellStyle name="Normal 2 25 4" xfId="456" xr:uid="{00000000-0005-0000-0000-0000BE010000}"/>
    <cellStyle name="Normal 2 25 5" xfId="457" xr:uid="{00000000-0005-0000-0000-0000BF010000}"/>
    <cellStyle name="Normal 2 25 6" xfId="458" xr:uid="{00000000-0005-0000-0000-0000C0010000}"/>
    <cellStyle name="Normal 2 25 7" xfId="459" xr:uid="{00000000-0005-0000-0000-0000C1010000}"/>
    <cellStyle name="Normal 2 25 8" xfId="460" xr:uid="{00000000-0005-0000-0000-0000C2010000}"/>
    <cellStyle name="Normal 2 25 9" xfId="461" xr:uid="{00000000-0005-0000-0000-0000C3010000}"/>
    <cellStyle name="Normal 2 26" xfId="462" xr:uid="{00000000-0005-0000-0000-0000C4010000}"/>
    <cellStyle name="Normal 2 26 10" xfId="463" xr:uid="{00000000-0005-0000-0000-0000C5010000}"/>
    <cellStyle name="Normal 2 26 11" xfId="464" xr:uid="{00000000-0005-0000-0000-0000C6010000}"/>
    <cellStyle name="Normal 2 26 12" xfId="465" xr:uid="{00000000-0005-0000-0000-0000C7010000}"/>
    <cellStyle name="Normal 2 26 13" xfId="466" xr:uid="{00000000-0005-0000-0000-0000C8010000}"/>
    <cellStyle name="Normal 2 26 14" xfId="467" xr:uid="{00000000-0005-0000-0000-0000C9010000}"/>
    <cellStyle name="Normal 2 26 15" xfId="468" xr:uid="{00000000-0005-0000-0000-0000CA010000}"/>
    <cellStyle name="Normal 2 26 16" xfId="469" xr:uid="{00000000-0005-0000-0000-0000CB010000}"/>
    <cellStyle name="Normal 2 26 17" xfId="470" xr:uid="{00000000-0005-0000-0000-0000CC010000}"/>
    <cellStyle name="Normal 2 26 18" xfId="471" xr:uid="{00000000-0005-0000-0000-0000CD010000}"/>
    <cellStyle name="Normal 2 26 19" xfId="472" xr:uid="{00000000-0005-0000-0000-0000CE010000}"/>
    <cellStyle name="Normal 2 26 2" xfId="473" xr:uid="{00000000-0005-0000-0000-0000CF010000}"/>
    <cellStyle name="Normal 2 26 20" xfId="474" xr:uid="{00000000-0005-0000-0000-0000D0010000}"/>
    <cellStyle name="Normal 2 26 21" xfId="475" xr:uid="{00000000-0005-0000-0000-0000D1010000}"/>
    <cellStyle name="Normal 2 26 22" xfId="476" xr:uid="{00000000-0005-0000-0000-0000D2010000}"/>
    <cellStyle name="Normal 2 26 23" xfId="477" xr:uid="{00000000-0005-0000-0000-0000D3010000}"/>
    <cellStyle name="Normal 2 26 3" xfId="478" xr:uid="{00000000-0005-0000-0000-0000D4010000}"/>
    <cellStyle name="Normal 2 26 4" xfId="479" xr:uid="{00000000-0005-0000-0000-0000D5010000}"/>
    <cellStyle name="Normal 2 26 5" xfId="480" xr:uid="{00000000-0005-0000-0000-0000D6010000}"/>
    <cellStyle name="Normal 2 26 6" xfId="481" xr:uid="{00000000-0005-0000-0000-0000D7010000}"/>
    <cellStyle name="Normal 2 26 7" xfId="482" xr:uid="{00000000-0005-0000-0000-0000D8010000}"/>
    <cellStyle name="Normal 2 26 8" xfId="483" xr:uid="{00000000-0005-0000-0000-0000D9010000}"/>
    <cellStyle name="Normal 2 26 9" xfId="484" xr:uid="{00000000-0005-0000-0000-0000DA010000}"/>
    <cellStyle name="Normal 2 27" xfId="485" xr:uid="{00000000-0005-0000-0000-0000DB010000}"/>
    <cellStyle name="Normal 2 27 10" xfId="486" xr:uid="{00000000-0005-0000-0000-0000DC010000}"/>
    <cellStyle name="Normal 2 27 11" xfId="487" xr:uid="{00000000-0005-0000-0000-0000DD010000}"/>
    <cellStyle name="Normal 2 27 12" xfId="488" xr:uid="{00000000-0005-0000-0000-0000DE010000}"/>
    <cellStyle name="Normal 2 27 13" xfId="489" xr:uid="{00000000-0005-0000-0000-0000DF010000}"/>
    <cellStyle name="Normal 2 27 14" xfId="490" xr:uid="{00000000-0005-0000-0000-0000E0010000}"/>
    <cellStyle name="Normal 2 27 15" xfId="491" xr:uid="{00000000-0005-0000-0000-0000E1010000}"/>
    <cellStyle name="Normal 2 27 16" xfId="492" xr:uid="{00000000-0005-0000-0000-0000E2010000}"/>
    <cellStyle name="Normal 2 27 17" xfId="493" xr:uid="{00000000-0005-0000-0000-0000E3010000}"/>
    <cellStyle name="Normal 2 27 18" xfId="494" xr:uid="{00000000-0005-0000-0000-0000E4010000}"/>
    <cellStyle name="Normal 2 27 19" xfId="495" xr:uid="{00000000-0005-0000-0000-0000E5010000}"/>
    <cellStyle name="Normal 2 27 2" xfId="496" xr:uid="{00000000-0005-0000-0000-0000E6010000}"/>
    <cellStyle name="Normal 2 27 20" xfId="497" xr:uid="{00000000-0005-0000-0000-0000E7010000}"/>
    <cellStyle name="Normal 2 27 21" xfId="498" xr:uid="{00000000-0005-0000-0000-0000E8010000}"/>
    <cellStyle name="Normal 2 27 22" xfId="499" xr:uid="{00000000-0005-0000-0000-0000E9010000}"/>
    <cellStyle name="Normal 2 27 23" xfId="500" xr:uid="{00000000-0005-0000-0000-0000EA010000}"/>
    <cellStyle name="Normal 2 27 3" xfId="501" xr:uid="{00000000-0005-0000-0000-0000EB010000}"/>
    <cellStyle name="Normal 2 27 4" xfId="502" xr:uid="{00000000-0005-0000-0000-0000EC010000}"/>
    <cellStyle name="Normal 2 27 5" xfId="503" xr:uid="{00000000-0005-0000-0000-0000ED010000}"/>
    <cellStyle name="Normal 2 27 6" xfId="504" xr:uid="{00000000-0005-0000-0000-0000EE010000}"/>
    <cellStyle name="Normal 2 27 7" xfId="505" xr:uid="{00000000-0005-0000-0000-0000EF010000}"/>
    <cellStyle name="Normal 2 27 8" xfId="506" xr:uid="{00000000-0005-0000-0000-0000F0010000}"/>
    <cellStyle name="Normal 2 27 9" xfId="507" xr:uid="{00000000-0005-0000-0000-0000F1010000}"/>
    <cellStyle name="Normal 2 28" xfId="508" xr:uid="{00000000-0005-0000-0000-0000F2010000}"/>
    <cellStyle name="Normal 2 28 10" xfId="509" xr:uid="{00000000-0005-0000-0000-0000F3010000}"/>
    <cellStyle name="Normal 2 28 11" xfId="510" xr:uid="{00000000-0005-0000-0000-0000F4010000}"/>
    <cellStyle name="Normal 2 28 12" xfId="511" xr:uid="{00000000-0005-0000-0000-0000F5010000}"/>
    <cellStyle name="Normal 2 28 13" xfId="512" xr:uid="{00000000-0005-0000-0000-0000F6010000}"/>
    <cellStyle name="Normal 2 28 14" xfId="513" xr:uid="{00000000-0005-0000-0000-0000F7010000}"/>
    <cellStyle name="Normal 2 28 15" xfId="514" xr:uid="{00000000-0005-0000-0000-0000F8010000}"/>
    <cellStyle name="Normal 2 28 16" xfId="515" xr:uid="{00000000-0005-0000-0000-0000F9010000}"/>
    <cellStyle name="Normal 2 28 17" xfId="516" xr:uid="{00000000-0005-0000-0000-0000FA010000}"/>
    <cellStyle name="Normal 2 28 18" xfId="517" xr:uid="{00000000-0005-0000-0000-0000FB010000}"/>
    <cellStyle name="Normal 2 28 19" xfId="518" xr:uid="{00000000-0005-0000-0000-0000FC010000}"/>
    <cellStyle name="Normal 2 28 2" xfId="519" xr:uid="{00000000-0005-0000-0000-0000FD010000}"/>
    <cellStyle name="Normal 2 28 20" xfId="520" xr:uid="{00000000-0005-0000-0000-0000FE010000}"/>
    <cellStyle name="Normal 2 28 21" xfId="521" xr:uid="{00000000-0005-0000-0000-0000FF010000}"/>
    <cellStyle name="Normal 2 28 22" xfId="522" xr:uid="{00000000-0005-0000-0000-000000020000}"/>
    <cellStyle name="Normal 2 28 23" xfId="523" xr:uid="{00000000-0005-0000-0000-000001020000}"/>
    <cellStyle name="Normal 2 28 3" xfId="524" xr:uid="{00000000-0005-0000-0000-000002020000}"/>
    <cellStyle name="Normal 2 28 4" xfId="525" xr:uid="{00000000-0005-0000-0000-000003020000}"/>
    <cellStyle name="Normal 2 28 5" xfId="526" xr:uid="{00000000-0005-0000-0000-000004020000}"/>
    <cellStyle name="Normal 2 28 6" xfId="527" xr:uid="{00000000-0005-0000-0000-000005020000}"/>
    <cellStyle name="Normal 2 28 7" xfId="528" xr:uid="{00000000-0005-0000-0000-000006020000}"/>
    <cellStyle name="Normal 2 28 8" xfId="529" xr:uid="{00000000-0005-0000-0000-000007020000}"/>
    <cellStyle name="Normal 2 28 9" xfId="530" xr:uid="{00000000-0005-0000-0000-000008020000}"/>
    <cellStyle name="Normal 2 29" xfId="531" xr:uid="{00000000-0005-0000-0000-000009020000}"/>
    <cellStyle name="Normal 2 29 10" xfId="532" xr:uid="{00000000-0005-0000-0000-00000A020000}"/>
    <cellStyle name="Normal 2 29 11" xfId="533" xr:uid="{00000000-0005-0000-0000-00000B020000}"/>
    <cellStyle name="Normal 2 29 12" xfId="534" xr:uid="{00000000-0005-0000-0000-00000C020000}"/>
    <cellStyle name="Normal 2 29 13" xfId="535" xr:uid="{00000000-0005-0000-0000-00000D020000}"/>
    <cellStyle name="Normal 2 29 14" xfId="536" xr:uid="{00000000-0005-0000-0000-00000E020000}"/>
    <cellStyle name="Normal 2 29 15" xfId="537" xr:uid="{00000000-0005-0000-0000-00000F020000}"/>
    <cellStyle name="Normal 2 29 16" xfId="538" xr:uid="{00000000-0005-0000-0000-000010020000}"/>
    <cellStyle name="Normal 2 29 17" xfId="539" xr:uid="{00000000-0005-0000-0000-000011020000}"/>
    <cellStyle name="Normal 2 29 18" xfId="540" xr:uid="{00000000-0005-0000-0000-000012020000}"/>
    <cellStyle name="Normal 2 29 19" xfId="541" xr:uid="{00000000-0005-0000-0000-000013020000}"/>
    <cellStyle name="Normal 2 29 2" xfId="542" xr:uid="{00000000-0005-0000-0000-000014020000}"/>
    <cellStyle name="Normal 2 29 20" xfId="543" xr:uid="{00000000-0005-0000-0000-000015020000}"/>
    <cellStyle name="Normal 2 29 21" xfId="544" xr:uid="{00000000-0005-0000-0000-000016020000}"/>
    <cellStyle name="Normal 2 29 22" xfId="545" xr:uid="{00000000-0005-0000-0000-000017020000}"/>
    <cellStyle name="Normal 2 29 23" xfId="546" xr:uid="{00000000-0005-0000-0000-000018020000}"/>
    <cellStyle name="Normal 2 29 3" xfId="547" xr:uid="{00000000-0005-0000-0000-000019020000}"/>
    <cellStyle name="Normal 2 29 4" xfId="548" xr:uid="{00000000-0005-0000-0000-00001A020000}"/>
    <cellStyle name="Normal 2 29 5" xfId="549" xr:uid="{00000000-0005-0000-0000-00001B020000}"/>
    <cellStyle name="Normal 2 29 6" xfId="550" xr:uid="{00000000-0005-0000-0000-00001C020000}"/>
    <cellStyle name="Normal 2 29 7" xfId="551" xr:uid="{00000000-0005-0000-0000-00001D020000}"/>
    <cellStyle name="Normal 2 29 8" xfId="552" xr:uid="{00000000-0005-0000-0000-00001E020000}"/>
    <cellStyle name="Normal 2 29 9" xfId="553" xr:uid="{00000000-0005-0000-0000-00001F020000}"/>
    <cellStyle name="Normal 2 3" xfId="554" xr:uid="{00000000-0005-0000-0000-000020020000}"/>
    <cellStyle name="Normal 2 30" xfId="555" xr:uid="{00000000-0005-0000-0000-000021020000}"/>
    <cellStyle name="Normal 2 30 10" xfId="556" xr:uid="{00000000-0005-0000-0000-000022020000}"/>
    <cellStyle name="Normal 2 30 11" xfId="557" xr:uid="{00000000-0005-0000-0000-000023020000}"/>
    <cellStyle name="Normal 2 30 12" xfId="558" xr:uid="{00000000-0005-0000-0000-000024020000}"/>
    <cellStyle name="Normal 2 30 13" xfId="559" xr:uid="{00000000-0005-0000-0000-000025020000}"/>
    <cellStyle name="Normal 2 30 14" xfId="560" xr:uid="{00000000-0005-0000-0000-000026020000}"/>
    <cellStyle name="Normal 2 30 15" xfId="561" xr:uid="{00000000-0005-0000-0000-000027020000}"/>
    <cellStyle name="Normal 2 30 16" xfId="562" xr:uid="{00000000-0005-0000-0000-000028020000}"/>
    <cellStyle name="Normal 2 30 17" xfId="563" xr:uid="{00000000-0005-0000-0000-000029020000}"/>
    <cellStyle name="Normal 2 30 18" xfId="564" xr:uid="{00000000-0005-0000-0000-00002A020000}"/>
    <cellStyle name="Normal 2 30 19" xfId="565" xr:uid="{00000000-0005-0000-0000-00002B020000}"/>
    <cellStyle name="Normal 2 30 2" xfId="566" xr:uid="{00000000-0005-0000-0000-00002C020000}"/>
    <cellStyle name="Normal 2 30 20" xfId="567" xr:uid="{00000000-0005-0000-0000-00002D020000}"/>
    <cellStyle name="Normal 2 30 21" xfId="568" xr:uid="{00000000-0005-0000-0000-00002E020000}"/>
    <cellStyle name="Normal 2 30 22" xfId="569" xr:uid="{00000000-0005-0000-0000-00002F020000}"/>
    <cellStyle name="Normal 2 30 23" xfId="570" xr:uid="{00000000-0005-0000-0000-000030020000}"/>
    <cellStyle name="Normal 2 30 3" xfId="571" xr:uid="{00000000-0005-0000-0000-000031020000}"/>
    <cellStyle name="Normal 2 30 4" xfId="572" xr:uid="{00000000-0005-0000-0000-000032020000}"/>
    <cellStyle name="Normal 2 30 5" xfId="573" xr:uid="{00000000-0005-0000-0000-000033020000}"/>
    <cellStyle name="Normal 2 30 6" xfId="574" xr:uid="{00000000-0005-0000-0000-000034020000}"/>
    <cellStyle name="Normal 2 30 7" xfId="575" xr:uid="{00000000-0005-0000-0000-000035020000}"/>
    <cellStyle name="Normal 2 30 8" xfId="576" xr:uid="{00000000-0005-0000-0000-000036020000}"/>
    <cellStyle name="Normal 2 30 9" xfId="577" xr:uid="{00000000-0005-0000-0000-000037020000}"/>
    <cellStyle name="Normal 2 31" xfId="578" xr:uid="{00000000-0005-0000-0000-000038020000}"/>
    <cellStyle name="Normal 2 31 10" xfId="579" xr:uid="{00000000-0005-0000-0000-000039020000}"/>
    <cellStyle name="Normal 2 31 11" xfId="580" xr:uid="{00000000-0005-0000-0000-00003A020000}"/>
    <cellStyle name="Normal 2 31 12" xfId="581" xr:uid="{00000000-0005-0000-0000-00003B020000}"/>
    <cellStyle name="Normal 2 31 13" xfId="582" xr:uid="{00000000-0005-0000-0000-00003C020000}"/>
    <cellStyle name="Normal 2 31 14" xfId="583" xr:uid="{00000000-0005-0000-0000-00003D020000}"/>
    <cellStyle name="Normal 2 31 15" xfId="584" xr:uid="{00000000-0005-0000-0000-00003E020000}"/>
    <cellStyle name="Normal 2 31 16" xfId="585" xr:uid="{00000000-0005-0000-0000-00003F020000}"/>
    <cellStyle name="Normal 2 31 17" xfId="586" xr:uid="{00000000-0005-0000-0000-000040020000}"/>
    <cellStyle name="Normal 2 31 18" xfId="587" xr:uid="{00000000-0005-0000-0000-000041020000}"/>
    <cellStyle name="Normal 2 31 19" xfId="588" xr:uid="{00000000-0005-0000-0000-000042020000}"/>
    <cellStyle name="Normal 2 31 2" xfId="589" xr:uid="{00000000-0005-0000-0000-000043020000}"/>
    <cellStyle name="Normal 2 31 20" xfId="590" xr:uid="{00000000-0005-0000-0000-000044020000}"/>
    <cellStyle name="Normal 2 31 21" xfId="591" xr:uid="{00000000-0005-0000-0000-000045020000}"/>
    <cellStyle name="Normal 2 31 22" xfId="592" xr:uid="{00000000-0005-0000-0000-000046020000}"/>
    <cellStyle name="Normal 2 31 23" xfId="593" xr:uid="{00000000-0005-0000-0000-000047020000}"/>
    <cellStyle name="Normal 2 31 3" xfId="594" xr:uid="{00000000-0005-0000-0000-000048020000}"/>
    <cellStyle name="Normal 2 31 4" xfId="595" xr:uid="{00000000-0005-0000-0000-000049020000}"/>
    <cellStyle name="Normal 2 31 5" xfId="596" xr:uid="{00000000-0005-0000-0000-00004A020000}"/>
    <cellStyle name="Normal 2 31 6" xfId="597" xr:uid="{00000000-0005-0000-0000-00004B020000}"/>
    <cellStyle name="Normal 2 31 7" xfId="598" xr:uid="{00000000-0005-0000-0000-00004C020000}"/>
    <cellStyle name="Normal 2 31 8" xfId="599" xr:uid="{00000000-0005-0000-0000-00004D020000}"/>
    <cellStyle name="Normal 2 31 9" xfId="600" xr:uid="{00000000-0005-0000-0000-00004E020000}"/>
    <cellStyle name="Normal 2 32" xfId="601" xr:uid="{00000000-0005-0000-0000-00004F020000}"/>
    <cellStyle name="Normal 2 32 10" xfId="602" xr:uid="{00000000-0005-0000-0000-000050020000}"/>
    <cellStyle name="Normal 2 32 11" xfId="603" xr:uid="{00000000-0005-0000-0000-000051020000}"/>
    <cellStyle name="Normal 2 32 12" xfId="604" xr:uid="{00000000-0005-0000-0000-000052020000}"/>
    <cellStyle name="Normal 2 32 13" xfId="605" xr:uid="{00000000-0005-0000-0000-000053020000}"/>
    <cellStyle name="Normal 2 32 14" xfId="606" xr:uid="{00000000-0005-0000-0000-000054020000}"/>
    <cellStyle name="Normal 2 32 15" xfId="607" xr:uid="{00000000-0005-0000-0000-000055020000}"/>
    <cellStyle name="Normal 2 32 16" xfId="608" xr:uid="{00000000-0005-0000-0000-000056020000}"/>
    <cellStyle name="Normal 2 32 17" xfId="609" xr:uid="{00000000-0005-0000-0000-000057020000}"/>
    <cellStyle name="Normal 2 32 18" xfId="610" xr:uid="{00000000-0005-0000-0000-000058020000}"/>
    <cellStyle name="Normal 2 32 19" xfId="611" xr:uid="{00000000-0005-0000-0000-000059020000}"/>
    <cellStyle name="Normal 2 32 2" xfId="612" xr:uid="{00000000-0005-0000-0000-00005A020000}"/>
    <cellStyle name="Normal 2 32 20" xfId="613" xr:uid="{00000000-0005-0000-0000-00005B020000}"/>
    <cellStyle name="Normal 2 32 21" xfId="614" xr:uid="{00000000-0005-0000-0000-00005C020000}"/>
    <cellStyle name="Normal 2 32 22" xfId="615" xr:uid="{00000000-0005-0000-0000-00005D020000}"/>
    <cellStyle name="Normal 2 32 23" xfId="616" xr:uid="{00000000-0005-0000-0000-00005E020000}"/>
    <cellStyle name="Normal 2 32 3" xfId="617" xr:uid="{00000000-0005-0000-0000-00005F020000}"/>
    <cellStyle name="Normal 2 32 4" xfId="618" xr:uid="{00000000-0005-0000-0000-000060020000}"/>
    <cellStyle name="Normal 2 32 5" xfId="619" xr:uid="{00000000-0005-0000-0000-000061020000}"/>
    <cellStyle name="Normal 2 32 6" xfId="620" xr:uid="{00000000-0005-0000-0000-000062020000}"/>
    <cellStyle name="Normal 2 32 7" xfId="621" xr:uid="{00000000-0005-0000-0000-000063020000}"/>
    <cellStyle name="Normal 2 32 8" xfId="622" xr:uid="{00000000-0005-0000-0000-000064020000}"/>
    <cellStyle name="Normal 2 32 9" xfId="623" xr:uid="{00000000-0005-0000-0000-000065020000}"/>
    <cellStyle name="Normal 2 33" xfId="624" xr:uid="{00000000-0005-0000-0000-000066020000}"/>
    <cellStyle name="Normal 2 33 10" xfId="625" xr:uid="{00000000-0005-0000-0000-000067020000}"/>
    <cellStyle name="Normal 2 33 11" xfId="626" xr:uid="{00000000-0005-0000-0000-000068020000}"/>
    <cellStyle name="Normal 2 33 12" xfId="627" xr:uid="{00000000-0005-0000-0000-000069020000}"/>
    <cellStyle name="Normal 2 33 13" xfId="628" xr:uid="{00000000-0005-0000-0000-00006A020000}"/>
    <cellStyle name="Normal 2 33 14" xfId="629" xr:uid="{00000000-0005-0000-0000-00006B020000}"/>
    <cellStyle name="Normal 2 33 15" xfId="630" xr:uid="{00000000-0005-0000-0000-00006C020000}"/>
    <cellStyle name="Normal 2 33 16" xfId="631" xr:uid="{00000000-0005-0000-0000-00006D020000}"/>
    <cellStyle name="Normal 2 33 17" xfId="632" xr:uid="{00000000-0005-0000-0000-00006E020000}"/>
    <cellStyle name="Normal 2 33 18" xfId="633" xr:uid="{00000000-0005-0000-0000-00006F020000}"/>
    <cellStyle name="Normal 2 33 19" xfId="634" xr:uid="{00000000-0005-0000-0000-000070020000}"/>
    <cellStyle name="Normal 2 33 2" xfId="635" xr:uid="{00000000-0005-0000-0000-000071020000}"/>
    <cellStyle name="Normal 2 33 20" xfId="636" xr:uid="{00000000-0005-0000-0000-000072020000}"/>
    <cellStyle name="Normal 2 33 21" xfId="637" xr:uid="{00000000-0005-0000-0000-000073020000}"/>
    <cellStyle name="Normal 2 33 22" xfId="638" xr:uid="{00000000-0005-0000-0000-000074020000}"/>
    <cellStyle name="Normal 2 33 23" xfId="639" xr:uid="{00000000-0005-0000-0000-000075020000}"/>
    <cellStyle name="Normal 2 33 3" xfId="640" xr:uid="{00000000-0005-0000-0000-000076020000}"/>
    <cellStyle name="Normal 2 33 4" xfId="641" xr:uid="{00000000-0005-0000-0000-000077020000}"/>
    <cellStyle name="Normal 2 33 5" xfId="642" xr:uid="{00000000-0005-0000-0000-000078020000}"/>
    <cellStyle name="Normal 2 33 6" xfId="643" xr:uid="{00000000-0005-0000-0000-000079020000}"/>
    <cellStyle name="Normal 2 33 7" xfId="644" xr:uid="{00000000-0005-0000-0000-00007A020000}"/>
    <cellStyle name="Normal 2 33 8" xfId="645" xr:uid="{00000000-0005-0000-0000-00007B020000}"/>
    <cellStyle name="Normal 2 33 9" xfId="646" xr:uid="{00000000-0005-0000-0000-00007C020000}"/>
    <cellStyle name="Normal 2 34" xfId="647" xr:uid="{00000000-0005-0000-0000-00007D020000}"/>
    <cellStyle name="Normal 2 34 10" xfId="648" xr:uid="{00000000-0005-0000-0000-00007E020000}"/>
    <cellStyle name="Normal 2 34 11" xfId="649" xr:uid="{00000000-0005-0000-0000-00007F020000}"/>
    <cellStyle name="Normal 2 34 12" xfId="650" xr:uid="{00000000-0005-0000-0000-000080020000}"/>
    <cellStyle name="Normal 2 34 13" xfId="651" xr:uid="{00000000-0005-0000-0000-000081020000}"/>
    <cellStyle name="Normal 2 34 14" xfId="652" xr:uid="{00000000-0005-0000-0000-000082020000}"/>
    <cellStyle name="Normal 2 34 15" xfId="653" xr:uid="{00000000-0005-0000-0000-000083020000}"/>
    <cellStyle name="Normal 2 34 16" xfId="654" xr:uid="{00000000-0005-0000-0000-000084020000}"/>
    <cellStyle name="Normal 2 34 17" xfId="655" xr:uid="{00000000-0005-0000-0000-000085020000}"/>
    <cellStyle name="Normal 2 34 18" xfId="656" xr:uid="{00000000-0005-0000-0000-000086020000}"/>
    <cellStyle name="Normal 2 34 19" xfId="657" xr:uid="{00000000-0005-0000-0000-000087020000}"/>
    <cellStyle name="Normal 2 34 2" xfId="658" xr:uid="{00000000-0005-0000-0000-000088020000}"/>
    <cellStyle name="Normal 2 34 20" xfId="659" xr:uid="{00000000-0005-0000-0000-000089020000}"/>
    <cellStyle name="Normal 2 34 21" xfId="660" xr:uid="{00000000-0005-0000-0000-00008A020000}"/>
    <cellStyle name="Normal 2 34 22" xfId="661" xr:uid="{00000000-0005-0000-0000-00008B020000}"/>
    <cellStyle name="Normal 2 34 23" xfId="662" xr:uid="{00000000-0005-0000-0000-00008C020000}"/>
    <cellStyle name="Normal 2 34 3" xfId="663" xr:uid="{00000000-0005-0000-0000-00008D020000}"/>
    <cellStyle name="Normal 2 34 4" xfId="664" xr:uid="{00000000-0005-0000-0000-00008E020000}"/>
    <cellStyle name="Normal 2 34 5" xfId="665" xr:uid="{00000000-0005-0000-0000-00008F020000}"/>
    <cellStyle name="Normal 2 34 6" xfId="666" xr:uid="{00000000-0005-0000-0000-000090020000}"/>
    <cellStyle name="Normal 2 34 7" xfId="667" xr:uid="{00000000-0005-0000-0000-000091020000}"/>
    <cellStyle name="Normal 2 34 8" xfId="668" xr:uid="{00000000-0005-0000-0000-000092020000}"/>
    <cellStyle name="Normal 2 34 9" xfId="669" xr:uid="{00000000-0005-0000-0000-000093020000}"/>
    <cellStyle name="Normal 2 35" xfId="670" xr:uid="{00000000-0005-0000-0000-000094020000}"/>
    <cellStyle name="Normal 2 35 10" xfId="671" xr:uid="{00000000-0005-0000-0000-000095020000}"/>
    <cellStyle name="Normal 2 35 11" xfId="672" xr:uid="{00000000-0005-0000-0000-000096020000}"/>
    <cellStyle name="Normal 2 35 12" xfId="673" xr:uid="{00000000-0005-0000-0000-000097020000}"/>
    <cellStyle name="Normal 2 35 13" xfId="674" xr:uid="{00000000-0005-0000-0000-000098020000}"/>
    <cellStyle name="Normal 2 35 14" xfId="675" xr:uid="{00000000-0005-0000-0000-000099020000}"/>
    <cellStyle name="Normal 2 35 15" xfId="676" xr:uid="{00000000-0005-0000-0000-00009A020000}"/>
    <cellStyle name="Normal 2 35 16" xfId="677" xr:uid="{00000000-0005-0000-0000-00009B020000}"/>
    <cellStyle name="Normal 2 35 17" xfId="678" xr:uid="{00000000-0005-0000-0000-00009C020000}"/>
    <cellStyle name="Normal 2 35 18" xfId="679" xr:uid="{00000000-0005-0000-0000-00009D020000}"/>
    <cellStyle name="Normal 2 35 19" xfId="680" xr:uid="{00000000-0005-0000-0000-00009E020000}"/>
    <cellStyle name="Normal 2 35 2" xfId="681" xr:uid="{00000000-0005-0000-0000-00009F020000}"/>
    <cellStyle name="Normal 2 35 20" xfId="682" xr:uid="{00000000-0005-0000-0000-0000A0020000}"/>
    <cellStyle name="Normal 2 35 21" xfId="683" xr:uid="{00000000-0005-0000-0000-0000A1020000}"/>
    <cellStyle name="Normal 2 35 22" xfId="684" xr:uid="{00000000-0005-0000-0000-0000A2020000}"/>
    <cellStyle name="Normal 2 35 23" xfId="685" xr:uid="{00000000-0005-0000-0000-0000A3020000}"/>
    <cellStyle name="Normal 2 35 3" xfId="686" xr:uid="{00000000-0005-0000-0000-0000A4020000}"/>
    <cellStyle name="Normal 2 35 4" xfId="687" xr:uid="{00000000-0005-0000-0000-0000A5020000}"/>
    <cellStyle name="Normal 2 35 5" xfId="688" xr:uid="{00000000-0005-0000-0000-0000A6020000}"/>
    <cellStyle name="Normal 2 35 6" xfId="689" xr:uid="{00000000-0005-0000-0000-0000A7020000}"/>
    <cellStyle name="Normal 2 35 7" xfId="690" xr:uid="{00000000-0005-0000-0000-0000A8020000}"/>
    <cellStyle name="Normal 2 35 8" xfId="691" xr:uid="{00000000-0005-0000-0000-0000A9020000}"/>
    <cellStyle name="Normal 2 35 9" xfId="692" xr:uid="{00000000-0005-0000-0000-0000AA020000}"/>
    <cellStyle name="Normal 2 36" xfId="693" xr:uid="{00000000-0005-0000-0000-0000AB020000}"/>
    <cellStyle name="Normal 2 36 10" xfId="694" xr:uid="{00000000-0005-0000-0000-0000AC020000}"/>
    <cellStyle name="Normal 2 36 11" xfId="695" xr:uid="{00000000-0005-0000-0000-0000AD020000}"/>
    <cellStyle name="Normal 2 36 12" xfId="696" xr:uid="{00000000-0005-0000-0000-0000AE020000}"/>
    <cellStyle name="Normal 2 36 13" xfId="697" xr:uid="{00000000-0005-0000-0000-0000AF020000}"/>
    <cellStyle name="Normal 2 36 14" xfId="698" xr:uid="{00000000-0005-0000-0000-0000B0020000}"/>
    <cellStyle name="Normal 2 36 15" xfId="699" xr:uid="{00000000-0005-0000-0000-0000B1020000}"/>
    <cellStyle name="Normal 2 36 16" xfId="700" xr:uid="{00000000-0005-0000-0000-0000B2020000}"/>
    <cellStyle name="Normal 2 36 17" xfId="701" xr:uid="{00000000-0005-0000-0000-0000B3020000}"/>
    <cellStyle name="Normal 2 36 18" xfId="702" xr:uid="{00000000-0005-0000-0000-0000B4020000}"/>
    <cellStyle name="Normal 2 36 19" xfId="703" xr:uid="{00000000-0005-0000-0000-0000B5020000}"/>
    <cellStyle name="Normal 2 36 2" xfId="704" xr:uid="{00000000-0005-0000-0000-0000B6020000}"/>
    <cellStyle name="Normal 2 36 20" xfId="705" xr:uid="{00000000-0005-0000-0000-0000B7020000}"/>
    <cellStyle name="Normal 2 36 21" xfId="706" xr:uid="{00000000-0005-0000-0000-0000B8020000}"/>
    <cellStyle name="Normal 2 36 22" xfId="707" xr:uid="{00000000-0005-0000-0000-0000B9020000}"/>
    <cellStyle name="Normal 2 36 23" xfId="708" xr:uid="{00000000-0005-0000-0000-0000BA020000}"/>
    <cellStyle name="Normal 2 36 3" xfId="709" xr:uid="{00000000-0005-0000-0000-0000BB020000}"/>
    <cellStyle name="Normal 2 36 4" xfId="710" xr:uid="{00000000-0005-0000-0000-0000BC020000}"/>
    <cellStyle name="Normal 2 36 5" xfId="711" xr:uid="{00000000-0005-0000-0000-0000BD020000}"/>
    <cellStyle name="Normal 2 36 6" xfId="712" xr:uid="{00000000-0005-0000-0000-0000BE020000}"/>
    <cellStyle name="Normal 2 36 7" xfId="713" xr:uid="{00000000-0005-0000-0000-0000BF020000}"/>
    <cellStyle name="Normal 2 36 8" xfId="714" xr:uid="{00000000-0005-0000-0000-0000C0020000}"/>
    <cellStyle name="Normal 2 36 9" xfId="715" xr:uid="{00000000-0005-0000-0000-0000C1020000}"/>
    <cellStyle name="Normal 2 37" xfId="716" xr:uid="{00000000-0005-0000-0000-0000C2020000}"/>
    <cellStyle name="Normal 2 37 10" xfId="717" xr:uid="{00000000-0005-0000-0000-0000C3020000}"/>
    <cellStyle name="Normal 2 37 11" xfId="718" xr:uid="{00000000-0005-0000-0000-0000C4020000}"/>
    <cellStyle name="Normal 2 37 12" xfId="719" xr:uid="{00000000-0005-0000-0000-0000C5020000}"/>
    <cellStyle name="Normal 2 37 13" xfId="720" xr:uid="{00000000-0005-0000-0000-0000C6020000}"/>
    <cellStyle name="Normal 2 37 14" xfId="721" xr:uid="{00000000-0005-0000-0000-0000C7020000}"/>
    <cellStyle name="Normal 2 37 15" xfId="722" xr:uid="{00000000-0005-0000-0000-0000C8020000}"/>
    <cellStyle name="Normal 2 37 16" xfId="723" xr:uid="{00000000-0005-0000-0000-0000C9020000}"/>
    <cellStyle name="Normal 2 37 17" xfId="724" xr:uid="{00000000-0005-0000-0000-0000CA020000}"/>
    <cellStyle name="Normal 2 37 18" xfId="725" xr:uid="{00000000-0005-0000-0000-0000CB020000}"/>
    <cellStyle name="Normal 2 37 19" xfId="726" xr:uid="{00000000-0005-0000-0000-0000CC020000}"/>
    <cellStyle name="Normal 2 37 2" xfId="727" xr:uid="{00000000-0005-0000-0000-0000CD020000}"/>
    <cellStyle name="Normal 2 37 20" xfId="728" xr:uid="{00000000-0005-0000-0000-0000CE020000}"/>
    <cellStyle name="Normal 2 37 21" xfId="729" xr:uid="{00000000-0005-0000-0000-0000CF020000}"/>
    <cellStyle name="Normal 2 37 22" xfId="730" xr:uid="{00000000-0005-0000-0000-0000D0020000}"/>
    <cellStyle name="Normal 2 37 23" xfId="731" xr:uid="{00000000-0005-0000-0000-0000D1020000}"/>
    <cellStyle name="Normal 2 37 3" xfId="732" xr:uid="{00000000-0005-0000-0000-0000D2020000}"/>
    <cellStyle name="Normal 2 37 4" xfId="733" xr:uid="{00000000-0005-0000-0000-0000D3020000}"/>
    <cellStyle name="Normal 2 37 5" xfId="734" xr:uid="{00000000-0005-0000-0000-0000D4020000}"/>
    <cellStyle name="Normal 2 37 6" xfId="735" xr:uid="{00000000-0005-0000-0000-0000D5020000}"/>
    <cellStyle name="Normal 2 37 7" xfId="736" xr:uid="{00000000-0005-0000-0000-0000D6020000}"/>
    <cellStyle name="Normal 2 37 8" xfId="737" xr:uid="{00000000-0005-0000-0000-0000D7020000}"/>
    <cellStyle name="Normal 2 37 9" xfId="738" xr:uid="{00000000-0005-0000-0000-0000D8020000}"/>
    <cellStyle name="Normal 2 38" xfId="739" xr:uid="{00000000-0005-0000-0000-0000D9020000}"/>
    <cellStyle name="Normal 2 38 10" xfId="740" xr:uid="{00000000-0005-0000-0000-0000DA020000}"/>
    <cellStyle name="Normal 2 38 11" xfId="741" xr:uid="{00000000-0005-0000-0000-0000DB020000}"/>
    <cellStyle name="Normal 2 38 12" xfId="742" xr:uid="{00000000-0005-0000-0000-0000DC020000}"/>
    <cellStyle name="Normal 2 38 13" xfId="743" xr:uid="{00000000-0005-0000-0000-0000DD020000}"/>
    <cellStyle name="Normal 2 38 14" xfId="744" xr:uid="{00000000-0005-0000-0000-0000DE020000}"/>
    <cellStyle name="Normal 2 38 15" xfId="745" xr:uid="{00000000-0005-0000-0000-0000DF020000}"/>
    <cellStyle name="Normal 2 38 16" xfId="746" xr:uid="{00000000-0005-0000-0000-0000E0020000}"/>
    <cellStyle name="Normal 2 38 17" xfId="747" xr:uid="{00000000-0005-0000-0000-0000E1020000}"/>
    <cellStyle name="Normal 2 38 18" xfId="748" xr:uid="{00000000-0005-0000-0000-0000E2020000}"/>
    <cellStyle name="Normal 2 38 19" xfId="749" xr:uid="{00000000-0005-0000-0000-0000E3020000}"/>
    <cellStyle name="Normal 2 38 2" xfId="750" xr:uid="{00000000-0005-0000-0000-0000E4020000}"/>
    <cellStyle name="Normal 2 38 20" xfId="751" xr:uid="{00000000-0005-0000-0000-0000E5020000}"/>
    <cellStyle name="Normal 2 38 21" xfId="752" xr:uid="{00000000-0005-0000-0000-0000E6020000}"/>
    <cellStyle name="Normal 2 38 22" xfId="753" xr:uid="{00000000-0005-0000-0000-0000E7020000}"/>
    <cellStyle name="Normal 2 38 23" xfId="754" xr:uid="{00000000-0005-0000-0000-0000E8020000}"/>
    <cellStyle name="Normal 2 38 3" xfId="755" xr:uid="{00000000-0005-0000-0000-0000E9020000}"/>
    <cellStyle name="Normal 2 38 4" xfId="756" xr:uid="{00000000-0005-0000-0000-0000EA020000}"/>
    <cellStyle name="Normal 2 38 5" xfId="757" xr:uid="{00000000-0005-0000-0000-0000EB020000}"/>
    <cellStyle name="Normal 2 38 6" xfId="758" xr:uid="{00000000-0005-0000-0000-0000EC020000}"/>
    <cellStyle name="Normal 2 38 7" xfId="759" xr:uid="{00000000-0005-0000-0000-0000ED020000}"/>
    <cellStyle name="Normal 2 38 8" xfId="760" xr:uid="{00000000-0005-0000-0000-0000EE020000}"/>
    <cellStyle name="Normal 2 38 9" xfId="761" xr:uid="{00000000-0005-0000-0000-0000EF020000}"/>
    <cellStyle name="Normal 2 39" xfId="762" xr:uid="{00000000-0005-0000-0000-0000F0020000}"/>
    <cellStyle name="Normal 2 39 10" xfId="763" xr:uid="{00000000-0005-0000-0000-0000F1020000}"/>
    <cellStyle name="Normal 2 39 11" xfId="764" xr:uid="{00000000-0005-0000-0000-0000F2020000}"/>
    <cellStyle name="Normal 2 39 12" xfId="765" xr:uid="{00000000-0005-0000-0000-0000F3020000}"/>
    <cellStyle name="Normal 2 39 13" xfId="766" xr:uid="{00000000-0005-0000-0000-0000F4020000}"/>
    <cellStyle name="Normal 2 39 14" xfId="767" xr:uid="{00000000-0005-0000-0000-0000F5020000}"/>
    <cellStyle name="Normal 2 39 15" xfId="768" xr:uid="{00000000-0005-0000-0000-0000F6020000}"/>
    <cellStyle name="Normal 2 39 16" xfId="769" xr:uid="{00000000-0005-0000-0000-0000F7020000}"/>
    <cellStyle name="Normal 2 39 17" xfId="770" xr:uid="{00000000-0005-0000-0000-0000F8020000}"/>
    <cellStyle name="Normal 2 39 18" xfId="771" xr:uid="{00000000-0005-0000-0000-0000F9020000}"/>
    <cellStyle name="Normal 2 39 19" xfId="772" xr:uid="{00000000-0005-0000-0000-0000FA020000}"/>
    <cellStyle name="Normal 2 39 2" xfId="773" xr:uid="{00000000-0005-0000-0000-0000FB020000}"/>
    <cellStyle name="Normal 2 39 20" xfId="774" xr:uid="{00000000-0005-0000-0000-0000FC020000}"/>
    <cellStyle name="Normal 2 39 21" xfId="775" xr:uid="{00000000-0005-0000-0000-0000FD020000}"/>
    <cellStyle name="Normal 2 39 22" xfId="776" xr:uid="{00000000-0005-0000-0000-0000FE020000}"/>
    <cellStyle name="Normal 2 39 23" xfId="777" xr:uid="{00000000-0005-0000-0000-0000FF020000}"/>
    <cellStyle name="Normal 2 39 3" xfId="778" xr:uid="{00000000-0005-0000-0000-000000030000}"/>
    <cellStyle name="Normal 2 39 4" xfId="779" xr:uid="{00000000-0005-0000-0000-000001030000}"/>
    <cellStyle name="Normal 2 39 5" xfId="780" xr:uid="{00000000-0005-0000-0000-000002030000}"/>
    <cellStyle name="Normal 2 39 6" xfId="781" xr:uid="{00000000-0005-0000-0000-000003030000}"/>
    <cellStyle name="Normal 2 39 7" xfId="782" xr:uid="{00000000-0005-0000-0000-000004030000}"/>
    <cellStyle name="Normal 2 39 8" xfId="783" xr:uid="{00000000-0005-0000-0000-000005030000}"/>
    <cellStyle name="Normal 2 39 9" xfId="784" xr:uid="{00000000-0005-0000-0000-000006030000}"/>
    <cellStyle name="Normal 2 4" xfId="785" xr:uid="{00000000-0005-0000-0000-000007030000}"/>
    <cellStyle name="Normal 2 40" xfId="786" xr:uid="{00000000-0005-0000-0000-000008030000}"/>
    <cellStyle name="Normal 2 41" xfId="787" xr:uid="{00000000-0005-0000-0000-000009030000}"/>
    <cellStyle name="Normal 2 42" xfId="788" xr:uid="{00000000-0005-0000-0000-00000A030000}"/>
    <cellStyle name="Normal 2 43" xfId="789" xr:uid="{00000000-0005-0000-0000-00000B030000}"/>
    <cellStyle name="Normal 2 44" xfId="790" xr:uid="{00000000-0005-0000-0000-00000C030000}"/>
    <cellStyle name="Normal 2 45" xfId="791" xr:uid="{00000000-0005-0000-0000-00000D030000}"/>
    <cellStyle name="Normal 2 46" xfId="792" xr:uid="{00000000-0005-0000-0000-00000E030000}"/>
    <cellStyle name="Normal 2 47" xfId="793" xr:uid="{00000000-0005-0000-0000-00000F030000}"/>
    <cellStyle name="Normal 2 48" xfId="794" xr:uid="{00000000-0005-0000-0000-000010030000}"/>
    <cellStyle name="Normal 2 49" xfId="795" xr:uid="{00000000-0005-0000-0000-000011030000}"/>
    <cellStyle name="Normal 2 5" xfId="796" xr:uid="{00000000-0005-0000-0000-000012030000}"/>
    <cellStyle name="Normal 2 5 10" xfId="797" xr:uid="{00000000-0005-0000-0000-000013030000}"/>
    <cellStyle name="Normal 2 5 11" xfId="798" xr:uid="{00000000-0005-0000-0000-000014030000}"/>
    <cellStyle name="Normal 2 5 12" xfId="799" xr:uid="{00000000-0005-0000-0000-000015030000}"/>
    <cellStyle name="Normal 2 5 13" xfId="800" xr:uid="{00000000-0005-0000-0000-000016030000}"/>
    <cellStyle name="Normal 2 5 14" xfId="801" xr:uid="{00000000-0005-0000-0000-000017030000}"/>
    <cellStyle name="Normal 2 5 15" xfId="802" xr:uid="{00000000-0005-0000-0000-000018030000}"/>
    <cellStyle name="Normal 2 5 16" xfId="803" xr:uid="{00000000-0005-0000-0000-000019030000}"/>
    <cellStyle name="Normal 2 5 17" xfId="804" xr:uid="{00000000-0005-0000-0000-00001A030000}"/>
    <cellStyle name="Normal 2 5 18" xfId="805" xr:uid="{00000000-0005-0000-0000-00001B030000}"/>
    <cellStyle name="Normal 2 5 19" xfId="806" xr:uid="{00000000-0005-0000-0000-00001C030000}"/>
    <cellStyle name="Normal 2 5 2" xfId="807" xr:uid="{00000000-0005-0000-0000-00001D030000}"/>
    <cellStyle name="Normal 2 5 2 10" xfId="808" xr:uid="{00000000-0005-0000-0000-00001E030000}"/>
    <cellStyle name="Normal 2 5 2 11" xfId="809" xr:uid="{00000000-0005-0000-0000-00001F030000}"/>
    <cellStyle name="Normal 2 5 2 12" xfId="810" xr:uid="{00000000-0005-0000-0000-000020030000}"/>
    <cellStyle name="Normal 2 5 2 13" xfId="811" xr:uid="{00000000-0005-0000-0000-000021030000}"/>
    <cellStyle name="Normal 2 5 2 14" xfId="812" xr:uid="{00000000-0005-0000-0000-000022030000}"/>
    <cellStyle name="Normal 2 5 2 15" xfId="813" xr:uid="{00000000-0005-0000-0000-000023030000}"/>
    <cellStyle name="Normal 2 5 2 16" xfId="814" xr:uid="{00000000-0005-0000-0000-000024030000}"/>
    <cellStyle name="Normal 2 5 2 17" xfId="815" xr:uid="{00000000-0005-0000-0000-000025030000}"/>
    <cellStyle name="Normal 2 5 2 18" xfId="816" xr:uid="{00000000-0005-0000-0000-000026030000}"/>
    <cellStyle name="Normal 2 5 2 19" xfId="817" xr:uid="{00000000-0005-0000-0000-000027030000}"/>
    <cellStyle name="Normal 2 5 2 2" xfId="818" xr:uid="{00000000-0005-0000-0000-000028030000}"/>
    <cellStyle name="Normal 2 5 2 2 10" xfId="819" xr:uid="{00000000-0005-0000-0000-000029030000}"/>
    <cellStyle name="Normal 2 5 2 2 11" xfId="820" xr:uid="{00000000-0005-0000-0000-00002A030000}"/>
    <cellStyle name="Normal 2 5 2 2 12" xfId="821" xr:uid="{00000000-0005-0000-0000-00002B030000}"/>
    <cellStyle name="Normal 2 5 2 2 13" xfId="822" xr:uid="{00000000-0005-0000-0000-00002C030000}"/>
    <cellStyle name="Normal 2 5 2 2 14" xfId="823" xr:uid="{00000000-0005-0000-0000-00002D030000}"/>
    <cellStyle name="Normal 2 5 2 2 15" xfId="824" xr:uid="{00000000-0005-0000-0000-00002E030000}"/>
    <cellStyle name="Normal 2 5 2 2 16" xfId="825" xr:uid="{00000000-0005-0000-0000-00002F030000}"/>
    <cellStyle name="Normal 2 5 2 2 17" xfId="826" xr:uid="{00000000-0005-0000-0000-000030030000}"/>
    <cellStyle name="Normal 2 5 2 2 18" xfId="827" xr:uid="{00000000-0005-0000-0000-000031030000}"/>
    <cellStyle name="Normal 2 5 2 2 19" xfId="828" xr:uid="{00000000-0005-0000-0000-000032030000}"/>
    <cellStyle name="Normal 2 5 2 2 2" xfId="829" xr:uid="{00000000-0005-0000-0000-000033030000}"/>
    <cellStyle name="Normal 2 5 2 2 20" xfId="830" xr:uid="{00000000-0005-0000-0000-000034030000}"/>
    <cellStyle name="Normal 2 5 2 2 21" xfId="831" xr:uid="{00000000-0005-0000-0000-000035030000}"/>
    <cellStyle name="Normal 2 5 2 2 22" xfId="832" xr:uid="{00000000-0005-0000-0000-000036030000}"/>
    <cellStyle name="Normal 2 5 2 2 23" xfId="833" xr:uid="{00000000-0005-0000-0000-000037030000}"/>
    <cellStyle name="Normal 2 5 2 2 24" xfId="834" xr:uid="{00000000-0005-0000-0000-000038030000}"/>
    <cellStyle name="Normal 2 5 2 2 25" xfId="835" xr:uid="{00000000-0005-0000-0000-000039030000}"/>
    <cellStyle name="Normal 2 5 2 2 26" xfId="836" xr:uid="{00000000-0005-0000-0000-00003A030000}"/>
    <cellStyle name="Normal 2 5 2 2 27" xfId="837" xr:uid="{00000000-0005-0000-0000-00003B030000}"/>
    <cellStyle name="Normal 2 5 2 2 28" xfId="838" xr:uid="{00000000-0005-0000-0000-00003C030000}"/>
    <cellStyle name="Normal 2 5 2 2 29" xfId="839" xr:uid="{00000000-0005-0000-0000-00003D030000}"/>
    <cellStyle name="Normal 2 5 2 2 3" xfId="840" xr:uid="{00000000-0005-0000-0000-00003E030000}"/>
    <cellStyle name="Normal 2 5 2 2 30" xfId="841" xr:uid="{00000000-0005-0000-0000-00003F030000}"/>
    <cellStyle name="Normal 2 5 2 2 31" xfId="842" xr:uid="{00000000-0005-0000-0000-000040030000}"/>
    <cellStyle name="Normal 2 5 2 2 32" xfId="843" xr:uid="{00000000-0005-0000-0000-000041030000}"/>
    <cellStyle name="Normal 2 5 2 2 33" xfId="844" xr:uid="{00000000-0005-0000-0000-000042030000}"/>
    <cellStyle name="Normal 2 5 2 2 34" xfId="845" xr:uid="{00000000-0005-0000-0000-000043030000}"/>
    <cellStyle name="Normal 2 5 2 2 35" xfId="846" xr:uid="{00000000-0005-0000-0000-000044030000}"/>
    <cellStyle name="Normal 2 5 2 2 36" xfId="847" xr:uid="{00000000-0005-0000-0000-000045030000}"/>
    <cellStyle name="Normal 2 5 2 2 37" xfId="848" xr:uid="{00000000-0005-0000-0000-000046030000}"/>
    <cellStyle name="Normal 2 5 2 2 38" xfId="849" xr:uid="{00000000-0005-0000-0000-000047030000}"/>
    <cellStyle name="Normal 2 5 2 2 39" xfId="850" xr:uid="{00000000-0005-0000-0000-000048030000}"/>
    <cellStyle name="Normal 2 5 2 2 4" xfId="851" xr:uid="{00000000-0005-0000-0000-000049030000}"/>
    <cellStyle name="Normal 2 5 2 2 40" xfId="852" xr:uid="{00000000-0005-0000-0000-00004A030000}"/>
    <cellStyle name="Normal 2 5 2 2 41" xfId="853" xr:uid="{00000000-0005-0000-0000-00004B030000}"/>
    <cellStyle name="Normal 2 5 2 2 42" xfId="854" xr:uid="{00000000-0005-0000-0000-00004C030000}"/>
    <cellStyle name="Normal 2 5 2 2 43" xfId="855" xr:uid="{00000000-0005-0000-0000-00004D030000}"/>
    <cellStyle name="Normal 2 5 2 2 44" xfId="856" xr:uid="{00000000-0005-0000-0000-00004E030000}"/>
    <cellStyle name="Normal 2 5 2 2 45" xfId="857" xr:uid="{00000000-0005-0000-0000-00004F030000}"/>
    <cellStyle name="Normal 2 5 2 2 46" xfId="858" xr:uid="{00000000-0005-0000-0000-000050030000}"/>
    <cellStyle name="Normal 2 5 2 2 47" xfId="859" xr:uid="{00000000-0005-0000-0000-000051030000}"/>
    <cellStyle name="Normal 2 5 2 2 48" xfId="860" xr:uid="{00000000-0005-0000-0000-000052030000}"/>
    <cellStyle name="Normal 2 5 2 2 49" xfId="861" xr:uid="{00000000-0005-0000-0000-000053030000}"/>
    <cellStyle name="Normal 2 5 2 2 5" xfId="862" xr:uid="{00000000-0005-0000-0000-000054030000}"/>
    <cellStyle name="Normal 2 5 2 2 50" xfId="863" xr:uid="{00000000-0005-0000-0000-000055030000}"/>
    <cellStyle name="Normal 2 5 2 2 51" xfId="864" xr:uid="{00000000-0005-0000-0000-000056030000}"/>
    <cellStyle name="Normal 2 5 2 2 52" xfId="865" xr:uid="{00000000-0005-0000-0000-000057030000}"/>
    <cellStyle name="Normal 2 5 2 2 53" xfId="866" xr:uid="{00000000-0005-0000-0000-000058030000}"/>
    <cellStyle name="Normal 2 5 2 2 54" xfId="867" xr:uid="{00000000-0005-0000-0000-000059030000}"/>
    <cellStyle name="Normal 2 5 2 2 55" xfId="868" xr:uid="{00000000-0005-0000-0000-00005A030000}"/>
    <cellStyle name="Normal 2 5 2 2 6" xfId="869" xr:uid="{00000000-0005-0000-0000-00005B030000}"/>
    <cellStyle name="Normal 2 5 2 2 7" xfId="870" xr:uid="{00000000-0005-0000-0000-00005C030000}"/>
    <cellStyle name="Normal 2 5 2 2 8" xfId="871" xr:uid="{00000000-0005-0000-0000-00005D030000}"/>
    <cellStyle name="Normal 2 5 2 2 9" xfId="872" xr:uid="{00000000-0005-0000-0000-00005E030000}"/>
    <cellStyle name="Normal 2 5 2 20" xfId="873" xr:uid="{00000000-0005-0000-0000-00005F030000}"/>
    <cellStyle name="Normal 2 5 2 21" xfId="874" xr:uid="{00000000-0005-0000-0000-000060030000}"/>
    <cellStyle name="Normal 2 5 2 22" xfId="875" xr:uid="{00000000-0005-0000-0000-000061030000}"/>
    <cellStyle name="Normal 2 5 2 23" xfId="876" xr:uid="{00000000-0005-0000-0000-000062030000}"/>
    <cellStyle name="Normal 2 5 2 24" xfId="877" xr:uid="{00000000-0005-0000-0000-000063030000}"/>
    <cellStyle name="Normal 2 5 2 25" xfId="878" xr:uid="{00000000-0005-0000-0000-000064030000}"/>
    <cellStyle name="Normal 2 5 2 26" xfId="879" xr:uid="{00000000-0005-0000-0000-000065030000}"/>
    <cellStyle name="Normal 2 5 2 27" xfId="880" xr:uid="{00000000-0005-0000-0000-000066030000}"/>
    <cellStyle name="Normal 2 5 2 28" xfId="881" xr:uid="{00000000-0005-0000-0000-000067030000}"/>
    <cellStyle name="Normal 2 5 2 29" xfId="882" xr:uid="{00000000-0005-0000-0000-000068030000}"/>
    <cellStyle name="Normal 2 5 2 3" xfId="883" xr:uid="{00000000-0005-0000-0000-000069030000}"/>
    <cellStyle name="Normal 2 5 2 30" xfId="884" xr:uid="{00000000-0005-0000-0000-00006A030000}"/>
    <cellStyle name="Normal 2 5 2 31" xfId="885" xr:uid="{00000000-0005-0000-0000-00006B030000}"/>
    <cellStyle name="Normal 2 5 2 32" xfId="886" xr:uid="{00000000-0005-0000-0000-00006C030000}"/>
    <cellStyle name="Normal 2 5 2 33" xfId="887" xr:uid="{00000000-0005-0000-0000-00006D030000}"/>
    <cellStyle name="Normal 2 5 2 4" xfId="888" xr:uid="{00000000-0005-0000-0000-00006E030000}"/>
    <cellStyle name="Normal 2 5 2 5" xfId="889" xr:uid="{00000000-0005-0000-0000-00006F030000}"/>
    <cellStyle name="Normal 2 5 2 6" xfId="890" xr:uid="{00000000-0005-0000-0000-000070030000}"/>
    <cellStyle name="Normal 2 5 2 7" xfId="891" xr:uid="{00000000-0005-0000-0000-000071030000}"/>
    <cellStyle name="Normal 2 5 2 8" xfId="892" xr:uid="{00000000-0005-0000-0000-000072030000}"/>
    <cellStyle name="Normal 2 5 2 9" xfId="893" xr:uid="{00000000-0005-0000-0000-000073030000}"/>
    <cellStyle name="Normal 2 5 20" xfId="894" xr:uid="{00000000-0005-0000-0000-000074030000}"/>
    <cellStyle name="Normal 2 5 21" xfId="895" xr:uid="{00000000-0005-0000-0000-000075030000}"/>
    <cellStyle name="Normal 2 5 22" xfId="896" xr:uid="{00000000-0005-0000-0000-000076030000}"/>
    <cellStyle name="Normal 2 5 23" xfId="897" xr:uid="{00000000-0005-0000-0000-000077030000}"/>
    <cellStyle name="Normal 2 5 24" xfId="898" xr:uid="{00000000-0005-0000-0000-000078030000}"/>
    <cellStyle name="Normal 2 5 25" xfId="899" xr:uid="{00000000-0005-0000-0000-000079030000}"/>
    <cellStyle name="Normal 2 5 26" xfId="900" xr:uid="{00000000-0005-0000-0000-00007A030000}"/>
    <cellStyle name="Normal 2 5 27" xfId="901" xr:uid="{00000000-0005-0000-0000-00007B030000}"/>
    <cellStyle name="Normal 2 5 28" xfId="902" xr:uid="{00000000-0005-0000-0000-00007C030000}"/>
    <cellStyle name="Normal 2 5 29" xfId="903" xr:uid="{00000000-0005-0000-0000-00007D030000}"/>
    <cellStyle name="Normal 2 5 3" xfId="904" xr:uid="{00000000-0005-0000-0000-00007E030000}"/>
    <cellStyle name="Normal 2 5 30" xfId="905" xr:uid="{00000000-0005-0000-0000-00007F030000}"/>
    <cellStyle name="Normal 2 5 31" xfId="906" xr:uid="{00000000-0005-0000-0000-000080030000}"/>
    <cellStyle name="Normal 2 5 32" xfId="907" xr:uid="{00000000-0005-0000-0000-000081030000}"/>
    <cellStyle name="Normal 2 5 33" xfId="908" xr:uid="{00000000-0005-0000-0000-000082030000}"/>
    <cellStyle name="Normal 2 5 34" xfId="909" xr:uid="{00000000-0005-0000-0000-000083030000}"/>
    <cellStyle name="Normal 2 5 35" xfId="910" xr:uid="{00000000-0005-0000-0000-000084030000}"/>
    <cellStyle name="Normal 2 5 36" xfId="911" xr:uid="{00000000-0005-0000-0000-000085030000}"/>
    <cellStyle name="Normal 2 5 37" xfId="912" xr:uid="{00000000-0005-0000-0000-000086030000}"/>
    <cellStyle name="Normal 2 5 38" xfId="913" xr:uid="{00000000-0005-0000-0000-000087030000}"/>
    <cellStyle name="Normal 2 5 39" xfId="914" xr:uid="{00000000-0005-0000-0000-000088030000}"/>
    <cellStyle name="Normal 2 5 4" xfId="915" xr:uid="{00000000-0005-0000-0000-000089030000}"/>
    <cellStyle name="Normal 2 5 40" xfId="916" xr:uid="{00000000-0005-0000-0000-00008A030000}"/>
    <cellStyle name="Normal 2 5 41" xfId="917" xr:uid="{00000000-0005-0000-0000-00008B030000}"/>
    <cellStyle name="Normal 2 5 42" xfId="918" xr:uid="{00000000-0005-0000-0000-00008C030000}"/>
    <cellStyle name="Normal 2 5 43" xfId="919" xr:uid="{00000000-0005-0000-0000-00008D030000}"/>
    <cellStyle name="Normal 2 5 44" xfId="920" xr:uid="{00000000-0005-0000-0000-00008E030000}"/>
    <cellStyle name="Normal 2 5 45" xfId="921" xr:uid="{00000000-0005-0000-0000-00008F030000}"/>
    <cellStyle name="Normal 2 5 46" xfId="922" xr:uid="{00000000-0005-0000-0000-000090030000}"/>
    <cellStyle name="Normal 2 5 47" xfId="923" xr:uid="{00000000-0005-0000-0000-000091030000}"/>
    <cellStyle name="Normal 2 5 48" xfId="924" xr:uid="{00000000-0005-0000-0000-000092030000}"/>
    <cellStyle name="Normal 2 5 49" xfId="925" xr:uid="{00000000-0005-0000-0000-000093030000}"/>
    <cellStyle name="Normal 2 5 5" xfId="926" xr:uid="{00000000-0005-0000-0000-000094030000}"/>
    <cellStyle name="Normal 2 5 50" xfId="927" xr:uid="{00000000-0005-0000-0000-000095030000}"/>
    <cellStyle name="Normal 2 5 51" xfId="928" xr:uid="{00000000-0005-0000-0000-000096030000}"/>
    <cellStyle name="Normal 2 5 52" xfId="929" xr:uid="{00000000-0005-0000-0000-000097030000}"/>
    <cellStyle name="Normal 2 5 53" xfId="930" xr:uid="{00000000-0005-0000-0000-000098030000}"/>
    <cellStyle name="Normal 2 5 54" xfId="931" xr:uid="{00000000-0005-0000-0000-000099030000}"/>
    <cellStyle name="Normal 2 5 55" xfId="932" xr:uid="{00000000-0005-0000-0000-00009A030000}"/>
    <cellStyle name="Normal 2 5 56" xfId="933" xr:uid="{00000000-0005-0000-0000-00009B030000}"/>
    <cellStyle name="Normal 2 5 57" xfId="934" xr:uid="{00000000-0005-0000-0000-00009C030000}"/>
    <cellStyle name="Normal 2 5 58" xfId="935" xr:uid="{00000000-0005-0000-0000-00009D030000}"/>
    <cellStyle name="Normal 2 5 59" xfId="936" xr:uid="{00000000-0005-0000-0000-00009E030000}"/>
    <cellStyle name="Normal 2 5 6" xfId="937" xr:uid="{00000000-0005-0000-0000-00009F030000}"/>
    <cellStyle name="Normal 2 5 60" xfId="938" xr:uid="{00000000-0005-0000-0000-0000A0030000}"/>
    <cellStyle name="Normal 2 5 61" xfId="939" xr:uid="{00000000-0005-0000-0000-0000A1030000}"/>
    <cellStyle name="Normal 2 5 62" xfId="940" xr:uid="{00000000-0005-0000-0000-0000A2030000}"/>
    <cellStyle name="Normal 2 5 63" xfId="941" xr:uid="{00000000-0005-0000-0000-0000A3030000}"/>
    <cellStyle name="Normal 2 5 64" xfId="942" xr:uid="{00000000-0005-0000-0000-0000A4030000}"/>
    <cellStyle name="Normal 2 5 65" xfId="943" xr:uid="{00000000-0005-0000-0000-0000A5030000}"/>
    <cellStyle name="Normal 2 5 66" xfId="944" xr:uid="{00000000-0005-0000-0000-0000A6030000}"/>
    <cellStyle name="Normal 2 5 67" xfId="945" xr:uid="{00000000-0005-0000-0000-0000A7030000}"/>
    <cellStyle name="Normal 2 5 68" xfId="946" xr:uid="{00000000-0005-0000-0000-0000A8030000}"/>
    <cellStyle name="Normal 2 5 69" xfId="947" xr:uid="{00000000-0005-0000-0000-0000A9030000}"/>
    <cellStyle name="Normal 2 5 7" xfId="948" xr:uid="{00000000-0005-0000-0000-0000AA030000}"/>
    <cellStyle name="Normal 2 5 70" xfId="949" xr:uid="{00000000-0005-0000-0000-0000AB030000}"/>
    <cellStyle name="Normal 2 5 71" xfId="950" xr:uid="{00000000-0005-0000-0000-0000AC030000}"/>
    <cellStyle name="Normal 2 5 72" xfId="951" xr:uid="{00000000-0005-0000-0000-0000AD030000}"/>
    <cellStyle name="Normal 2 5 73" xfId="952" xr:uid="{00000000-0005-0000-0000-0000AE030000}"/>
    <cellStyle name="Normal 2 5 74" xfId="953" xr:uid="{00000000-0005-0000-0000-0000AF030000}"/>
    <cellStyle name="Normal 2 5 75" xfId="954" xr:uid="{00000000-0005-0000-0000-0000B0030000}"/>
    <cellStyle name="Normal 2 5 76" xfId="955" xr:uid="{00000000-0005-0000-0000-0000B1030000}"/>
    <cellStyle name="Normal 2 5 77" xfId="956" xr:uid="{00000000-0005-0000-0000-0000B2030000}"/>
    <cellStyle name="Normal 2 5 78" xfId="957" xr:uid="{00000000-0005-0000-0000-0000B3030000}"/>
    <cellStyle name="Normal 2 5 79" xfId="958" xr:uid="{00000000-0005-0000-0000-0000B4030000}"/>
    <cellStyle name="Normal 2 5 8" xfId="959" xr:uid="{00000000-0005-0000-0000-0000B5030000}"/>
    <cellStyle name="Normal 2 5 80" xfId="960" xr:uid="{00000000-0005-0000-0000-0000B6030000}"/>
    <cellStyle name="Normal 2 5 81" xfId="961" xr:uid="{00000000-0005-0000-0000-0000B7030000}"/>
    <cellStyle name="Normal 2 5 82" xfId="962" xr:uid="{00000000-0005-0000-0000-0000B8030000}"/>
    <cellStyle name="Normal 2 5 83" xfId="963" xr:uid="{00000000-0005-0000-0000-0000B9030000}"/>
    <cellStyle name="Normal 2 5 84" xfId="964" xr:uid="{00000000-0005-0000-0000-0000BA030000}"/>
    <cellStyle name="Normal 2 5 85" xfId="965" xr:uid="{00000000-0005-0000-0000-0000BB030000}"/>
    <cellStyle name="Normal 2 5 86" xfId="966" xr:uid="{00000000-0005-0000-0000-0000BC030000}"/>
    <cellStyle name="Normal 2 5 87" xfId="967" xr:uid="{00000000-0005-0000-0000-0000BD030000}"/>
    <cellStyle name="Normal 2 5 9" xfId="968" xr:uid="{00000000-0005-0000-0000-0000BE030000}"/>
    <cellStyle name="Normal 2 5_DEER 032008 Cost Summary Delivery - Rev 4 (2)" xfId="969" xr:uid="{00000000-0005-0000-0000-0000BF030000}"/>
    <cellStyle name="Normal 2 50" xfId="970" xr:uid="{00000000-0005-0000-0000-0000C0030000}"/>
    <cellStyle name="Normal 2 51" xfId="971" xr:uid="{00000000-0005-0000-0000-0000C1030000}"/>
    <cellStyle name="Normal 2 52" xfId="972" xr:uid="{00000000-0005-0000-0000-0000C2030000}"/>
    <cellStyle name="Normal 2 53" xfId="973" xr:uid="{00000000-0005-0000-0000-0000C3030000}"/>
    <cellStyle name="Normal 2 54" xfId="974" xr:uid="{00000000-0005-0000-0000-0000C4030000}"/>
    <cellStyle name="Normal 2 55" xfId="975" xr:uid="{00000000-0005-0000-0000-0000C5030000}"/>
    <cellStyle name="Normal 2 56" xfId="976" xr:uid="{00000000-0005-0000-0000-0000C6030000}"/>
    <cellStyle name="Normal 2 57" xfId="977" xr:uid="{00000000-0005-0000-0000-0000C7030000}"/>
    <cellStyle name="Normal 2 58" xfId="978" xr:uid="{00000000-0005-0000-0000-0000C8030000}"/>
    <cellStyle name="Normal 2 59" xfId="979" xr:uid="{00000000-0005-0000-0000-0000C9030000}"/>
    <cellStyle name="Normal 2 6" xfId="980" xr:uid="{00000000-0005-0000-0000-0000CA030000}"/>
    <cellStyle name="Normal 2 60" xfId="981" xr:uid="{00000000-0005-0000-0000-0000CB030000}"/>
    <cellStyle name="Normal 2 61" xfId="982" xr:uid="{00000000-0005-0000-0000-0000CC030000}"/>
    <cellStyle name="Normal 2 62" xfId="983" xr:uid="{00000000-0005-0000-0000-0000CD030000}"/>
    <cellStyle name="Normal 2 63" xfId="984" xr:uid="{00000000-0005-0000-0000-0000CE030000}"/>
    <cellStyle name="Normal 2 64" xfId="985" xr:uid="{00000000-0005-0000-0000-0000CF030000}"/>
    <cellStyle name="Normal 2 65" xfId="986" xr:uid="{00000000-0005-0000-0000-0000D0030000}"/>
    <cellStyle name="Normal 2 66" xfId="987" xr:uid="{00000000-0005-0000-0000-0000D1030000}"/>
    <cellStyle name="Normal 2 67" xfId="988" xr:uid="{00000000-0005-0000-0000-0000D2030000}"/>
    <cellStyle name="Normal 2 68" xfId="989" xr:uid="{00000000-0005-0000-0000-0000D3030000}"/>
    <cellStyle name="Normal 2 69" xfId="990" xr:uid="{00000000-0005-0000-0000-0000D4030000}"/>
    <cellStyle name="Normal 2 7" xfId="991" xr:uid="{00000000-0005-0000-0000-0000D5030000}"/>
    <cellStyle name="Normal 2 70" xfId="992" xr:uid="{00000000-0005-0000-0000-0000D6030000}"/>
    <cellStyle name="Normal 2 71" xfId="993" xr:uid="{00000000-0005-0000-0000-0000D7030000}"/>
    <cellStyle name="Normal 2 72" xfId="994" xr:uid="{00000000-0005-0000-0000-0000D8030000}"/>
    <cellStyle name="Normal 2 73" xfId="995" xr:uid="{00000000-0005-0000-0000-0000D9030000}"/>
    <cellStyle name="Normal 2 74" xfId="996" xr:uid="{00000000-0005-0000-0000-0000DA030000}"/>
    <cellStyle name="Normal 2 75" xfId="997" xr:uid="{00000000-0005-0000-0000-0000DB030000}"/>
    <cellStyle name="Normal 2 76" xfId="998" xr:uid="{00000000-0005-0000-0000-0000DC030000}"/>
    <cellStyle name="Normal 2 77" xfId="999" xr:uid="{00000000-0005-0000-0000-0000DD030000}"/>
    <cellStyle name="Normal 2 78" xfId="1000" xr:uid="{00000000-0005-0000-0000-0000DE030000}"/>
    <cellStyle name="Normal 2 79" xfId="1001" xr:uid="{00000000-0005-0000-0000-0000DF030000}"/>
    <cellStyle name="Normal 2 8" xfId="1002" xr:uid="{00000000-0005-0000-0000-0000E0030000}"/>
    <cellStyle name="Normal 2 8 10" xfId="1003" xr:uid="{00000000-0005-0000-0000-0000E1030000}"/>
    <cellStyle name="Normal 2 8 11" xfId="1004" xr:uid="{00000000-0005-0000-0000-0000E2030000}"/>
    <cellStyle name="Normal 2 8 12" xfId="1005" xr:uid="{00000000-0005-0000-0000-0000E3030000}"/>
    <cellStyle name="Normal 2 8 13" xfId="1006" xr:uid="{00000000-0005-0000-0000-0000E4030000}"/>
    <cellStyle name="Normal 2 8 14" xfId="1007" xr:uid="{00000000-0005-0000-0000-0000E5030000}"/>
    <cellStyle name="Normal 2 8 15" xfId="1008" xr:uid="{00000000-0005-0000-0000-0000E6030000}"/>
    <cellStyle name="Normal 2 8 16" xfId="1009" xr:uid="{00000000-0005-0000-0000-0000E7030000}"/>
    <cellStyle name="Normal 2 8 17" xfId="1010" xr:uid="{00000000-0005-0000-0000-0000E8030000}"/>
    <cellStyle name="Normal 2 8 18" xfId="1011" xr:uid="{00000000-0005-0000-0000-0000E9030000}"/>
    <cellStyle name="Normal 2 8 19" xfId="1012" xr:uid="{00000000-0005-0000-0000-0000EA030000}"/>
    <cellStyle name="Normal 2 8 2" xfId="1013" xr:uid="{00000000-0005-0000-0000-0000EB030000}"/>
    <cellStyle name="Normal 2 8 20" xfId="1014" xr:uid="{00000000-0005-0000-0000-0000EC030000}"/>
    <cellStyle name="Normal 2 8 21" xfId="1015" xr:uid="{00000000-0005-0000-0000-0000ED030000}"/>
    <cellStyle name="Normal 2 8 22" xfId="1016" xr:uid="{00000000-0005-0000-0000-0000EE030000}"/>
    <cellStyle name="Normal 2 8 23" xfId="1017" xr:uid="{00000000-0005-0000-0000-0000EF030000}"/>
    <cellStyle name="Normal 2 8 3" xfId="1018" xr:uid="{00000000-0005-0000-0000-0000F0030000}"/>
    <cellStyle name="Normal 2 8 4" xfId="1019" xr:uid="{00000000-0005-0000-0000-0000F1030000}"/>
    <cellStyle name="Normal 2 8 5" xfId="1020" xr:uid="{00000000-0005-0000-0000-0000F2030000}"/>
    <cellStyle name="Normal 2 8 6" xfId="1021" xr:uid="{00000000-0005-0000-0000-0000F3030000}"/>
    <cellStyle name="Normal 2 8 7" xfId="1022" xr:uid="{00000000-0005-0000-0000-0000F4030000}"/>
    <cellStyle name="Normal 2 8 8" xfId="1023" xr:uid="{00000000-0005-0000-0000-0000F5030000}"/>
    <cellStyle name="Normal 2 8 9" xfId="1024" xr:uid="{00000000-0005-0000-0000-0000F6030000}"/>
    <cellStyle name="Normal 2 80" xfId="1025" xr:uid="{00000000-0005-0000-0000-0000F7030000}"/>
    <cellStyle name="Normal 2 81" xfId="1026" xr:uid="{00000000-0005-0000-0000-0000F8030000}"/>
    <cellStyle name="Normal 2 82" xfId="1027" xr:uid="{00000000-0005-0000-0000-0000F9030000}"/>
    <cellStyle name="Normal 2 83" xfId="1028" xr:uid="{00000000-0005-0000-0000-0000FA030000}"/>
    <cellStyle name="Normal 2 84" xfId="1029" xr:uid="{00000000-0005-0000-0000-0000FB030000}"/>
    <cellStyle name="Normal 2 85" xfId="1030" xr:uid="{00000000-0005-0000-0000-0000FC030000}"/>
    <cellStyle name="Normal 2 86" xfId="1031" xr:uid="{00000000-0005-0000-0000-0000FD030000}"/>
    <cellStyle name="Normal 2 87" xfId="1032" xr:uid="{00000000-0005-0000-0000-0000FE030000}"/>
    <cellStyle name="Normal 2 88" xfId="1033" xr:uid="{00000000-0005-0000-0000-0000FF030000}"/>
    <cellStyle name="Normal 2 89" xfId="1034" xr:uid="{00000000-0005-0000-0000-000000040000}"/>
    <cellStyle name="Normal 2 9" xfId="1035" xr:uid="{00000000-0005-0000-0000-000001040000}"/>
    <cellStyle name="Normal 2 9 10" xfId="1036" xr:uid="{00000000-0005-0000-0000-000002040000}"/>
    <cellStyle name="Normal 2 9 11" xfId="1037" xr:uid="{00000000-0005-0000-0000-000003040000}"/>
    <cellStyle name="Normal 2 9 12" xfId="1038" xr:uid="{00000000-0005-0000-0000-000004040000}"/>
    <cellStyle name="Normal 2 9 13" xfId="1039" xr:uid="{00000000-0005-0000-0000-000005040000}"/>
    <cellStyle name="Normal 2 9 14" xfId="1040" xr:uid="{00000000-0005-0000-0000-000006040000}"/>
    <cellStyle name="Normal 2 9 15" xfId="1041" xr:uid="{00000000-0005-0000-0000-000007040000}"/>
    <cellStyle name="Normal 2 9 16" xfId="1042" xr:uid="{00000000-0005-0000-0000-000008040000}"/>
    <cellStyle name="Normal 2 9 17" xfId="1043" xr:uid="{00000000-0005-0000-0000-000009040000}"/>
    <cellStyle name="Normal 2 9 18" xfId="1044" xr:uid="{00000000-0005-0000-0000-00000A040000}"/>
    <cellStyle name="Normal 2 9 19" xfId="1045" xr:uid="{00000000-0005-0000-0000-00000B040000}"/>
    <cellStyle name="Normal 2 9 2" xfId="1046" xr:uid="{00000000-0005-0000-0000-00000C040000}"/>
    <cellStyle name="Normal 2 9 20" xfId="1047" xr:uid="{00000000-0005-0000-0000-00000D040000}"/>
    <cellStyle name="Normal 2 9 21" xfId="1048" xr:uid="{00000000-0005-0000-0000-00000E040000}"/>
    <cellStyle name="Normal 2 9 22" xfId="1049" xr:uid="{00000000-0005-0000-0000-00000F040000}"/>
    <cellStyle name="Normal 2 9 23" xfId="1050" xr:uid="{00000000-0005-0000-0000-000010040000}"/>
    <cellStyle name="Normal 2 9 3" xfId="1051" xr:uid="{00000000-0005-0000-0000-000011040000}"/>
    <cellStyle name="Normal 2 9 4" xfId="1052" xr:uid="{00000000-0005-0000-0000-000012040000}"/>
    <cellStyle name="Normal 2 9 5" xfId="1053" xr:uid="{00000000-0005-0000-0000-000013040000}"/>
    <cellStyle name="Normal 2 9 6" xfId="1054" xr:uid="{00000000-0005-0000-0000-000014040000}"/>
    <cellStyle name="Normal 2 9 7" xfId="1055" xr:uid="{00000000-0005-0000-0000-000015040000}"/>
    <cellStyle name="Normal 2 9 8" xfId="1056" xr:uid="{00000000-0005-0000-0000-000016040000}"/>
    <cellStyle name="Normal 2 9 9" xfId="1057" xr:uid="{00000000-0005-0000-0000-000017040000}"/>
    <cellStyle name="Normal 2 90" xfId="1058" xr:uid="{00000000-0005-0000-0000-000018040000}"/>
    <cellStyle name="Normal 2 91" xfId="1059" xr:uid="{00000000-0005-0000-0000-000019040000}"/>
    <cellStyle name="Normal 2 92" xfId="1060" xr:uid="{00000000-0005-0000-0000-00001A040000}"/>
    <cellStyle name="Normal 2 93" xfId="1061" xr:uid="{00000000-0005-0000-0000-00001B040000}"/>
    <cellStyle name="Normal 2 94" xfId="54" xr:uid="{00000000-0005-0000-0000-00001C040000}"/>
    <cellStyle name="Normal 2_DEER 032008 Cost Summary Delivery - Rev 4 (2)" xfId="1062" xr:uid="{00000000-0005-0000-0000-00001D040000}"/>
    <cellStyle name="Normal 3" xfId="50" xr:uid="{00000000-0005-0000-0000-00001E040000}"/>
    <cellStyle name="Normal 3 10" xfId="1064" xr:uid="{00000000-0005-0000-0000-00001F040000}"/>
    <cellStyle name="Normal 3 10 10" xfId="1065" xr:uid="{00000000-0005-0000-0000-000020040000}"/>
    <cellStyle name="Normal 3 10 11" xfId="1066" xr:uid="{00000000-0005-0000-0000-000021040000}"/>
    <cellStyle name="Normal 3 10 12" xfId="1067" xr:uid="{00000000-0005-0000-0000-000022040000}"/>
    <cellStyle name="Normal 3 10 13" xfId="1068" xr:uid="{00000000-0005-0000-0000-000023040000}"/>
    <cellStyle name="Normal 3 10 14" xfId="1069" xr:uid="{00000000-0005-0000-0000-000024040000}"/>
    <cellStyle name="Normal 3 10 15" xfId="1070" xr:uid="{00000000-0005-0000-0000-000025040000}"/>
    <cellStyle name="Normal 3 10 16" xfId="1071" xr:uid="{00000000-0005-0000-0000-000026040000}"/>
    <cellStyle name="Normal 3 10 17" xfId="1072" xr:uid="{00000000-0005-0000-0000-000027040000}"/>
    <cellStyle name="Normal 3 10 18" xfId="1073" xr:uid="{00000000-0005-0000-0000-000028040000}"/>
    <cellStyle name="Normal 3 10 19" xfId="1074" xr:uid="{00000000-0005-0000-0000-000029040000}"/>
    <cellStyle name="Normal 3 10 2" xfId="1075" xr:uid="{00000000-0005-0000-0000-00002A040000}"/>
    <cellStyle name="Normal 3 10 20" xfId="1076" xr:uid="{00000000-0005-0000-0000-00002B040000}"/>
    <cellStyle name="Normal 3 10 21" xfId="1077" xr:uid="{00000000-0005-0000-0000-00002C040000}"/>
    <cellStyle name="Normal 3 10 22" xfId="1078" xr:uid="{00000000-0005-0000-0000-00002D040000}"/>
    <cellStyle name="Normal 3 10 23" xfId="1079" xr:uid="{00000000-0005-0000-0000-00002E040000}"/>
    <cellStyle name="Normal 3 10 3" xfId="1080" xr:uid="{00000000-0005-0000-0000-00002F040000}"/>
    <cellStyle name="Normal 3 10 4" xfId="1081" xr:uid="{00000000-0005-0000-0000-000030040000}"/>
    <cellStyle name="Normal 3 10 5" xfId="1082" xr:uid="{00000000-0005-0000-0000-000031040000}"/>
    <cellStyle name="Normal 3 10 6" xfId="1083" xr:uid="{00000000-0005-0000-0000-000032040000}"/>
    <cellStyle name="Normal 3 10 7" xfId="1084" xr:uid="{00000000-0005-0000-0000-000033040000}"/>
    <cellStyle name="Normal 3 10 8" xfId="1085" xr:uid="{00000000-0005-0000-0000-000034040000}"/>
    <cellStyle name="Normal 3 10 9" xfId="1086" xr:uid="{00000000-0005-0000-0000-000035040000}"/>
    <cellStyle name="Normal 3 11" xfId="1087" xr:uid="{00000000-0005-0000-0000-000036040000}"/>
    <cellStyle name="Normal 3 11 10" xfId="1088" xr:uid="{00000000-0005-0000-0000-000037040000}"/>
    <cellStyle name="Normal 3 11 11" xfId="1089" xr:uid="{00000000-0005-0000-0000-000038040000}"/>
    <cellStyle name="Normal 3 11 12" xfId="1090" xr:uid="{00000000-0005-0000-0000-000039040000}"/>
    <cellStyle name="Normal 3 11 13" xfId="1091" xr:uid="{00000000-0005-0000-0000-00003A040000}"/>
    <cellStyle name="Normal 3 11 14" xfId="1092" xr:uid="{00000000-0005-0000-0000-00003B040000}"/>
    <cellStyle name="Normal 3 11 15" xfId="1093" xr:uid="{00000000-0005-0000-0000-00003C040000}"/>
    <cellStyle name="Normal 3 11 16" xfId="1094" xr:uid="{00000000-0005-0000-0000-00003D040000}"/>
    <cellStyle name="Normal 3 11 17" xfId="1095" xr:uid="{00000000-0005-0000-0000-00003E040000}"/>
    <cellStyle name="Normal 3 11 18" xfId="1096" xr:uid="{00000000-0005-0000-0000-00003F040000}"/>
    <cellStyle name="Normal 3 11 19" xfId="1097" xr:uid="{00000000-0005-0000-0000-000040040000}"/>
    <cellStyle name="Normal 3 11 2" xfId="1098" xr:uid="{00000000-0005-0000-0000-000041040000}"/>
    <cellStyle name="Normal 3 11 20" xfId="1099" xr:uid="{00000000-0005-0000-0000-000042040000}"/>
    <cellStyle name="Normal 3 11 21" xfId="1100" xr:uid="{00000000-0005-0000-0000-000043040000}"/>
    <cellStyle name="Normal 3 11 22" xfId="1101" xr:uid="{00000000-0005-0000-0000-000044040000}"/>
    <cellStyle name="Normal 3 11 23" xfId="1102" xr:uid="{00000000-0005-0000-0000-000045040000}"/>
    <cellStyle name="Normal 3 11 3" xfId="1103" xr:uid="{00000000-0005-0000-0000-000046040000}"/>
    <cellStyle name="Normal 3 11 4" xfId="1104" xr:uid="{00000000-0005-0000-0000-000047040000}"/>
    <cellStyle name="Normal 3 11 5" xfId="1105" xr:uid="{00000000-0005-0000-0000-000048040000}"/>
    <cellStyle name="Normal 3 11 6" xfId="1106" xr:uid="{00000000-0005-0000-0000-000049040000}"/>
    <cellStyle name="Normal 3 11 7" xfId="1107" xr:uid="{00000000-0005-0000-0000-00004A040000}"/>
    <cellStyle name="Normal 3 11 8" xfId="1108" xr:uid="{00000000-0005-0000-0000-00004B040000}"/>
    <cellStyle name="Normal 3 11 9" xfId="1109" xr:uid="{00000000-0005-0000-0000-00004C040000}"/>
    <cellStyle name="Normal 3 12" xfId="1110" xr:uid="{00000000-0005-0000-0000-00004D040000}"/>
    <cellStyle name="Normal 3 12 10" xfId="1111" xr:uid="{00000000-0005-0000-0000-00004E040000}"/>
    <cellStyle name="Normal 3 12 11" xfId="1112" xr:uid="{00000000-0005-0000-0000-00004F040000}"/>
    <cellStyle name="Normal 3 12 12" xfId="1113" xr:uid="{00000000-0005-0000-0000-000050040000}"/>
    <cellStyle name="Normal 3 12 13" xfId="1114" xr:uid="{00000000-0005-0000-0000-000051040000}"/>
    <cellStyle name="Normal 3 12 14" xfId="1115" xr:uid="{00000000-0005-0000-0000-000052040000}"/>
    <cellStyle name="Normal 3 12 15" xfId="1116" xr:uid="{00000000-0005-0000-0000-000053040000}"/>
    <cellStyle name="Normal 3 12 16" xfId="1117" xr:uid="{00000000-0005-0000-0000-000054040000}"/>
    <cellStyle name="Normal 3 12 17" xfId="1118" xr:uid="{00000000-0005-0000-0000-000055040000}"/>
    <cellStyle name="Normal 3 12 18" xfId="1119" xr:uid="{00000000-0005-0000-0000-000056040000}"/>
    <cellStyle name="Normal 3 12 19" xfId="1120" xr:uid="{00000000-0005-0000-0000-000057040000}"/>
    <cellStyle name="Normal 3 12 2" xfId="1121" xr:uid="{00000000-0005-0000-0000-000058040000}"/>
    <cellStyle name="Normal 3 12 20" xfId="1122" xr:uid="{00000000-0005-0000-0000-000059040000}"/>
    <cellStyle name="Normal 3 12 21" xfId="1123" xr:uid="{00000000-0005-0000-0000-00005A040000}"/>
    <cellStyle name="Normal 3 12 22" xfId="1124" xr:uid="{00000000-0005-0000-0000-00005B040000}"/>
    <cellStyle name="Normal 3 12 23" xfId="1125" xr:uid="{00000000-0005-0000-0000-00005C040000}"/>
    <cellStyle name="Normal 3 12 3" xfId="1126" xr:uid="{00000000-0005-0000-0000-00005D040000}"/>
    <cellStyle name="Normal 3 12 4" xfId="1127" xr:uid="{00000000-0005-0000-0000-00005E040000}"/>
    <cellStyle name="Normal 3 12 5" xfId="1128" xr:uid="{00000000-0005-0000-0000-00005F040000}"/>
    <cellStyle name="Normal 3 12 6" xfId="1129" xr:uid="{00000000-0005-0000-0000-000060040000}"/>
    <cellStyle name="Normal 3 12 7" xfId="1130" xr:uid="{00000000-0005-0000-0000-000061040000}"/>
    <cellStyle name="Normal 3 12 8" xfId="1131" xr:uid="{00000000-0005-0000-0000-000062040000}"/>
    <cellStyle name="Normal 3 12 9" xfId="1132" xr:uid="{00000000-0005-0000-0000-000063040000}"/>
    <cellStyle name="Normal 3 13" xfId="1133" xr:uid="{00000000-0005-0000-0000-000064040000}"/>
    <cellStyle name="Normal 3 13 10" xfId="1134" xr:uid="{00000000-0005-0000-0000-000065040000}"/>
    <cellStyle name="Normal 3 13 11" xfId="1135" xr:uid="{00000000-0005-0000-0000-000066040000}"/>
    <cellStyle name="Normal 3 13 12" xfId="1136" xr:uid="{00000000-0005-0000-0000-000067040000}"/>
    <cellStyle name="Normal 3 13 13" xfId="1137" xr:uid="{00000000-0005-0000-0000-000068040000}"/>
    <cellStyle name="Normal 3 13 14" xfId="1138" xr:uid="{00000000-0005-0000-0000-000069040000}"/>
    <cellStyle name="Normal 3 13 15" xfId="1139" xr:uid="{00000000-0005-0000-0000-00006A040000}"/>
    <cellStyle name="Normal 3 13 16" xfId="1140" xr:uid="{00000000-0005-0000-0000-00006B040000}"/>
    <cellStyle name="Normal 3 13 17" xfId="1141" xr:uid="{00000000-0005-0000-0000-00006C040000}"/>
    <cellStyle name="Normal 3 13 18" xfId="1142" xr:uid="{00000000-0005-0000-0000-00006D040000}"/>
    <cellStyle name="Normal 3 13 19" xfId="1143" xr:uid="{00000000-0005-0000-0000-00006E040000}"/>
    <cellStyle name="Normal 3 13 2" xfId="1144" xr:uid="{00000000-0005-0000-0000-00006F040000}"/>
    <cellStyle name="Normal 3 13 20" xfId="1145" xr:uid="{00000000-0005-0000-0000-000070040000}"/>
    <cellStyle name="Normal 3 13 21" xfId="1146" xr:uid="{00000000-0005-0000-0000-000071040000}"/>
    <cellStyle name="Normal 3 13 22" xfId="1147" xr:uid="{00000000-0005-0000-0000-000072040000}"/>
    <cellStyle name="Normal 3 13 23" xfId="1148" xr:uid="{00000000-0005-0000-0000-000073040000}"/>
    <cellStyle name="Normal 3 13 3" xfId="1149" xr:uid="{00000000-0005-0000-0000-000074040000}"/>
    <cellStyle name="Normal 3 13 4" xfId="1150" xr:uid="{00000000-0005-0000-0000-000075040000}"/>
    <cellStyle name="Normal 3 13 5" xfId="1151" xr:uid="{00000000-0005-0000-0000-000076040000}"/>
    <cellStyle name="Normal 3 13 6" xfId="1152" xr:uid="{00000000-0005-0000-0000-000077040000}"/>
    <cellStyle name="Normal 3 13 7" xfId="1153" xr:uid="{00000000-0005-0000-0000-000078040000}"/>
    <cellStyle name="Normal 3 13 8" xfId="1154" xr:uid="{00000000-0005-0000-0000-000079040000}"/>
    <cellStyle name="Normal 3 13 9" xfId="1155" xr:uid="{00000000-0005-0000-0000-00007A040000}"/>
    <cellStyle name="Normal 3 14" xfId="1156" xr:uid="{00000000-0005-0000-0000-00007B040000}"/>
    <cellStyle name="Normal 3 14 10" xfId="1157" xr:uid="{00000000-0005-0000-0000-00007C040000}"/>
    <cellStyle name="Normal 3 14 11" xfId="1158" xr:uid="{00000000-0005-0000-0000-00007D040000}"/>
    <cellStyle name="Normal 3 14 12" xfId="1159" xr:uid="{00000000-0005-0000-0000-00007E040000}"/>
    <cellStyle name="Normal 3 14 13" xfId="1160" xr:uid="{00000000-0005-0000-0000-00007F040000}"/>
    <cellStyle name="Normal 3 14 14" xfId="1161" xr:uid="{00000000-0005-0000-0000-000080040000}"/>
    <cellStyle name="Normal 3 14 15" xfId="1162" xr:uid="{00000000-0005-0000-0000-000081040000}"/>
    <cellStyle name="Normal 3 14 16" xfId="1163" xr:uid="{00000000-0005-0000-0000-000082040000}"/>
    <cellStyle name="Normal 3 14 17" xfId="1164" xr:uid="{00000000-0005-0000-0000-000083040000}"/>
    <cellStyle name="Normal 3 14 18" xfId="1165" xr:uid="{00000000-0005-0000-0000-000084040000}"/>
    <cellStyle name="Normal 3 14 19" xfId="1166" xr:uid="{00000000-0005-0000-0000-000085040000}"/>
    <cellStyle name="Normal 3 14 2" xfId="1167" xr:uid="{00000000-0005-0000-0000-000086040000}"/>
    <cellStyle name="Normal 3 14 20" xfId="1168" xr:uid="{00000000-0005-0000-0000-000087040000}"/>
    <cellStyle name="Normal 3 14 21" xfId="1169" xr:uid="{00000000-0005-0000-0000-000088040000}"/>
    <cellStyle name="Normal 3 14 22" xfId="1170" xr:uid="{00000000-0005-0000-0000-000089040000}"/>
    <cellStyle name="Normal 3 14 23" xfId="1171" xr:uid="{00000000-0005-0000-0000-00008A040000}"/>
    <cellStyle name="Normal 3 14 3" xfId="1172" xr:uid="{00000000-0005-0000-0000-00008B040000}"/>
    <cellStyle name="Normal 3 14 4" xfId="1173" xr:uid="{00000000-0005-0000-0000-00008C040000}"/>
    <cellStyle name="Normal 3 14 5" xfId="1174" xr:uid="{00000000-0005-0000-0000-00008D040000}"/>
    <cellStyle name="Normal 3 14 6" xfId="1175" xr:uid="{00000000-0005-0000-0000-00008E040000}"/>
    <cellStyle name="Normal 3 14 7" xfId="1176" xr:uid="{00000000-0005-0000-0000-00008F040000}"/>
    <cellStyle name="Normal 3 14 8" xfId="1177" xr:uid="{00000000-0005-0000-0000-000090040000}"/>
    <cellStyle name="Normal 3 14 9" xfId="1178" xr:uid="{00000000-0005-0000-0000-000091040000}"/>
    <cellStyle name="Normal 3 15" xfId="1179" xr:uid="{00000000-0005-0000-0000-000092040000}"/>
    <cellStyle name="Normal 3 15 10" xfId="1180" xr:uid="{00000000-0005-0000-0000-000093040000}"/>
    <cellStyle name="Normal 3 15 11" xfId="1181" xr:uid="{00000000-0005-0000-0000-000094040000}"/>
    <cellStyle name="Normal 3 15 12" xfId="1182" xr:uid="{00000000-0005-0000-0000-000095040000}"/>
    <cellStyle name="Normal 3 15 13" xfId="1183" xr:uid="{00000000-0005-0000-0000-000096040000}"/>
    <cellStyle name="Normal 3 15 14" xfId="1184" xr:uid="{00000000-0005-0000-0000-000097040000}"/>
    <cellStyle name="Normal 3 15 15" xfId="1185" xr:uid="{00000000-0005-0000-0000-000098040000}"/>
    <cellStyle name="Normal 3 15 16" xfId="1186" xr:uid="{00000000-0005-0000-0000-000099040000}"/>
    <cellStyle name="Normal 3 15 17" xfId="1187" xr:uid="{00000000-0005-0000-0000-00009A040000}"/>
    <cellStyle name="Normal 3 15 18" xfId="1188" xr:uid="{00000000-0005-0000-0000-00009B040000}"/>
    <cellStyle name="Normal 3 15 19" xfId="1189" xr:uid="{00000000-0005-0000-0000-00009C040000}"/>
    <cellStyle name="Normal 3 15 2" xfId="1190" xr:uid="{00000000-0005-0000-0000-00009D040000}"/>
    <cellStyle name="Normal 3 15 20" xfId="1191" xr:uid="{00000000-0005-0000-0000-00009E040000}"/>
    <cellStyle name="Normal 3 15 21" xfId="1192" xr:uid="{00000000-0005-0000-0000-00009F040000}"/>
    <cellStyle name="Normal 3 15 22" xfId="1193" xr:uid="{00000000-0005-0000-0000-0000A0040000}"/>
    <cellStyle name="Normal 3 15 23" xfId="1194" xr:uid="{00000000-0005-0000-0000-0000A1040000}"/>
    <cellStyle name="Normal 3 15 3" xfId="1195" xr:uid="{00000000-0005-0000-0000-0000A2040000}"/>
    <cellStyle name="Normal 3 15 4" xfId="1196" xr:uid="{00000000-0005-0000-0000-0000A3040000}"/>
    <cellStyle name="Normal 3 15 5" xfId="1197" xr:uid="{00000000-0005-0000-0000-0000A4040000}"/>
    <cellStyle name="Normal 3 15 6" xfId="1198" xr:uid="{00000000-0005-0000-0000-0000A5040000}"/>
    <cellStyle name="Normal 3 15 7" xfId="1199" xr:uid="{00000000-0005-0000-0000-0000A6040000}"/>
    <cellStyle name="Normal 3 15 8" xfId="1200" xr:uid="{00000000-0005-0000-0000-0000A7040000}"/>
    <cellStyle name="Normal 3 15 9" xfId="1201" xr:uid="{00000000-0005-0000-0000-0000A8040000}"/>
    <cellStyle name="Normal 3 16" xfId="1202" xr:uid="{00000000-0005-0000-0000-0000A9040000}"/>
    <cellStyle name="Normal 3 16 10" xfId="1203" xr:uid="{00000000-0005-0000-0000-0000AA040000}"/>
    <cellStyle name="Normal 3 16 11" xfId="1204" xr:uid="{00000000-0005-0000-0000-0000AB040000}"/>
    <cellStyle name="Normal 3 16 12" xfId="1205" xr:uid="{00000000-0005-0000-0000-0000AC040000}"/>
    <cellStyle name="Normal 3 16 13" xfId="1206" xr:uid="{00000000-0005-0000-0000-0000AD040000}"/>
    <cellStyle name="Normal 3 16 14" xfId="1207" xr:uid="{00000000-0005-0000-0000-0000AE040000}"/>
    <cellStyle name="Normal 3 16 15" xfId="1208" xr:uid="{00000000-0005-0000-0000-0000AF040000}"/>
    <cellStyle name="Normal 3 16 16" xfId="1209" xr:uid="{00000000-0005-0000-0000-0000B0040000}"/>
    <cellStyle name="Normal 3 16 17" xfId="1210" xr:uid="{00000000-0005-0000-0000-0000B1040000}"/>
    <cellStyle name="Normal 3 16 18" xfId="1211" xr:uid="{00000000-0005-0000-0000-0000B2040000}"/>
    <cellStyle name="Normal 3 16 19" xfId="1212" xr:uid="{00000000-0005-0000-0000-0000B3040000}"/>
    <cellStyle name="Normal 3 16 2" xfId="1213" xr:uid="{00000000-0005-0000-0000-0000B4040000}"/>
    <cellStyle name="Normal 3 16 20" xfId="1214" xr:uid="{00000000-0005-0000-0000-0000B5040000}"/>
    <cellStyle name="Normal 3 16 21" xfId="1215" xr:uid="{00000000-0005-0000-0000-0000B6040000}"/>
    <cellStyle name="Normal 3 16 22" xfId="1216" xr:uid="{00000000-0005-0000-0000-0000B7040000}"/>
    <cellStyle name="Normal 3 16 23" xfId="1217" xr:uid="{00000000-0005-0000-0000-0000B8040000}"/>
    <cellStyle name="Normal 3 16 3" xfId="1218" xr:uid="{00000000-0005-0000-0000-0000B9040000}"/>
    <cellStyle name="Normal 3 16 4" xfId="1219" xr:uid="{00000000-0005-0000-0000-0000BA040000}"/>
    <cellStyle name="Normal 3 16 5" xfId="1220" xr:uid="{00000000-0005-0000-0000-0000BB040000}"/>
    <cellStyle name="Normal 3 16 6" xfId="1221" xr:uid="{00000000-0005-0000-0000-0000BC040000}"/>
    <cellStyle name="Normal 3 16 7" xfId="1222" xr:uid="{00000000-0005-0000-0000-0000BD040000}"/>
    <cellStyle name="Normal 3 16 8" xfId="1223" xr:uid="{00000000-0005-0000-0000-0000BE040000}"/>
    <cellStyle name="Normal 3 16 9" xfId="1224" xr:uid="{00000000-0005-0000-0000-0000BF040000}"/>
    <cellStyle name="Normal 3 17" xfId="1225" xr:uid="{00000000-0005-0000-0000-0000C0040000}"/>
    <cellStyle name="Normal 3 17 10" xfId="1226" xr:uid="{00000000-0005-0000-0000-0000C1040000}"/>
    <cellStyle name="Normal 3 17 11" xfId="1227" xr:uid="{00000000-0005-0000-0000-0000C2040000}"/>
    <cellStyle name="Normal 3 17 12" xfId="1228" xr:uid="{00000000-0005-0000-0000-0000C3040000}"/>
    <cellStyle name="Normal 3 17 13" xfId="1229" xr:uid="{00000000-0005-0000-0000-0000C4040000}"/>
    <cellStyle name="Normal 3 17 14" xfId="1230" xr:uid="{00000000-0005-0000-0000-0000C5040000}"/>
    <cellStyle name="Normal 3 17 15" xfId="1231" xr:uid="{00000000-0005-0000-0000-0000C6040000}"/>
    <cellStyle name="Normal 3 17 16" xfId="1232" xr:uid="{00000000-0005-0000-0000-0000C7040000}"/>
    <cellStyle name="Normal 3 17 17" xfId="1233" xr:uid="{00000000-0005-0000-0000-0000C8040000}"/>
    <cellStyle name="Normal 3 17 18" xfId="1234" xr:uid="{00000000-0005-0000-0000-0000C9040000}"/>
    <cellStyle name="Normal 3 17 19" xfId="1235" xr:uid="{00000000-0005-0000-0000-0000CA040000}"/>
    <cellStyle name="Normal 3 17 2" xfId="1236" xr:uid="{00000000-0005-0000-0000-0000CB040000}"/>
    <cellStyle name="Normal 3 17 20" xfId="1237" xr:uid="{00000000-0005-0000-0000-0000CC040000}"/>
    <cellStyle name="Normal 3 17 21" xfId="1238" xr:uid="{00000000-0005-0000-0000-0000CD040000}"/>
    <cellStyle name="Normal 3 17 22" xfId="1239" xr:uid="{00000000-0005-0000-0000-0000CE040000}"/>
    <cellStyle name="Normal 3 17 23" xfId="1240" xr:uid="{00000000-0005-0000-0000-0000CF040000}"/>
    <cellStyle name="Normal 3 17 3" xfId="1241" xr:uid="{00000000-0005-0000-0000-0000D0040000}"/>
    <cellStyle name="Normal 3 17 4" xfId="1242" xr:uid="{00000000-0005-0000-0000-0000D1040000}"/>
    <cellStyle name="Normal 3 17 5" xfId="1243" xr:uid="{00000000-0005-0000-0000-0000D2040000}"/>
    <cellStyle name="Normal 3 17 6" xfId="1244" xr:uid="{00000000-0005-0000-0000-0000D3040000}"/>
    <cellStyle name="Normal 3 17 7" xfId="1245" xr:uid="{00000000-0005-0000-0000-0000D4040000}"/>
    <cellStyle name="Normal 3 17 8" xfId="1246" xr:uid="{00000000-0005-0000-0000-0000D5040000}"/>
    <cellStyle name="Normal 3 17 9" xfId="1247" xr:uid="{00000000-0005-0000-0000-0000D6040000}"/>
    <cellStyle name="Normal 3 18" xfId="1248" xr:uid="{00000000-0005-0000-0000-0000D7040000}"/>
    <cellStyle name="Normal 3 18 10" xfId="1249" xr:uid="{00000000-0005-0000-0000-0000D8040000}"/>
    <cellStyle name="Normal 3 18 11" xfId="1250" xr:uid="{00000000-0005-0000-0000-0000D9040000}"/>
    <cellStyle name="Normal 3 18 12" xfId="1251" xr:uid="{00000000-0005-0000-0000-0000DA040000}"/>
    <cellStyle name="Normal 3 18 13" xfId="1252" xr:uid="{00000000-0005-0000-0000-0000DB040000}"/>
    <cellStyle name="Normal 3 18 14" xfId="1253" xr:uid="{00000000-0005-0000-0000-0000DC040000}"/>
    <cellStyle name="Normal 3 18 15" xfId="1254" xr:uid="{00000000-0005-0000-0000-0000DD040000}"/>
    <cellStyle name="Normal 3 18 16" xfId="1255" xr:uid="{00000000-0005-0000-0000-0000DE040000}"/>
    <cellStyle name="Normal 3 18 17" xfId="1256" xr:uid="{00000000-0005-0000-0000-0000DF040000}"/>
    <cellStyle name="Normal 3 18 18" xfId="1257" xr:uid="{00000000-0005-0000-0000-0000E0040000}"/>
    <cellStyle name="Normal 3 18 19" xfId="1258" xr:uid="{00000000-0005-0000-0000-0000E1040000}"/>
    <cellStyle name="Normal 3 18 2" xfId="1259" xr:uid="{00000000-0005-0000-0000-0000E2040000}"/>
    <cellStyle name="Normal 3 18 20" xfId="1260" xr:uid="{00000000-0005-0000-0000-0000E3040000}"/>
    <cellStyle name="Normal 3 18 21" xfId="1261" xr:uid="{00000000-0005-0000-0000-0000E4040000}"/>
    <cellStyle name="Normal 3 18 22" xfId="1262" xr:uid="{00000000-0005-0000-0000-0000E5040000}"/>
    <cellStyle name="Normal 3 18 23" xfId="1263" xr:uid="{00000000-0005-0000-0000-0000E6040000}"/>
    <cellStyle name="Normal 3 18 3" xfId="1264" xr:uid="{00000000-0005-0000-0000-0000E7040000}"/>
    <cellStyle name="Normal 3 18 4" xfId="1265" xr:uid="{00000000-0005-0000-0000-0000E8040000}"/>
    <cellStyle name="Normal 3 18 5" xfId="1266" xr:uid="{00000000-0005-0000-0000-0000E9040000}"/>
    <cellStyle name="Normal 3 18 6" xfId="1267" xr:uid="{00000000-0005-0000-0000-0000EA040000}"/>
    <cellStyle name="Normal 3 18 7" xfId="1268" xr:uid="{00000000-0005-0000-0000-0000EB040000}"/>
    <cellStyle name="Normal 3 18 8" xfId="1269" xr:uid="{00000000-0005-0000-0000-0000EC040000}"/>
    <cellStyle name="Normal 3 18 9" xfId="1270" xr:uid="{00000000-0005-0000-0000-0000ED040000}"/>
    <cellStyle name="Normal 3 19" xfId="1271" xr:uid="{00000000-0005-0000-0000-0000EE040000}"/>
    <cellStyle name="Normal 3 19 10" xfId="1272" xr:uid="{00000000-0005-0000-0000-0000EF040000}"/>
    <cellStyle name="Normal 3 19 11" xfId="1273" xr:uid="{00000000-0005-0000-0000-0000F0040000}"/>
    <cellStyle name="Normal 3 19 12" xfId="1274" xr:uid="{00000000-0005-0000-0000-0000F1040000}"/>
    <cellStyle name="Normal 3 19 13" xfId="1275" xr:uid="{00000000-0005-0000-0000-0000F2040000}"/>
    <cellStyle name="Normal 3 19 14" xfId="1276" xr:uid="{00000000-0005-0000-0000-0000F3040000}"/>
    <cellStyle name="Normal 3 19 15" xfId="1277" xr:uid="{00000000-0005-0000-0000-0000F4040000}"/>
    <cellStyle name="Normal 3 19 16" xfId="1278" xr:uid="{00000000-0005-0000-0000-0000F5040000}"/>
    <cellStyle name="Normal 3 19 17" xfId="1279" xr:uid="{00000000-0005-0000-0000-0000F6040000}"/>
    <cellStyle name="Normal 3 19 18" xfId="1280" xr:uid="{00000000-0005-0000-0000-0000F7040000}"/>
    <cellStyle name="Normal 3 19 19" xfId="1281" xr:uid="{00000000-0005-0000-0000-0000F8040000}"/>
    <cellStyle name="Normal 3 19 2" xfId="1282" xr:uid="{00000000-0005-0000-0000-0000F9040000}"/>
    <cellStyle name="Normal 3 19 20" xfId="1283" xr:uid="{00000000-0005-0000-0000-0000FA040000}"/>
    <cellStyle name="Normal 3 19 21" xfId="1284" xr:uid="{00000000-0005-0000-0000-0000FB040000}"/>
    <cellStyle name="Normal 3 19 22" xfId="1285" xr:uid="{00000000-0005-0000-0000-0000FC040000}"/>
    <cellStyle name="Normal 3 19 23" xfId="1286" xr:uid="{00000000-0005-0000-0000-0000FD040000}"/>
    <cellStyle name="Normal 3 19 3" xfId="1287" xr:uid="{00000000-0005-0000-0000-0000FE040000}"/>
    <cellStyle name="Normal 3 19 4" xfId="1288" xr:uid="{00000000-0005-0000-0000-0000FF040000}"/>
    <cellStyle name="Normal 3 19 5" xfId="1289" xr:uid="{00000000-0005-0000-0000-000000050000}"/>
    <cellStyle name="Normal 3 19 6" xfId="1290" xr:uid="{00000000-0005-0000-0000-000001050000}"/>
    <cellStyle name="Normal 3 19 7" xfId="1291" xr:uid="{00000000-0005-0000-0000-000002050000}"/>
    <cellStyle name="Normal 3 19 8" xfId="1292" xr:uid="{00000000-0005-0000-0000-000003050000}"/>
    <cellStyle name="Normal 3 19 9" xfId="1293" xr:uid="{00000000-0005-0000-0000-000004050000}"/>
    <cellStyle name="Normal 3 2" xfId="1294" xr:uid="{00000000-0005-0000-0000-000005050000}"/>
    <cellStyle name="Normal 3 2 10" xfId="1295" xr:uid="{00000000-0005-0000-0000-000006050000}"/>
    <cellStyle name="Normal 3 2 11" xfId="1296" xr:uid="{00000000-0005-0000-0000-000007050000}"/>
    <cellStyle name="Normal 3 2 12" xfId="1297" xr:uid="{00000000-0005-0000-0000-000008050000}"/>
    <cellStyle name="Normal 3 2 13" xfId="1298" xr:uid="{00000000-0005-0000-0000-000009050000}"/>
    <cellStyle name="Normal 3 2 14" xfId="1299" xr:uid="{00000000-0005-0000-0000-00000A050000}"/>
    <cellStyle name="Normal 3 2 15" xfId="1300" xr:uid="{00000000-0005-0000-0000-00000B050000}"/>
    <cellStyle name="Normal 3 2 16" xfId="1301" xr:uid="{00000000-0005-0000-0000-00000C050000}"/>
    <cellStyle name="Normal 3 2 17" xfId="1302" xr:uid="{00000000-0005-0000-0000-00000D050000}"/>
    <cellStyle name="Normal 3 2 18" xfId="1303" xr:uid="{00000000-0005-0000-0000-00000E050000}"/>
    <cellStyle name="Normal 3 2 19" xfId="1304" xr:uid="{00000000-0005-0000-0000-00000F050000}"/>
    <cellStyle name="Normal 3 2 2" xfId="1305" xr:uid="{00000000-0005-0000-0000-000010050000}"/>
    <cellStyle name="Normal 3 2 2 10" xfId="1306" xr:uid="{00000000-0005-0000-0000-000011050000}"/>
    <cellStyle name="Normal 3 2 2 11" xfId="1307" xr:uid="{00000000-0005-0000-0000-000012050000}"/>
    <cellStyle name="Normal 3 2 2 12" xfId="1308" xr:uid="{00000000-0005-0000-0000-000013050000}"/>
    <cellStyle name="Normal 3 2 2 13" xfId="1309" xr:uid="{00000000-0005-0000-0000-000014050000}"/>
    <cellStyle name="Normal 3 2 2 14" xfId="1310" xr:uid="{00000000-0005-0000-0000-000015050000}"/>
    <cellStyle name="Normal 3 2 2 15" xfId="1311" xr:uid="{00000000-0005-0000-0000-000016050000}"/>
    <cellStyle name="Normal 3 2 2 16" xfId="1312" xr:uid="{00000000-0005-0000-0000-000017050000}"/>
    <cellStyle name="Normal 3 2 2 17" xfId="1313" xr:uid="{00000000-0005-0000-0000-000018050000}"/>
    <cellStyle name="Normal 3 2 2 18" xfId="1314" xr:uid="{00000000-0005-0000-0000-000019050000}"/>
    <cellStyle name="Normal 3 2 2 19" xfId="1315" xr:uid="{00000000-0005-0000-0000-00001A050000}"/>
    <cellStyle name="Normal 3 2 2 2" xfId="1316" xr:uid="{00000000-0005-0000-0000-00001B050000}"/>
    <cellStyle name="Normal 3 2 2 20" xfId="1317" xr:uid="{00000000-0005-0000-0000-00001C050000}"/>
    <cellStyle name="Normal 3 2 2 21" xfId="1318" xr:uid="{00000000-0005-0000-0000-00001D050000}"/>
    <cellStyle name="Normal 3 2 2 22" xfId="1319" xr:uid="{00000000-0005-0000-0000-00001E050000}"/>
    <cellStyle name="Normal 3 2 2 23" xfId="1320" xr:uid="{00000000-0005-0000-0000-00001F050000}"/>
    <cellStyle name="Normal 3 2 2 24" xfId="1321" xr:uid="{00000000-0005-0000-0000-000020050000}"/>
    <cellStyle name="Normal 3 2 2 25" xfId="1322" xr:uid="{00000000-0005-0000-0000-000021050000}"/>
    <cellStyle name="Normal 3 2 2 26" xfId="1323" xr:uid="{00000000-0005-0000-0000-000022050000}"/>
    <cellStyle name="Normal 3 2 2 27" xfId="1324" xr:uid="{00000000-0005-0000-0000-000023050000}"/>
    <cellStyle name="Normal 3 2 2 28" xfId="1325" xr:uid="{00000000-0005-0000-0000-000024050000}"/>
    <cellStyle name="Normal 3 2 2 29" xfId="1326" xr:uid="{00000000-0005-0000-0000-000025050000}"/>
    <cellStyle name="Normal 3 2 2 3" xfId="1327" xr:uid="{00000000-0005-0000-0000-000026050000}"/>
    <cellStyle name="Normal 3 2 2 30" xfId="1328" xr:uid="{00000000-0005-0000-0000-000027050000}"/>
    <cellStyle name="Normal 3 2 2 31" xfId="1329" xr:uid="{00000000-0005-0000-0000-000028050000}"/>
    <cellStyle name="Normal 3 2 2 32" xfId="1330" xr:uid="{00000000-0005-0000-0000-000029050000}"/>
    <cellStyle name="Normal 3 2 2 33" xfId="1331" xr:uid="{00000000-0005-0000-0000-00002A050000}"/>
    <cellStyle name="Normal 3 2 2 4" xfId="1332" xr:uid="{00000000-0005-0000-0000-00002B050000}"/>
    <cellStyle name="Normal 3 2 2 5" xfId="1333" xr:uid="{00000000-0005-0000-0000-00002C050000}"/>
    <cellStyle name="Normal 3 2 2 6" xfId="1334" xr:uid="{00000000-0005-0000-0000-00002D050000}"/>
    <cellStyle name="Normal 3 2 2 7" xfId="1335" xr:uid="{00000000-0005-0000-0000-00002E050000}"/>
    <cellStyle name="Normal 3 2 2 8" xfId="1336" xr:uid="{00000000-0005-0000-0000-00002F050000}"/>
    <cellStyle name="Normal 3 2 2 9" xfId="1337" xr:uid="{00000000-0005-0000-0000-000030050000}"/>
    <cellStyle name="Normal 3 2 20" xfId="1338" xr:uid="{00000000-0005-0000-0000-000031050000}"/>
    <cellStyle name="Normal 3 2 21" xfId="1339" xr:uid="{00000000-0005-0000-0000-000032050000}"/>
    <cellStyle name="Normal 3 2 22" xfId="1340" xr:uid="{00000000-0005-0000-0000-000033050000}"/>
    <cellStyle name="Normal 3 2 23" xfId="1341" xr:uid="{00000000-0005-0000-0000-000034050000}"/>
    <cellStyle name="Normal 3 2 24" xfId="1342" xr:uid="{00000000-0005-0000-0000-000035050000}"/>
    <cellStyle name="Normal 3 2 25" xfId="1343" xr:uid="{00000000-0005-0000-0000-000036050000}"/>
    <cellStyle name="Normal 3 2 26" xfId="1344" xr:uid="{00000000-0005-0000-0000-000037050000}"/>
    <cellStyle name="Normal 3 2 27" xfId="1345" xr:uid="{00000000-0005-0000-0000-000038050000}"/>
    <cellStyle name="Normal 3 2 28" xfId="1346" xr:uid="{00000000-0005-0000-0000-000039050000}"/>
    <cellStyle name="Normal 3 2 29" xfId="1347" xr:uid="{00000000-0005-0000-0000-00003A050000}"/>
    <cellStyle name="Normal 3 2 3" xfId="1348" xr:uid="{00000000-0005-0000-0000-00003B050000}"/>
    <cellStyle name="Normal 3 2 30" xfId="1349" xr:uid="{00000000-0005-0000-0000-00003C050000}"/>
    <cellStyle name="Normal 3 2 31" xfId="1350" xr:uid="{00000000-0005-0000-0000-00003D050000}"/>
    <cellStyle name="Normal 3 2 32" xfId="1351" xr:uid="{00000000-0005-0000-0000-00003E050000}"/>
    <cellStyle name="Normal 3 2 33" xfId="1352" xr:uid="{00000000-0005-0000-0000-00003F050000}"/>
    <cellStyle name="Normal 3 2 34" xfId="1353" xr:uid="{00000000-0005-0000-0000-000040050000}"/>
    <cellStyle name="Normal 3 2 35" xfId="1354" xr:uid="{00000000-0005-0000-0000-000041050000}"/>
    <cellStyle name="Normal 3 2 36" xfId="1355" xr:uid="{00000000-0005-0000-0000-000042050000}"/>
    <cellStyle name="Normal 3 2 37" xfId="1356" xr:uid="{00000000-0005-0000-0000-000043050000}"/>
    <cellStyle name="Normal 3 2 38" xfId="1357" xr:uid="{00000000-0005-0000-0000-000044050000}"/>
    <cellStyle name="Normal 3 2 39" xfId="1358" xr:uid="{00000000-0005-0000-0000-000045050000}"/>
    <cellStyle name="Normal 3 2 4" xfId="1359" xr:uid="{00000000-0005-0000-0000-000046050000}"/>
    <cellStyle name="Normal 3 2 40" xfId="1360" xr:uid="{00000000-0005-0000-0000-000047050000}"/>
    <cellStyle name="Normal 3 2 41" xfId="1361" xr:uid="{00000000-0005-0000-0000-000048050000}"/>
    <cellStyle name="Normal 3 2 42" xfId="1362" xr:uid="{00000000-0005-0000-0000-000049050000}"/>
    <cellStyle name="Normal 3 2 43" xfId="1363" xr:uid="{00000000-0005-0000-0000-00004A050000}"/>
    <cellStyle name="Normal 3 2 44" xfId="1364" xr:uid="{00000000-0005-0000-0000-00004B050000}"/>
    <cellStyle name="Normal 3 2 45" xfId="1365" xr:uid="{00000000-0005-0000-0000-00004C050000}"/>
    <cellStyle name="Normal 3 2 46" xfId="1366" xr:uid="{00000000-0005-0000-0000-00004D050000}"/>
    <cellStyle name="Normal 3 2 47" xfId="1367" xr:uid="{00000000-0005-0000-0000-00004E050000}"/>
    <cellStyle name="Normal 3 2 48" xfId="1368" xr:uid="{00000000-0005-0000-0000-00004F050000}"/>
    <cellStyle name="Normal 3 2 49" xfId="1369" xr:uid="{00000000-0005-0000-0000-000050050000}"/>
    <cellStyle name="Normal 3 2 5" xfId="1370" xr:uid="{00000000-0005-0000-0000-000051050000}"/>
    <cellStyle name="Normal 3 2 50" xfId="1371" xr:uid="{00000000-0005-0000-0000-000052050000}"/>
    <cellStyle name="Normal 3 2 51" xfId="1372" xr:uid="{00000000-0005-0000-0000-000053050000}"/>
    <cellStyle name="Normal 3 2 52" xfId="1373" xr:uid="{00000000-0005-0000-0000-000054050000}"/>
    <cellStyle name="Normal 3 2 53" xfId="1374" xr:uid="{00000000-0005-0000-0000-000055050000}"/>
    <cellStyle name="Normal 3 2 54" xfId="1375" xr:uid="{00000000-0005-0000-0000-000056050000}"/>
    <cellStyle name="Normal 3 2 55" xfId="1376" xr:uid="{00000000-0005-0000-0000-000057050000}"/>
    <cellStyle name="Normal 3 2 6" xfId="1377" xr:uid="{00000000-0005-0000-0000-000058050000}"/>
    <cellStyle name="Normal 3 2 7" xfId="1378" xr:uid="{00000000-0005-0000-0000-000059050000}"/>
    <cellStyle name="Normal 3 2 8" xfId="1379" xr:uid="{00000000-0005-0000-0000-00005A050000}"/>
    <cellStyle name="Normal 3 2 9" xfId="1380" xr:uid="{00000000-0005-0000-0000-00005B050000}"/>
    <cellStyle name="Normal 3 20" xfId="1381" xr:uid="{00000000-0005-0000-0000-00005C050000}"/>
    <cellStyle name="Normal 3 20 10" xfId="1382" xr:uid="{00000000-0005-0000-0000-00005D050000}"/>
    <cellStyle name="Normal 3 20 11" xfId="1383" xr:uid="{00000000-0005-0000-0000-00005E050000}"/>
    <cellStyle name="Normal 3 20 12" xfId="1384" xr:uid="{00000000-0005-0000-0000-00005F050000}"/>
    <cellStyle name="Normal 3 20 13" xfId="1385" xr:uid="{00000000-0005-0000-0000-000060050000}"/>
    <cellStyle name="Normal 3 20 14" xfId="1386" xr:uid="{00000000-0005-0000-0000-000061050000}"/>
    <cellStyle name="Normal 3 20 15" xfId="1387" xr:uid="{00000000-0005-0000-0000-000062050000}"/>
    <cellStyle name="Normal 3 20 16" xfId="1388" xr:uid="{00000000-0005-0000-0000-000063050000}"/>
    <cellStyle name="Normal 3 20 17" xfId="1389" xr:uid="{00000000-0005-0000-0000-000064050000}"/>
    <cellStyle name="Normal 3 20 18" xfId="1390" xr:uid="{00000000-0005-0000-0000-000065050000}"/>
    <cellStyle name="Normal 3 20 19" xfId="1391" xr:uid="{00000000-0005-0000-0000-000066050000}"/>
    <cellStyle name="Normal 3 20 2" xfId="1392" xr:uid="{00000000-0005-0000-0000-000067050000}"/>
    <cellStyle name="Normal 3 20 20" xfId="1393" xr:uid="{00000000-0005-0000-0000-000068050000}"/>
    <cellStyle name="Normal 3 20 21" xfId="1394" xr:uid="{00000000-0005-0000-0000-000069050000}"/>
    <cellStyle name="Normal 3 20 22" xfId="1395" xr:uid="{00000000-0005-0000-0000-00006A050000}"/>
    <cellStyle name="Normal 3 20 23" xfId="1396" xr:uid="{00000000-0005-0000-0000-00006B050000}"/>
    <cellStyle name="Normal 3 20 3" xfId="1397" xr:uid="{00000000-0005-0000-0000-00006C050000}"/>
    <cellStyle name="Normal 3 20 4" xfId="1398" xr:uid="{00000000-0005-0000-0000-00006D050000}"/>
    <cellStyle name="Normal 3 20 5" xfId="1399" xr:uid="{00000000-0005-0000-0000-00006E050000}"/>
    <cellStyle name="Normal 3 20 6" xfId="1400" xr:uid="{00000000-0005-0000-0000-00006F050000}"/>
    <cellStyle name="Normal 3 20 7" xfId="1401" xr:uid="{00000000-0005-0000-0000-000070050000}"/>
    <cellStyle name="Normal 3 20 8" xfId="1402" xr:uid="{00000000-0005-0000-0000-000071050000}"/>
    <cellStyle name="Normal 3 20 9" xfId="1403" xr:uid="{00000000-0005-0000-0000-000072050000}"/>
    <cellStyle name="Normal 3 21" xfId="1404" xr:uid="{00000000-0005-0000-0000-000073050000}"/>
    <cellStyle name="Normal 3 21 10" xfId="1405" xr:uid="{00000000-0005-0000-0000-000074050000}"/>
    <cellStyle name="Normal 3 21 11" xfId="1406" xr:uid="{00000000-0005-0000-0000-000075050000}"/>
    <cellStyle name="Normal 3 21 12" xfId="1407" xr:uid="{00000000-0005-0000-0000-000076050000}"/>
    <cellStyle name="Normal 3 21 13" xfId="1408" xr:uid="{00000000-0005-0000-0000-000077050000}"/>
    <cellStyle name="Normal 3 21 14" xfId="1409" xr:uid="{00000000-0005-0000-0000-000078050000}"/>
    <cellStyle name="Normal 3 21 15" xfId="1410" xr:uid="{00000000-0005-0000-0000-000079050000}"/>
    <cellStyle name="Normal 3 21 16" xfId="1411" xr:uid="{00000000-0005-0000-0000-00007A050000}"/>
    <cellStyle name="Normal 3 21 17" xfId="1412" xr:uid="{00000000-0005-0000-0000-00007B050000}"/>
    <cellStyle name="Normal 3 21 18" xfId="1413" xr:uid="{00000000-0005-0000-0000-00007C050000}"/>
    <cellStyle name="Normal 3 21 19" xfId="1414" xr:uid="{00000000-0005-0000-0000-00007D050000}"/>
    <cellStyle name="Normal 3 21 2" xfId="1415" xr:uid="{00000000-0005-0000-0000-00007E050000}"/>
    <cellStyle name="Normal 3 21 20" xfId="1416" xr:uid="{00000000-0005-0000-0000-00007F050000}"/>
    <cellStyle name="Normal 3 21 21" xfId="1417" xr:uid="{00000000-0005-0000-0000-000080050000}"/>
    <cellStyle name="Normal 3 21 22" xfId="1418" xr:uid="{00000000-0005-0000-0000-000081050000}"/>
    <cellStyle name="Normal 3 21 23" xfId="1419" xr:uid="{00000000-0005-0000-0000-000082050000}"/>
    <cellStyle name="Normal 3 21 3" xfId="1420" xr:uid="{00000000-0005-0000-0000-000083050000}"/>
    <cellStyle name="Normal 3 21 4" xfId="1421" xr:uid="{00000000-0005-0000-0000-000084050000}"/>
    <cellStyle name="Normal 3 21 5" xfId="1422" xr:uid="{00000000-0005-0000-0000-000085050000}"/>
    <cellStyle name="Normal 3 21 6" xfId="1423" xr:uid="{00000000-0005-0000-0000-000086050000}"/>
    <cellStyle name="Normal 3 21 7" xfId="1424" xr:uid="{00000000-0005-0000-0000-000087050000}"/>
    <cellStyle name="Normal 3 21 8" xfId="1425" xr:uid="{00000000-0005-0000-0000-000088050000}"/>
    <cellStyle name="Normal 3 21 9" xfId="1426" xr:uid="{00000000-0005-0000-0000-000089050000}"/>
    <cellStyle name="Normal 3 22" xfId="1427" xr:uid="{00000000-0005-0000-0000-00008A050000}"/>
    <cellStyle name="Normal 3 22 10" xfId="1428" xr:uid="{00000000-0005-0000-0000-00008B050000}"/>
    <cellStyle name="Normal 3 22 11" xfId="1429" xr:uid="{00000000-0005-0000-0000-00008C050000}"/>
    <cellStyle name="Normal 3 22 12" xfId="1430" xr:uid="{00000000-0005-0000-0000-00008D050000}"/>
    <cellStyle name="Normal 3 22 13" xfId="1431" xr:uid="{00000000-0005-0000-0000-00008E050000}"/>
    <cellStyle name="Normal 3 22 14" xfId="1432" xr:uid="{00000000-0005-0000-0000-00008F050000}"/>
    <cellStyle name="Normal 3 22 15" xfId="1433" xr:uid="{00000000-0005-0000-0000-000090050000}"/>
    <cellStyle name="Normal 3 22 16" xfId="1434" xr:uid="{00000000-0005-0000-0000-000091050000}"/>
    <cellStyle name="Normal 3 22 17" xfId="1435" xr:uid="{00000000-0005-0000-0000-000092050000}"/>
    <cellStyle name="Normal 3 22 18" xfId="1436" xr:uid="{00000000-0005-0000-0000-000093050000}"/>
    <cellStyle name="Normal 3 22 19" xfId="1437" xr:uid="{00000000-0005-0000-0000-000094050000}"/>
    <cellStyle name="Normal 3 22 2" xfId="1438" xr:uid="{00000000-0005-0000-0000-000095050000}"/>
    <cellStyle name="Normal 3 22 20" xfId="1439" xr:uid="{00000000-0005-0000-0000-000096050000}"/>
    <cellStyle name="Normal 3 22 21" xfId="1440" xr:uid="{00000000-0005-0000-0000-000097050000}"/>
    <cellStyle name="Normal 3 22 22" xfId="1441" xr:uid="{00000000-0005-0000-0000-000098050000}"/>
    <cellStyle name="Normal 3 22 23" xfId="1442" xr:uid="{00000000-0005-0000-0000-000099050000}"/>
    <cellStyle name="Normal 3 22 3" xfId="1443" xr:uid="{00000000-0005-0000-0000-00009A050000}"/>
    <cellStyle name="Normal 3 22 4" xfId="1444" xr:uid="{00000000-0005-0000-0000-00009B050000}"/>
    <cellStyle name="Normal 3 22 5" xfId="1445" xr:uid="{00000000-0005-0000-0000-00009C050000}"/>
    <cellStyle name="Normal 3 22 6" xfId="1446" xr:uid="{00000000-0005-0000-0000-00009D050000}"/>
    <cellStyle name="Normal 3 22 7" xfId="1447" xr:uid="{00000000-0005-0000-0000-00009E050000}"/>
    <cellStyle name="Normal 3 22 8" xfId="1448" xr:uid="{00000000-0005-0000-0000-00009F050000}"/>
    <cellStyle name="Normal 3 22 9" xfId="1449" xr:uid="{00000000-0005-0000-0000-0000A0050000}"/>
    <cellStyle name="Normal 3 23" xfId="1450" xr:uid="{00000000-0005-0000-0000-0000A1050000}"/>
    <cellStyle name="Normal 3 23 10" xfId="1451" xr:uid="{00000000-0005-0000-0000-0000A2050000}"/>
    <cellStyle name="Normal 3 23 11" xfId="1452" xr:uid="{00000000-0005-0000-0000-0000A3050000}"/>
    <cellStyle name="Normal 3 23 12" xfId="1453" xr:uid="{00000000-0005-0000-0000-0000A4050000}"/>
    <cellStyle name="Normal 3 23 13" xfId="1454" xr:uid="{00000000-0005-0000-0000-0000A5050000}"/>
    <cellStyle name="Normal 3 23 14" xfId="1455" xr:uid="{00000000-0005-0000-0000-0000A6050000}"/>
    <cellStyle name="Normal 3 23 15" xfId="1456" xr:uid="{00000000-0005-0000-0000-0000A7050000}"/>
    <cellStyle name="Normal 3 23 16" xfId="1457" xr:uid="{00000000-0005-0000-0000-0000A8050000}"/>
    <cellStyle name="Normal 3 23 17" xfId="1458" xr:uid="{00000000-0005-0000-0000-0000A9050000}"/>
    <cellStyle name="Normal 3 23 18" xfId="1459" xr:uid="{00000000-0005-0000-0000-0000AA050000}"/>
    <cellStyle name="Normal 3 23 19" xfId="1460" xr:uid="{00000000-0005-0000-0000-0000AB050000}"/>
    <cellStyle name="Normal 3 23 2" xfId="1461" xr:uid="{00000000-0005-0000-0000-0000AC050000}"/>
    <cellStyle name="Normal 3 23 20" xfId="1462" xr:uid="{00000000-0005-0000-0000-0000AD050000}"/>
    <cellStyle name="Normal 3 23 21" xfId="1463" xr:uid="{00000000-0005-0000-0000-0000AE050000}"/>
    <cellStyle name="Normal 3 23 22" xfId="1464" xr:uid="{00000000-0005-0000-0000-0000AF050000}"/>
    <cellStyle name="Normal 3 23 23" xfId="1465" xr:uid="{00000000-0005-0000-0000-0000B0050000}"/>
    <cellStyle name="Normal 3 23 3" xfId="1466" xr:uid="{00000000-0005-0000-0000-0000B1050000}"/>
    <cellStyle name="Normal 3 23 4" xfId="1467" xr:uid="{00000000-0005-0000-0000-0000B2050000}"/>
    <cellStyle name="Normal 3 23 5" xfId="1468" xr:uid="{00000000-0005-0000-0000-0000B3050000}"/>
    <cellStyle name="Normal 3 23 6" xfId="1469" xr:uid="{00000000-0005-0000-0000-0000B4050000}"/>
    <cellStyle name="Normal 3 23 7" xfId="1470" xr:uid="{00000000-0005-0000-0000-0000B5050000}"/>
    <cellStyle name="Normal 3 23 8" xfId="1471" xr:uid="{00000000-0005-0000-0000-0000B6050000}"/>
    <cellStyle name="Normal 3 23 9" xfId="1472" xr:uid="{00000000-0005-0000-0000-0000B7050000}"/>
    <cellStyle name="Normal 3 24" xfId="1473" xr:uid="{00000000-0005-0000-0000-0000B8050000}"/>
    <cellStyle name="Normal 3 24 10" xfId="1474" xr:uid="{00000000-0005-0000-0000-0000B9050000}"/>
    <cellStyle name="Normal 3 24 11" xfId="1475" xr:uid="{00000000-0005-0000-0000-0000BA050000}"/>
    <cellStyle name="Normal 3 24 12" xfId="1476" xr:uid="{00000000-0005-0000-0000-0000BB050000}"/>
    <cellStyle name="Normal 3 24 13" xfId="1477" xr:uid="{00000000-0005-0000-0000-0000BC050000}"/>
    <cellStyle name="Normal 3 24 14" xfId="1478" xr:uid="{00000000-0005-0000-0000-0000BD050000}"/>
    <cellStyle name="Normal 3 24 15" xfId="1479" xr:uid="{00000000-0005-0000-0000-0000BE050000}"/>
    <cellStyle name="Normal 3 24 16" xfId="1480" xr:uid="{00000000-0005-0000-0000-0000BF050000}"/>
    <cellStyle name="Normal 3 24 17" xfId="1481" xr:uid="{00000000-0005-0000-0000-0000C0050000}"/>
    <cellStyle name="Normal 3 24 18" xfId="1482" xr:uid="{00000000-0005-0000-0000-0000C1050000}"/>
    <cellStyle name="Normal 3 24 19" xfId="1483" xr:uid="{00000000-0005-0000-0000-0000C2050000}"/>
    <cellStyle name="Normal 3 24 2" xfId="1484" xr:uid="{00000000-0005-0000-0000-0000C3050000}"/>
    <cellStyle name="Normal 3 24 20" xfId="1485" xr:uid="{00000000-0005-0000-0000-0000C4050000}"/>
    <cellStyle name="Normal 3 24 21" xfId="1486" xr:uid="{00000000-0005-0000-0000-0000C5050000}"/>
    <cellStyle name="Normal 3 24 22" xfId="1487" xr:uid="{00000000-0005-0000-0000-0000C6050000}"/>
    <cellStyle name="Normal 3 24 23" xfId="1488" xr:uid="{00000000-0005-0000-0000-0000C7050000}"/>
    <cellStyle name="Normal 3 24 3" xfId="1489" xr:uid="{00000000-0005-0000-0000-0000C8050000}"/>
    <cellStyle name="Normal 3 24 4" xfId="1490" xr:uid="{00000000-0005-0000-0000-0000C9050000}"/>
    <cellStyle name="Normal 3 24 5" xfId="1491" xr:uid="{00000000-0005-0000-0000-0000CA050000}"/>
    <cellStyle name="Normal 3 24 6" xfId="1492" xr:uid="{00000000-0005-0000-0000-0000CB050000}"/>
    <cellStyle name="Normal 3 24 7" xfId="1493" xr:uid="{00000000-0005-0000-0000-0000CC050000}"/>
    <cellStyle name="Normal 3 24 8" xfId="1494" xr:uid="{00000000-0005-0000-0000-0000CD050000}"/>
    <cellStyle name="Normal 3 24 9" xfId="1495" xr:uid="{00000000-0005-0000-0000-0000CE050000}"/>
    <cellStyle name="Normal 3 25" xfId="1496" xr:uid="{00000000-0005-0000-0000-0000CF050000}"/>
    <cellStyle name="Normal 3 25 10" xfId="1497" xr:uid="{00000000-0005-0000-0000-0000D0050000}"/>
    <cellStyle name="Normal 3 25 11" xfId="1498" xr:uid="{00000000-0005-0000-0000-0000D1050000}"/>
    <cellStyle name="Normal 3 25 12" xfId="1499" xr:uid="{00000000-0005-0000-0000-0000D2050000}"/>
    <cellStyle name="Normal 3 25 13" xfId="1500" xr:uid="{00000000-0005-0000-0000-0000D3050000}"/>
    <cellStyle name="Normal 3 25 14" xfId="1501" xr:uid="{00000000-0005-0000-0000-0000D4050000}"/>
    <cellStyle name="Normal 3 25 15" xfId="1502" xr:uid="{00000000-0005-0000-0000-0000D5050000}"/>
    <cellStyle name="Normal 3 25 16" xfId="1503" xr:uid="{00000000-0005-0000-0000-0000D6050000}"/>
    <cellStyle name="Normal 3 25 17" xfId="1504" xr:uid="{00000000-0005-0000-0000-0000D7050000}"/>
    <cellStyle name="Normal 3 25 18" xfId="1505" xr:uid="{00000000-0005-0000-0000-0000D8050000}"/>
    <cellStyle name="Normal 3 25 19" xfId="1506" xr:uid="{00000000-0005-0000-0000-0000D9050000}"/>
    <cellStyle name="Normal 3 25 2" xfId="1507" xr:uid="{00000000-0005-0000-0000-0000DA050000}"/>
    <cellStyle name="Normal 3 25 20" xfId="1508" xr:uid="{00000000-0005-0000-0000-0000DB050000}"/>
    <cellStyle name="Normal 3 25 21" xfId="1509" xr:uid="{00000000-0005-0000-0000-0000DC050000}"/>
    <cellStyle name="Normal 3 25 22" xfId="1510" xr:uid="{00000000-0005-0000-0000-0000DD050000}"/>
    <cellStyle name="Normal 3 25 23" xfId="1511" xr:uid="{00000000-0005-0000-0000-0000DE050000}"/>
    <cellStyle name="Normal 3 25 3" xfId="1512" xr:uid="{00000000-0005-0000-0000-0000DF050000}"/>
    <cellStyle name="Normal 3 25 4" xfId="1513" xr:uid="{00000000-0005-0000-0000-0000E0050000}"/>
    <cellStyle name="Normal 3 25 5" xfId="1514" xr:uid="{00000000-0005-0000-0000-0000E1050000}"/>
    <cellStyle name="Normal 3 25 6" xfId="1515" xr:uid="{00000000-0005-0000-0000-0000E2050000}"/>
    <cellStyle name="Normal 3 25 7" xfId="1516" xr:uid="{00000000-0005-0000-0000-0000E3050000}"/>
    <cellStyle name="Normal 3 25 8" xfId="1517" xr:uid="{00000000-0005-0000-0000-0000E4050000}"/>
    <cellStyle name="Normal 3 25 9" xfId="1518" xr:uid="{00000000-0005-0000-0000-0000E5050000}"/>
    <cellStyle name="Normal 3 26" xfId="1519" xr:uid="{00000000-0005-0000-0000-0000E6050000}"/>
    <cellStyle name="Normal 3 26 10" xfId="1520" xr:uid="{00000000-0005-0000-0000-0000E7050000}"/>
    <cellStyle name="Normal 3 26 11" xfId="1521" xr:uid="{00000000-0005-0000-0000-0000E8050000}"/>
    <cellStyle name="Normal 3 26 12" xfId="1522" xr:uid="{00000000-0005-0000-0000-0000E9050000}"/>
    <cellStyle name="Normal 3 26 13" xfId="1523" xr:uid="{00000000-0005-0000-0000-0000EA050000}"/>
    <cellStyle name="Normal 3 26 14" xfId="1524" xr:uid="{00000000-0005-0000-0000-0000EB050000}"/>
    <cellStyle name="Normal 3 26 15" xfId="1525" xr:uid="{00000000-0005-0000-0000-0000EC050000}"/>
    <cellStyle name="Normal 3 26 16" xfId="1526" xr:uid="{00000000-0005-0000-0000-0000ED050000}"/>
    <cellStyle name="Normal 3 26 17" xfId="1527" xr:uid="{00000000-0005-0000-0000-0000EE050000}"/>
    <cellStyle name="Normal 3 26 18" xfId="1528" xr:uid="{00000000-0005-0000-0000-0000EF050000}"/>
    <cellStyle name="Normal 3 26 19" xfId="1529" xr:uid="{00000000-0005-0000-0000-0000F0050000}"/>
    <cellStyle name="Normal 3 26 2" xfId="1530" xr:uid="{00000000-0005-0000-0000-0000F1050000}"/>
    <cellStyle name="Normal 3 26 20" xfId="1531" xr:uid="{00000000-0005-0000-0000-0000F2050000}"/>
    <cellStyle name="Normal 3 26 21" xfId="1532" xr:uid="{00000000-0005-0000-0000-0000F3050000}"/>
    <cellStyle name="Normal 3 26 22" xfId="1533" xr:uid="{00000000-0005-0000-0000-0000F4050000}"/>
    <cellStyle name="Normal 3 26 23" xfId="1534" xr:uid="{00000000-0005-0000-0000-0000F5050000}"/>
    <cellStyle name="Normal 3 26 3" xfId="1535" xr:uid="{00000000-0005-0000-0000-0000F6050000}"/>
    <cellStyle name="Normal 3 26 4" xfId="1536" xr:uid="{00000000-0005-0000-0000-0000F7050000}"/>
    <cellStyle name="Normal 3 26 5" xfId="1537" xr:uid="{00000000-0005-0000-0000-0000F8050000}"/>
    <cellStyle name="Normal 3 26 6" xfId="1538" xr:uid="{00000000-0005-0000-0000-0000F9050000}"/>
    <cellStyle name="Normal 3 26 7" xfId="1539" xr:uid="{00000000-0005-0000-0000-0000FA050000}"/>
    <cellStyle name="Normal 3 26 8" xfId="1540" xr:uid="{00000000-0005-0000-0000-0000FB050000}"/>
    <cellStyle name="Normal 3 26 9" xfId="1541" xr:uid="{00000000-0005-0000-0000-0000FC050000}"/>
    <cellStyle name="Normal 3 27" xfId="1542" xr:uid="{00000000-0005-0000-0000-0000FD050000}"/>
    <cellStyle name="Normal 3 27 10" xfId="1543" xr:uid="{00000000-0005-0000-0000-0000FE050000}"/>
    <cellStyle name="Normal 3 27 11" xfId="1544" xr:uid="{00000000-0005-0000-0000-0000FF050000}"/>
    <cellStyle name="Normal 3 27 12" xfId="1545" xr:uid="{00000000-0005-0000-0000-000000060000}"/>
    <cellStyle name="Normal 3 27 13" xfId="1546" xr:uid="{00000000-0005-0000-0000-000001060000}"/>
    <cellStyle name="Normal 3 27 14" xfId="1547" xr:uid="{00000000-0005-0000-0000-000002060000}"/>
    <cellStyle name="Normal 3 27 15" xfId="1548" xr:uid="{00000000-0005-0000-0000-000003060000}"/>
    <cellStyle name="Normal 3 27 16" xfId="1549" xr:uid="{00000000-0005-0000-0000-000004060000}"/>
    <cellStyle name="Normal 3 27 17" xfId="1550" xr:uid="{00000000-0005-0000-0000-000005060000}"/>
    <cellStyle name="Normal 3 27 18" xfId="1551" xr:uid="{00000000-0005-0000-0000-000006060000}"/>
    <cellStyle name="Normal 3 27 19" xfId="1552" xr:uid="{00000000-0005-0000-0000-000007060000}"/>
    <cellStyle name="Normal 3 27 2" xfId="1553" xr:uid="{00000000-0005-0000-0000-000008060000}"/>
    <cellStyle name="Normal 3 27 20" xfId="1554" xr:uid="{00000000-0005-0000-0000-000009060000}"/>
    <cellStyle name="Normal 3 27 21" xfId="1555" xr:uid="{00000000-0005-0000-0000-00000A060000}"/>
    <cellStyle name="Normal 3 27 22" xfId="1556" xr:uid="{00000000-0005-0000-0000-00000B060000}"/>
    <cellStyle name="Normal 3 27 23" xfId="1557" xr:uid="{00000000-0005-0000-0000-00000C060000}"/>
    <cellStyle name="Normal 3 27 3" xfId="1558" xr:uid="{00000000-0005-0000-0000-00000D060000}"/>
    <cellStyle name="Normal 3 27 4" xfId="1559" xr:uid="{00000000-0005-0000-0000-00000E060000}"/>
    <cellStyle name="Normal 3 27 5" xfId="1560" xr:uid="{00000000-0005-0000-0000-00000F060000}"/>
    <cellStyle name="Normal 3 27 6" xfId="1561" xr:uid="{00000000-0005-0000-0000-000010060000}"/>
    <cellStyle name="Normal 3 27 7" xfId="1562" xr:uid="{00000000-0005-0000-0000-000011060000}"/>
    <cellStyle name="Normal 3 27 8" xfId="1563" xr:uid="{00000000-0005-0000-0000-000012060000}"/>
    <cellStyle name="Normal 3 27 9" xfId="1564" xr:uid="{00000000-0005-0000-0000-000013060000}"/>
    <cellStyle name="Normal 3 28" xfId="1565" xr:uid="{00000000-0005-0000-0000-000014060000}"/>
    <cellStyle name="Normal 3 28 10" xfId="1566" xr:uid="{00000000-0005-0000-0000-000015060000}"/>
    <cellStyle name="Normal 3 28 11" xfId="1567" xr:uid="{00000000-0005-0000-0000-000016060000}"/>
    <cellStyle name="Normal 3 28 12" xfId="1568" xr:uid="{00000000-0005-0000-0000-000017060000}"/>
    <cellStyle name="Normal 3 28 13" xfId="1569" xr:uid="{00000000-0005-0000-0000-000018060000}"/>
    <cellStyle name="Normal 3 28 14" xfId="1570" xr:uid="{00000000-0005-0000-0000-000019060000}"/>
    <cellStyle name="Normal 3 28 15" xfId="1571" xr:uid="{00000000-0005-0000-0000-00001A060000}"/>
    <cellStyle name="Normal 3 28 16" xfId="1572" xr:uid="{00000000-0005-0000-0000-00001B060000}"/>
    <cellStyle name="Normal 3 28 17" xfId="1573" xr:uid="{00000000-0005-0000-0000-00001C060000}"/>
    <cellStyle name="Normal 3 28 18" xfId="1574" xr:uid="{00000000-0005-0000-0000-00001D060000}"/>
    <cellStyle name="Normal 3 28 19" xfId="1575" xr:uid="{00000000-0005-0000-0000-00001E060000}"/>
    <cellStyle name="Normal 3 28 2" xfId="1576" xr:uid="{00000000-0005-0000-0000-00001F060000}"/>
    <cellStyle name="Normal 3 28 20" xfId="1577" xr:uid="{00000000-0005-0000-0000-000020060000}"/>
    <cellStyle name="Normal 3 28 21" xfId="1578" xr:uid="{00000000-0005-0000-0000-000021060000}"/>
    <cellStyle name="Normal 3 28 22" xfId="1579" xr:uid="{00000000-0005-0000-0000-000022060000}"/>
    <cellStyle name="Normal 3 28 23" xfId="1580" xr:uid="{00000000-0005-0000-0000-000023060000}"/>
    <cellStyle name="Normal 3 28 3" xfId="1581" xr:uid="{00000000-0005-0000-0000-000024060000}"/>
    <cellStyle name="Normal 3 28 4" xfId="1582" xr:uid="{00000000-0005-0000-0000-000025060000}"/>
    <cellStyle name="Normal 3 28 5" xfId="1583" xr:uid="{00000000-0005-0000-0000-000026060000}"/>
    <cellStyle name="Normal 3 28 6" xfId="1584" xr:uid="{00000000-0005-0000-0000-000027060000}"/>
    <cellStyle name="Normal 3 28 7" xfId="1585" xr:uid="{00000000-0005-0000-0000-000028060000}"/>
    <cellStyle name="Normal 3 28 8" xfId="1586" xr:uid="{00000000-0005-0000-0000-000029060000}"/>
    <cellStyle name="Normal 3 28 9" xfId="1587" xr:uid="{00000000-0005-0000-0000-00002A060000}"/>
    <cellStyle name="Normal 3 29" xfId="1588" xr:uid="{00000000-0005-0000-0000-00002B060000}"/>
    <cellStyle name="Normal 3 29 10" xfId="1589" xr:uid="{00000000-0005-0000-0000-00002C060000}"/>
    <cellStyle name="Normal 3 29 11" xfId="1590" xr:uid="{00000000-0005-0000-0000-00002D060000}"/>
    <cellStyle name="Normal 3 29 12" xfId="1591" xr:uid="{00000000-0005-0000-0000-00002E060000}"/>
    <cellStyle name="Normal 3 29 13" xfId="1592" xr:uid="{00000000-0005-0000-0000-00002F060000}"/>
    <cellStyle name="Normal 3 29 14" xfId="1593" xr:uid="{00000000-0005-0000-0000-000030060000}"/>
    <cellStyle name="Normal 3 29 15" xfId="1594" xr:uid="{00000000-0005-0000-0000-000031060000}"/>
    <cellStyle name="Normal 3 29 16" xfId="1595" xr:uid="{00000000-0005-0000-0000-000032060000}"/>
    <cellStyle name="Normal 3 29 17" xfId="1596" xr:uid="{00000000-0005-0000-0000-000033060000}"/>
    <cellStyle name="Normal 3 29 18" xfId="1597" xr:uid="{00000000-0005-0000-0000-000034060000}"/>
    <cellStyle name="Normal 3 29 19" xfId="1598" xr:uid="{00000000-0005-0000-0000-000035060000}"/>
    <cellStyle name="Normal 3 29 2" xfId="1599" xr:uid="{00000000-0005-0000-0000-000036060000}"/>
    <cellStyle name="Normal 3 29 20" xfId="1600" xr:uid="{00000000-0005-0000-0000-000037060000}"/>
    <cellStyle name="Normal 3 29 21" xfId="1601" xr:uid="{00000000-0005-0000-0000-000038060000}"/>
    <cellStyle name="Normal 3 29 22" xfId="1602" xr:uid="{00000000-0005-0000-0000-000039060000}"/>
    <cellStyle name="Normal 3 29 23" xfId="1603" xr:uid="{00000000-0005-0000-0000-00003A060000}"/>
    <cellStyle name="Normal 3 29 3" xfId="1604" xr:uid="{00000000-0005-0000-0000-00003B060000}"/>
    <cellStyle name="Normal 3 29 4" xfId="1605" xr:uid="{00000000-0005-0000-0000-00003C060000}"/>
    <cellStyle name="Normal 3 29 5" xfId="1606" xr:uid="{00000000-0005-0000-0000-00003D060000}"/>
    <cellStyle name="Normal 3 29 6" xfId="1607" xr:uid="{00000000-0005-0000-0000-00003E060000}"/>
    <cellStyle name="Normal 3 29 7" xfId="1608" xr:uid="{00000000-0005-0000-0000-00003F060000}"/>
    <cellStyle name="Normal 3 29 8" xfId="1609" xr:uid="{00000000-0005-0000-0000-000040060000}"/>
    <cellStyle name="Normal 3 29 9" xfId="1610" xr:uid="{00000000-0005-0000-0000-000041060000}"/>
    <cellStyle name="Normal 3 3" xfId="1611" xr:uid="{00000000-0005-0000-0000-000042060000}"/>
    <cellStyle name="Normal 3 3 10" xfId="1612" xr:uid="{00000000-0005-0000-0000-000043060000}"/>
    <cellStyle name="Normal 3 3 11" xfId="1613" xr:uid="{00000000-0005-0000-0000-000044060000}"/>
    <cellStyle name="Normal 3 3 12" xfId="1614" xr:uid="{00000000-0005-0000-0000-000045060000}"/>
    <cellStyle name="Normal 3 3 13" xfId="1615" xr:uid="{00000000-0005-0000-0000-000046060000}"/>
    <cellStyle name="Normal 3 3 14" xfId="1616" xr:uid="{00000000-0005-0000-0000-000047060000}"/>
    <cellStyle name="Normal 3 3 15" xfId="1617" xr:uid="{00000000-0005-0000-0000-000048060000}"/>
    <cellStyle name="Normal 3 3 16" xfId="1618" xr:uid="{00000000-0005-0000-0000-000049060000}"/>
    <cellStyle name="Normal 3 3 17" xfId="1619" xr:uid="{00000000-0005-0000-0000-00004A060000}"/>
    <cellStyle name="Normal 3 3 18" xfId="1620" xr:uid="{00000000-0005-0000-0000-00004B060000}"/>
    <cellStyle name="Normal 3 3 19" xfId="1621" xr:uid="{00000000-0005-0000-0000-00004C060000}"/>
    <cellStyle name="Normal 3 3 2" xfId="1622" xr:uid="{00000000-0005-0000-0000-00004D060000}"/>
    <cellStyle name="Normal 3 3 20" xfId="1623" xr:uid="{00000000-0005-0000-0000-00004E060000}"/>
    <cellStyle name="Normal 3 3 21" xfId="1624" xr:uid="{00000000-0005-0000-0000-00004F060000}"/>
    <cellStyle name="Normal 3 3 22" xfId="1625" xr:uid="{00000000-0005-0000-0000-000050060000}"/>
    <cellStyle name="Normal 3 3 23" xfId="1626" xr:uid="{00000000-0005-0000-0000-000051060000}"/>
    <cellStyle name="Normal 3 3 3" xfId="1627" xr:uid="{00000000-0005-0000-0000-000052060000}"/>
    <cellStyle name="Normal 3 3 4" xfId="1628" xr:uid="{00000000-0005-0000-0000-000053060000}"/>
    <cellStyle name="Normal 3 3 5" xfId="1629" xr:uid="{00000000-0005-0000-0000-000054060000}"/>
    <cellStyle name="Normal 3 3 6" xfId="1630" xr:uid="{00000000-0005-0000-0000-000055060000}"/>
    <cellStyle name="Normal 3 3 7" xfId="1631" xr:uid="{00000000-0005-0000-0000-000056060000}"/>
    <cellStyle name="Normal 3 3 8" xfId="1632" xr:uid="{00000000-0005-0000-0000-000057060000}"/>
    <cellStyle name="Normal 3 3 9" xfId="1633" xr:uid="{00000000-0005-0000-0000-000058060000}"/>
    <cellStyle name="Normal 3 30" xfId="1634" xr:uid="{00000000-0005-0000-0000-000059060000}"/>
    <cellStyle name="Normal 3 30 10" xfId="1635" xr:uid="{00000000-0005-0000-0000-00005A060000}"/>
    <cellStyle name="Normal 3 30 11" xfId="1636" xr:uid="{00000000-0005-0000-0000-00005B060000}"/>
    <cellStyle name="Normal 3 30 12" xfId="1637" xr:uid="{00000000-0005-0000-0000-00005C060000}"/>
    <cellStyle name="Normal 3 30 13" xfId="1638" xr:uid="{00000000-0005-0000-0000-00005D060000}"/>
    <cellStyle name="Normal 3 30 14" xfId="1639" xr:uid="{00000000-0005-0000-0000-00005E060000}"/>
    <cellStyle name="Normal 3 30 15" xfId="1640" xr:uid="{00000000-0005-0000-0000-00005F060000}"/>
    <cellStyle name="Normal 3 30 16" xfId="1641" xr:uid="{00000000-0005-0000-0000-000060060000}"/>
    <cellStyle name="Normal 3 30 17" xfId="1642" xr:uid="{00000000-0005-0000-0000-000061060000}"/>
    <cellStyle name="Normal 3 30 18" xfId="1643" xr:uid="{00000000-0005-0000-0000-000062060000}"/>
    <cellStyle name="Normal 3 30 19" xfId="1644" xr:uid="{00000000-0005-0000-0000-000063060000}"/>
    <cellStyle name="Normal 3 30 2" xfId="1645" xr:uid="{00000000-0005-0000-0000-000064060000}"/>
    <cellStyle name="Normal 3 30 20" xfId="1646" xr:uid="{00000000-0005-0000-0000-000065060000}"/>
    <cellStyle name="Normal 3 30 21" xfId="1647" xr:uid="{00000000-0005-0000-0000-000066060000}"/>
    <cellStyle name="Normal 3 30 22" xfId="1648" xr:uid="{00000000-0005-0000-0000-000067060000}"/>
    <cellStyle name="Normal 3 30 23" xfId="1649" xr:uid="{00000000-0005-0000-0000-000068060000}"/>
    <cellStyle name="Normal 3 30 3" xfId="1650" xr:uid="{00000000-0005-0000-0000-000069060000}"/>
    <cellStyle name="Normal 3 30 4" xfId="1651" xr:uid="{00000000-0005-0000-0000-00006A060000}"/>
    <cellStyle name="Normal 3 30 5" xfId="1652" xr:uid="{00000000-0005-0000-0000-00006B060000}"/>
    <cellStyle name="Normal 3 30 6" xfId="1653" xr:uid="{00000000-0005-0000-0000-00006C060000}"/>
    <cellStyle name="Normal 3 30 7" xfId="1654" xr:uid="{00000000-0005-0000-0000-00006D060000}"/>
    <cellStyle name="Normal 3 30 8" xfId="1655" xr:uid="{00000000-0005-0000-0000-00006E060000}"/>
    <cellStyle name="Normal 3 30 9" xfId="1656" xr:uid="{00000000-0005-0000-0000-00006F060000}"/>
    <cellStyle name="Normal 3 31" xfId="1657" xr:uid="{00000000-0005-0000-0000-000070060000}"/>
    <cellStyle name="Normal 3 31 10" xfId="1658" xr:uid="{00000000-0005-0000-0000-000071060000}"/>
    <cellStyle name="Normal 3 31 11" xfId="1659" xr:uid="{00000000-0005-0000-0000-000072060000}"/>
    <cellStyle name="Normal 3 31 12" xfId="1660" xr:uid="{00000000-0005-0000-0000-000073060000}"/>
    <cellStyle name="Normal 3 31 13" xfId="1661" xr:uid="{00000000-0005-0000-0000-000074060000}"/>
    <cellStyle name="Normal 3 31 14" xfId="1662" xr:uid="{00000000-0005-0000-0000-000075060000}"/>
    <cellStyle name="Normal 3 31 15" xfId="1663" xr:uid="{00000000-0005-0000-0000-000076060000}"/>
    <cellStyle name="Normal 3 31 16" xfId="1664" xr:uid="{00000000-0005-0000-0000-000077060000}"/>
    <cellStyle name="Normal 3 31 17" xfId="1665" xr:uid="{00000000-0005-0000-0000-000078060000}"/>
    <cellStyle name="Normal 3 31 18" xfId="1666" xr:uid="{00000000-0005-0000-0000-000079060000}"/>
    <cellStyle name="Normal 3 31 19" xfId="1667" xr:uid="{00000000-0005-0000-0000-00007A060000}"/>
    <cellStyle name="Normal 3 31 2" xfId="1668" xr:uid="{00000000-0005-0000-0000-00007B060000}"/>
    <cellStyle name="Normal 3 31 20" xfId="1669" xr:uid="{00000000-0005-0000-0000-00007C060000}"/>
    <cellStyle name="Normal 3 31 21" xfId="1670" xr:uid="{00000000-0005-0000-0000-00007D060000}"/>
    <cellStyle name="Normal 3 31 22" xfId="1671" xr:uid="{00000000-0005-0000-0000-00007E060000}"/>
    <cellStyle name="Normal 3 31 23" xfId="1672" xr:uid="{00000000-0005-0000-0000-00007F060000}"/>
    <cellStyle name="Normal 3 31 3" xfId="1673" xr:uid="{00000000-0005-0000-0000-000080060000}"/>
    <cellStyle name="Normal 3 31 4" xfId="1674" xr:uid="{00000000-0005-0000-0000-000081060000}"/>
    <cellStyle name="Normal 3 31 5" xfId="1675" xr:uid="{00000000-0005-0000-0000-000082060000}"/>
    <cellStyle name="Normal 3 31 6" xfId="1676" xr:uid="{00000000-0005-0000-0000-000083060000}"/>
    <cellStyle name="Normal 3 31 7" xfId="1677" xr:uid="{00000000-0005-0000-0000-000084060000}"/>
    <cellStyle name="Normal 3 31 8" xfId="1678" xr:uid="{00000000-0005-0000-0000-000085060000}"/>
    <cellStyle name="Normal 3 31 9" xfId="1679" xr:uid="{00000000-0005-0000-0000-000086060000}"/>
    <cellStyle name="Normal 3 32" xfId="1680" xr:uid="{00000000-0005-0000-0000-000087060000}"/>
    <cellStyle name="Normal 3 32 10" xfId="1681" xr:uid="{00000000-0005-0000-0000-000088060000}"/>
    <cellStyle name="Normal 3 32 11" xfId="1682" xr:uid="{00000000-0005-0000-0000-000089060000}"/>
    <cellStyle name="Normal 3 32 12" xfId="1683" xr:uid="{00000000-0005-0000-0000-00008A060000}"/>
    <cellStyle name="Normal 3 32 13" xfId="1684" xr:uid="{00000000-0005-0000-0000-00008B060000}"/>
    <cellStyle name="Normal 3 32 14" xfId="1685" xr:uid="{00000000-0005-0000-0000-00008C060000}"/>
    <cellStyle name="Normal 3 32 15" xfId="1686" xr:uid="{00000000-0005-0000-0000-00008D060000}"/>
    <cellStyle name="Normal 3 32 16" xfId="1687" xr:uid="{00000000-0005-0000-0000-00008E060000}"/>
    <cellStyle name="Normal 3 32 17" xfId="1688" xr:uid="{00000000-0005-0000-0000-00008F060000}"/>
    <cellStyle name="Normal 3 32 18" xfId="1689" xr:uid="{00000000-0005-0000-0000-000090060000}"/>
    <cellStyle name="Normal 3 32 19" xfId="1690" xr:uid="{00000000-0005-0000-0000-000091060000}"/>
    <cellStyle name="Normal 3 32 2" xfId="1691" xr:uid="{00000000-0005-0000-0000-000092060000}"/>
    <cellStyle name="Normal 3 32 20" xfId="1692" xr:uid="{00000000-0005-0000-0000-000093060000}"/>
    <cellStyle name="Normal 3 32 21" xfId="1693" xr:uid="{00000000-0005-0000-0000-000094060000}"/>
    <cellStyle name="Normal 3 32 22" xfId="1694" xr:uid="{00000000-0005-0000-0000-000095060000}"/>
    <cellStyle name="Normal 3 32 23" xfId="1695" xr:uid="{00000000-0005-0000-0000-000096060000}"/>
    <cellStyle name="Normal 3 32 3" xfId="1696" xr:uid="{00000000-0005-0000-0000-000097060000}"/>
    <cellStyle name="Normal 3 32 4" xfId="1697" xr:uid="{00000000-0005-0000-0000-000098060000}"/>
    <cellStyle name="Normal 3 32 5" xfId="1698" xr:uid="{00000000-0005-0000-0000-000099060000}"/>
    <cellStyle name="Normal 3 32 6" xfId="1699" xr:uid="{00000000-0005-0000-0000-00009A060000}"/>
    <cellStyle name="Normal 3 32 7" xfId="1700" xr:uid="{00000000-0005-0000-0000-00009B060000}"/>
    <cellStyle name="Normal 3 32 8" xfId="1701" xr:uid="{00000000-0005-0000-0000-00009C060000}"/>
    <cellStyle name="Normal 3 32 9" xfId="1702" xr:uid="{00000000-0005-0000-0000-00009D060000}"/>
    <cellStyle name="Normal 3 33" xfId="1703" xr:uid="{00000000-0005-0000-0000-00009E060000}"/>
    <cellStyle name="Normal 3 33 10" xfId="1704" xr:uid="{00000000-0005-0000-0000-00009F060000}"/>
    <cellStyle name="Normal 3 33 11" xfId="1705" xr:uid="{00000000-0005-0000-0000-0000A0060000}"/>
    <cellStyle name="Normal 3 33 12" xfId="1706" xr:uid="{00000000-0005-0000-0000-0000A1060000}"/>
    <cellStyle name="Normal 3 33 13" xfId="1707" xr:uid="{00000000-0005-0000-0000-0000A2060000}"/>
    <cellStyle name="Normal 3 33 14" xfId="1708" xr:uid="{00000000-0005-0000-0000-0000A3060000}"/>
    <cellStyle name="Normal 3 33 15" xfId="1709" xr:uid="{00000000-0005-0000-0000-0000A4060000}"/>
    <cellStyle name="Normal 3 33 16" xfId="1710" xr:uid="{00000000-0005-0000-0000-0000A5060000}"/>
    <cellStyle name="Normal 3 33 17" xfId="1711" xr:uid="{00000000-0005-0000-0000-0000A6060000}"/>
    <cellStyle name="Normal 3 33 18" xfId="1712" xr:uid="{00000000-0005-0000-0000-0000A7060000}"/>
    <cellStyle name="Normal 3 33 19" xfId="1713" xr:uid="{00000000-0005-0000-0000-0000A8060000}"/>
    <cellStyle name="Normal 3 33 2" xfId="1714" xr:uid="{00000000-0005-0000-0000-0000A9060000}"/>
    <cellStyle name="Normal 3 33 20" xfId="1715" xr:uid="{00000000-0005-0000-0000-0000AA060000}"/>
    <cellStyle name="Normal 3 33 21" xfId="1716" xr:uid="{00000000-0005-0000-0000-0000AB060000}"/>
    <cellStyle name="Normal 3 33 22" xfId="1717" xr:uid="{00000000-0005-0000-0000-0000AC060000}"/>
    <cellStyle name="Normal 3 33 23" xfId="1718" xr:uid="{00000000-0005-0000-0000-0000AD060000}"/>
    <cellStyle name="Normal 3 33 3" xfId="1719" xr:uid="{00000000-0005-0000-0000-0000AE060000}"/>
    <cellStyle name="Normal 3 33 4" xfId="1720" xr:uid="{00000000-0005-0000-0000-0000AF060000}"/>
    <cellStyle name="Normal 3 33 5" xfId="1721" xr:uid="{00000000-0005-0000-0000-0000B0060000}"/>
    <cellStyle name="Normal 3 33 6" xfId="1722" xr:uid="{00000000-0005-0000-0000-0000B1060000}"/>
    <cellStyle name="Normal 3 33 7" xfId="1723" xr:uid="{00000000-0005-0000-0000-0000B2060000}"/>
    <cellStyle name="Normal 3 33 8" xfId="1724" xr:uid="{00000000-0005-0000-0000-0000B3060000}"/>
    <cellStyle name="Normal 3 33 9" xfId="1725" xr:uid="{00000000-0005-0000-0000-0000B4060000}"/>
    <cellStyle name="Normal 3 34" xfId="1726" xr:uid="{00000000-0005-0000-0000-0000B5060000}"/>
    <cellStyle name="Normal 3 35" xfId="1727" xr:uid="{00000000-0005-0000-0000-0000B6060000}"/>
    <cellStyle name="Normal 3 36" xfId="1728" xr:uid="{00000000-0005-0000-0000-0000B7060000}"/>
    <cellStyle name="Normal 3 37" xfId="1729" xr:uid="{00000000-0005-0000-0000-0000B8060000}"/>
    <cellStyle name="Normal 3 38" xfId="1730" xr:uid="{00000000-0005-0000-0000-0000B9060000}"/>
    <cellStyle name="Normal 3 39" xfId="1731" xr:uid="{00000000-0005-0000-0000-0000BA060000}"/>
    <cellStyle name="Normal 3 4" xfId="1732" xr:uid="{00000000-0005-0000-0000-0000BB060000}"/>
    <cellStyle name="Normal 3 4 10" xfId="1733" xr:uid="{00000000-0005-0000-0000-0000BC060000}"/>
    <cellStyle name="Normal 3 4 11" xfId="1734" xr:uid="{00000000-0005-0000-0000-0000BD060000}"/>
    <cellStyle name="Normal 3 4 12" xfId="1735" xr:uid="{00000000-0005-0000-0000-0000BE060000}"/>
    <cellStyle name="Normal 3 4 13" xfId="1736" xr:uid="{00000000-0005-0000-0000-0000BF060000}"/>
    <cellStyle name="Normal 3 4 14" xfId="1737" xr:uid="{00000000-0005-0000-0000-0000C0060000}"/>
    <cellStyle name="Normal 3 4 15" xfId="1738" xr:uid="{00000000-0005-0000-0000-0000C1060000}"/>
    <cellStyle name="Normal 3 4 16" xfId="1739" xr:uid="{00000000-0005-0000-0000-0000C2060000}"/>
    <cellStyle name="Normal 3 4 17" xfId="1740" xr:uid="{00000000-0005-0000-0000-0000C3060000}"/>
    <cellStyle name="Normal 3 4 18" xfId="1741" xr:uid="{00000000-0005-0000-0000-0000C4060000}"/>
    <cellStyle name="Normal 3 4 19" xfId="1742" xr:uid="{00000000-0005-0000-0000-0000C5060000}"/>
    <cellStyle name="Normal 3 4 2" xfId="1743" xr:uid="{00000000-0005-0000-0000-0000C6060000}"/>
    <cellStyle name="Normal 3 4 20" xfId="1744" xr:uid="{00000000-0005-0000-0000-0000C7060000}"/>
    <cellStyle name="Normal 3 4 21" xfId="1745" xr:uid="{00000000-0005-0000-0000-0000C8060000}"/>
    <cellStyle name="Normal 3 4 22" xfId="1746" xr:uid="{00000000-0005-0000-0000-0000C9060000}"/>
    <cellStyle name="Normal 3 4 23" xfId="1747" xr:uid="{00000000-0005-0000-0000-0000CA060000}"/>
    <cellStyle name="Normal 3 4 3" xfId="1748" xr:uid="{00000000-0005-0000-0000-0000CB060000}"/>
    <cellStyle name="Normal 3 4 4" xfId="1749" xr:uid="{00000000-0005-0000-0000-0000CC060000}"/>
    <cellStyle name="Normal 3 4 5" xfId="1750" xr:uid="{00000000-0005-0000-0000-0000CD060000}"/>
    <cellStyle name="Normal 3 4 6" xfId="1751" xr:uid="{00000000-0005-0000-0000-0000CE060000}"/>
    <cellStyle name="Normal 3 4 7" xfId="1752" xr:uid="{00000000-0005-0000-0000-0000CF060000}"/>
    <cellStyle name="Normal 3 4 8" xfId="1753" xr:uid="{00000000-0005-0000-0000-0000D0060000}"/>
    <cellStyle name="Normal 3 4 9" xfId="1754" xr:uid="{00000000-0005-0000-0000-0000D1060000}"/>
    <cellStyle name="Normal 3 40" xfId="1755" xr:uid="{00000000-0005-0000-0000-0000D2060000}"/>
    <cellStyle name="Normal 3 41" xfId="1756" xr:uid="{00000000-0005-0000-0000-0000D3060000}"/>
    <cellStyle name="Normal 3 42" xfId="1757" xr:uid="{00000000-0005-0000-0000-0000D4060000}"/>
    <cellStyle name="Normal 3 43" xfId="1758" xr:uid="{00000000-0005-0000-0000-0000D5060000}"/>
    <cellStyle name="Normal 3 44" xfId="1759" xr:uid="{00000000-0005-0000-0000-0000D6060000}"/>
    <cellStyle name="Normal 3 45" xfId="1760" xr:uid="{00000000-0005-0000-0000-0000D7060000}"/>
    <cellStyle name="Normal 3 46" xfId="1761" xr:uid="{00000000-0005-0000-0000-0000D8060000}"/>
    <cellStyle name="Normal 3 47" xfId="1762" xr:uid="{00000000-0005-0000-0000-0000D9060000}"/>
    <cellStyle name="Normal 3 48" xfId="1763" xr:uid="{00000000-0005-0000-0000-0000DA060000}"/>
    <cellStyle name="Normal 3 49" xfId="1764" xr:uid="{00000000-0005-0000-0000-0000DB060000}"/>
    <cellStyle name="Normal 3 5" xfId="1765" xr:uid="{00000000-0005-0000-0000-0000DC060000}"/>
    <cellStyle name="Normal 3 5 10" xfId="1766" xr:uid="{00000000-0005-0000-0000-0000DD060000}"/>
    <cellStyle name="Normal 3 5 11" xfId="1767" xr:uid="{00000000-0005-0000-0000-0000DE060000}"/>
    <cellStyle name="Normal 3 5 12" xfId="1768" xr:uid="{00000000-0005-0000-0000-0000DF060000}"/>
    <cellStyle name="Normal 3 5 13" xfId="1769" xr:uid="{00000000-0005-0000-0000-0000E0060000}"/>
    <cellStyle name="Normal 3 5 14" xfId="1770" xr:uid="{00000000-0005-0000-0000-0000E1060000}"/>
    <cellStyle name="Normal 3 5 15" xfId="1771" xr:uid="{00000000-0005-0000-0000-0000E2060000}"/>
    <cellStyle name="Normal 3 5 16" xfId="1772" xr:uid="{00000000-0005-0000-0000-0000E3060000}"/>
    <cellStyle name="Normal 3 5 17" xfId="1773" xr:uid="{00000000-0005-0000-0000-0000E4060000}"/>
    <cellStyle name="Normal 3 5 18" xfId="1774" xr:uid="{00000000-0005-0000-0000-0000E5060000}"/>
    <cellStyle name="Normal 3 5 19" xfId="1775" xr:uid="{00000000-0005-0000-0000-0000E6060000}"/>
    <cellStyle name="Normal 3 5 2" xfId="1776" xr:uid="{00000000-0005-0000-0000-0000E7060000}"/>
    <cellStyle name="Normal 3 5 20" xfId="1777" xr:uid="{00000000-0005-0000-0000-0000E8060000}"/>
    <cellStyle name="Normal 3 5 21" xfId="1778" xr:uid="{00000000-0005-0000-0000-0000E9060000}"/>
    <cellStyle name="Normal 3 5 22" xfId="1779" xr:uid="{00000000-0005-0000-0000-0000EA060000}"/>
    <cellStyle name="Normal 3 5 23" xfId="1780" xr:uid="{00000000-0005-0000-0000-0000EB060000}"/>
    <cellStyle name="Normal 3 5 3" xfId="1781" xr:uid="{00000000-0005-0000-0000-0000EC060000}"/>
    <cellStyle name="Normal 3 5 4" xfId="1782" xr:uid="{00000000-0005-0000-0000-0000ED060000}"/>
    <cellStyle name="Normal 3 5 5" xfId="1783" xr:uid="{00000000-0005-0000-0000-0000EE060000}"/>
    <cellStyle name="Normal 3 5 6" xfId="1784" xr:uid="{00000000-0005-0000-0000-0000EF060000}"/>
    <cellStyle name="Normal 3 5 7" xfId="1785" xr:uid="{00000000-0005-0000-0000-0000F0060000}"/>
    <cellStyle name="Normal 3 5 8" xfId="1786" xr:uid="{00000000-0005-0000-0000-0000F1060000}"/>
    <cellStyle name="Normal 3 5 9" xfId="1787" xr:uid="{00000000-0005-0000-0000-0000F2060000}"/>
    <cellStyle name="Normal 3 50" xfId="1788" xr:uid="{00000000-0005-0000-0000-0000F3060000}"/>
    <cellStyle name="Normal 3 51" xfId="1789" xr:uid="{00000000-0005-0000-0000-0000F4060000}"/>
    <cellStyle name="Normal 3 52" xfId="1790" xr:uid="{00000000-0005-0000-0000-0000F5060000}"/>
    <cellStyle name="Normal 3 53" xfId="1791" xr:uid="{00000000-0005-0000-0000-0000F6060000}"/>
    <cellStyle name="Normal 3 54" xfId="1792" xr:uid="{00000000-0005-0000-0000-0000F7060000}"/>
    <cellStyle name="Normal 3 55" xfId="1793" xr:uid="{00000000-0005-0000-0000-0000F8060000}"/>
    <cellStyle name="Normal 3 56" xfId="1794" xr:uid="{00000000-0005-0000-0000-0000F9060000}"/>
    <cellStyle name="Normal 3 57" xfId="1795" xr:uid="{00000000-0005-0000-0000-0000FA060000}"/>
    <cellStyle name="Normal 3 58" xfId="1796" xr:uid="{00000000-0005-0000-0000-0000FB060000}"/>
    <cellStyle name="Normal 3 59" xfId="1797" xr:uid="{00000000-0005-0000-0000-0000FC060000}"/>
    <cellStyle name="Normal 3 6" xfId="1798" xr:uid="{00000000-0005-0000-0000-0000FD060000}"/>
    <cellStyle name="Normal 3 6 10" xfId="1799" xr:uid="{00000000-0005-0000-0000-0000FE060000}"/>
    <cellStyle name="Normal 3 6 11" xfId="1800" xr:uid="{00000000-0005-0000-0000-0000FF060000}"/>
    <cellStyle name="Normal 3 6 12" xfId="1801" xr:uid="{00000000-0005-0000-0000-000000070000}"/>
    <cellStyle name="Normal 3 6 13" xfId="1802" xr:uid="{00000000-0005-0000-0000-000001070000}"/>
    <cellStyle name="Normal 3 6 14" xfId="1803" xr:uid="{00000000-0005-0000-0000-000002070000}"/>
    <cellStyle name="Normal 3 6 15" xfId="1804" xr:uid="{00000000-0005-0000-0000-000003070000}"/>
    <cellStyle name="Normal 3 6 16" xfId="1805" xr:uid="{00000000-0005-0000-0000-000004070000}"/>
    <cellStyle name="Normal 3 6 17" xfId="1806" xr:uid="{00000000-0005-0000-0000-000005070000}"/>
    <cellStyle name="Normal 3 6 18" xfId="1807" xr:uid="{00000000-0005-0000-0000-000006070000}"/>
    <cellStyle name="Normal 3 6 19" xfId="1808" xr:uid="{00000000-0005-0000-0000-000007070000}"/>
    <cellStyle name="Normal 3 6 2" xfId="1809" xr:uid="{00000000-0005-0000-0000-000008070000}"/>
    <cellStyle name="Normal 3 6 20" xfId="1810" xr:uid="{00000000-0005-0000-0000-000009070000}"/>
    <cellStyle name="Normal 3 6 21" xfId="1811" xr:uid="{00000000-0005-0000-0000-00000A070000}"/>
    <cellStyle name="Normal 3 6 22" xfId="1812" xr:uid="{00000000-0005-0000-0000-00000B070000}"/>
    <cellStyle name="Normal 3 6 23" xfId="1813" xr:uid="{00000000-0005-0000-0000-00000C070000}"/>
    <cellStyle name="Normal 3 6 3" xfId="1814" xr:uid="{00000000-0005-0000-0000-00000D070000}"/>
    <cellStyle name="Normal 3 6 4" xfId="1815" xr:uid="{00000000-0005-0000-0000-00000E070000}"/>
    <cellStyle name="Normal 3 6 5" xfId="1816" xr:uid="{00000000-0005-0000-0000-00000F070000}"/>
    <cellStyle name="Normal 3 6 6" xfId="1817" xr:uid="{00000000-0005-0000-0000-000010070000}"/>
    <cellStyle name="Normal 3 6 7" xfId="1818" xr:uid="{00000000-0005-0000-0000-000011070000}"/>
    <cellStyle name="Normal 3 6 8" xfId="1819" xr:uid="{00000000-0005-0000-0000-000012070000}"/>
    <cellStyle name="Normal 3 6 9" xfId="1820" xr:uid="{00000000-0005-0000-0000-000013070000}"/>
    <cellStyle name="Normal 3 60" xfId="1821" xr:uid="{00000000-0005-0000-0000-000014070000}"/>
    <cellStyle name="Normal 3 61" xfId="1822" xr:uid="{00000000-0005-0000-0000-000015070000}"/>
    <cellStyle name="Normal 3 62" xfId="1823" xr:uid="{00000000-0005-0000-0000-000016070000}"/>
    <cellStyle name="Normal 3 63" xfId="1824" xr:uid="{00000000-0005-0000-0000-000017070000}"/>
    <cellStyle name="Normal 3 64" xfId="1825" xr:uid="{00000000-0005-0000-0000-000018070000}"/>
    <cellStyle name="Normal 3 65" xfId="1826" xr:uid="{00000000-0005-0000-0000-000019070000}"/>
    <cellStyle name="Normal 3 66" xfId="1063" xr:uid="{00000000-0005-0000-0000-00001A070000}"/>
    <cellStyle name="Normal 3 7" xfId="1827" xr:uid="{00000000-0005-0000-0000-00001B070000}"/>
    <cellStyle name="Normal 3 7 10" xfId="1828" xr:uid="{00000000-0005-0000-0000-00001C070000}"/>
    <cellStyle name="Normal 3 7 11" xfId="1829" xr:uid="{00000000-0005-0000-0000-00001D070000}"/>
    <cellStyle name="Normal 3 7 12" xfId="1830" xr:uid="{00000000-0005-0000-0000-00001E070000}"/>
    <cellStyle name="Normal 3 7 13" xfId="1831" xr:uid="{00000000-0005-0000-0000-00001F070000}"/>
    <cellStyle name="Normal 3 7 14" xfId="1832" xr:uid="{00000000-0005-0000-0000-000020070000}"/>
    <cellStyle name="Normal 3 7 15" xfId="1833" xr:uid="{00000000-0005-0000-0000-000021070000}"/>
    <cellStyle name="Normal 3 7 16" xfId="1834" xr:uid="{00000000-0005-0000-0000-000022070000}"/>
    <cellStyle name="Normal 3 7 17" xfId="1835" xr:uid="{00000000-0005-0000-0000-000023070000}"/>
    <cellStyle name="Normal 3 7 18" xfId="1836" xr:uid="{00000000-0005-0000-0000-000024070000}"/>
    <cellStyle name="Normal 3 7 19" xfId="1837" xr:uid="{00000000-0005-0000-0000-000025070000}"/>
    <cellStyle name="Normal 3 7 2" xfId="1838" xr:uid="{00000000-0005-0000-0000-000026070000}"/>
    <cellStyle name="Normal 3 7 20" xfId="1839" xr:uid="{00000000-0005-0000-0000-000027070000}"/>
    <cellStyle name="Normal 3 7 21" xfId="1840" xr:uid="{00000000-0005-0000-0000-000028070000}"/>
    <cellStyle name="Normal 3 7 22" xfId="1841" xr:uid="{00000000-0005-0000-0000-000029070000}"/>
    <cellStyle name="Normal 3 7 23" xfId="1842" xr:uid="{00000000-0005-0000-0000-00002A070000}"/>
    <cellStyle name="Normal 3 7 3" xfId="1843" xr:uid="{00000000-0005-0000-0000-00002B070000}"/>
    <cellStyle name="Normal 3 7 4" xfId="1844" xr:uid="{00000000-0005-0000-0000-00002C070000}"/>
    <cellStyle name="Normal 3 7 5" xfId="1845" xr:uid="{00000000-0005-0000-0000-00002D070000}"/>
    <cellStyle name="Normal 3 7 6" xfId="1846" xr:uid="{00000000-0005-0000-0000-00002E070000}"/>
    <cellStyle name="Normal 3 7 7" xfId="1847" xr:uid="{00000000-0005-0000-0000-00002F070000}"/>
    <cellStyle name="Normal 3 7 8" xfId="1848" xr:uid="{00000000-0005-0000-0000-000030070000}"/>
    <cellStyle name="Normal 3 7 9" xfId="1849" xr:uid="{00000000-0005-0000-0000-000031070000}"/>
    <cellStyle name="Normal 3 8" xfId="1850" xr:uid="{00000000-0005-0000-0000-000032070000}"/>
    <cellStyle name="Normal 3 8 10" xfId="1851" xr:uid="{00000000-0005-0000-0000-000033070000}"/>
    <cellStyle name="Normal 3 8 11" xfId="1852" xr:uid="{00000000-0005-0000-0000-000034070000}"/>
    <cellStyle name="Normal 3 8 12" xfId="1853" xr:uid="{00000000-0005-0000-0000-000035070000}"/>
    <cellStyle name="Normal 3 8 13" xfId="1854" xr:uid="{00000000-0005-0000-0000-000036070000}"/>
    <cellStyle name="Normal 3 8 14" xfId="1855" xr:uid="{00000000-0005-0000-0000-000037070000}"/>
    <cellStyle name="Normal 3 8 15" xfId="1856" xr:uid="{00000000-0005-0000-0000-000038070000}"/>
    <cellStyle name="Normal 3 8 16" xfId="1857" xr:uid="{00000000-0005-0000-0000-000039070000}"/>
    <cellStyle name="Normal 3 8 17" xfId="1858" xr:uid="{00000000-0005-0000-0000-00003A070000}"/>
    <cellStyle name="Normal 3 8 18" xfId="1859" xr:uid="{00000000-0005-0000-0000-00003B070000}"/>
    <cellStyle name="Normal 3 8 19" xfId="1860" xr:uid="{00000000-0005-0000-0000-00003C070000}"/>
    <cellStyle name="Normal 3 8 2" xfId="1861" xr:uid="{00000000-0005-0000-0000-00003D070000}"/>
    <cellStyle name="Normal 3 8 20" xfId="1862" xr:uid="{00000000-0005-0000-0000-00003E070000}"/>
    <cellStyle name="Normal 3 8 21" xfId="1863" xr:uid="{00000000-0005-0000-0000-00003F070000}"/>
    <cellStyle name="Normal 3 8 22" xfId="1864" xr:uid="{00000000-0005-0000-0000-000040070000}"/>
    <cellStyle name="Normal 3 8 23" xfId="1865" xr:uid="{00000000-0005-0000-0000-000041070000}"/>
    <cellStyle name="Normal 3 8 3" xfId="1866" xr:uid="{00000000-0005-0000-0000-000042070000}"/>
    <cellStyle name="Normal 3 8 4" xfId="1867" xr:uid="{00000000-0005-0000-0000-000043070000}"/>
    <cellStyle name="Normal 3 8 5" xfId="1868" xr:uid="{00000000-0005-0000-0000-000044070000}"/>
    <cellStyle name="Normal 3 8 6" xfId="1869" xr:uid="{00000000-0005-0000-0000-000045070000}"/>
    <cellStyle name="Normal 3 8 7" xfId="1870" xr:uid="{00000000-0005-0000-0000-000046070000}"/>
    <cellStyle name="Normal 3 8 8" xfId="1871" xr:uid="{00000000-0005-0000-0000-000047070000}"/>
    <cellStyle name="Normal 3 8 9" xfId="1872" xr:uid="{00000000-0005-0000-0000-000048070000}"/>
    <cellStyle name="Normal 3 9" xfId="1873" xr:uid="{00000000-0005-0000-0000-000049070000}"/>
    <cellStyle name="Normal 3 9 10" xfId="1874" xr:uid="{00000000-0005-0000-0000-00004A070000}"/>
    <cellStyle name="Normal 3 9 11" xfId="1875" xr:uid="{00000000-0005-0000-0000-00004B070000}"/>
    <cellStyle name="Normal 3 9 12" xfId="1876" xr:uid="{00000000-0005-0000-0000-00004C070000}"/>
    <cellStyle name="Normal 3 9 13" xfId="1877" xr:uid="{00000000-0005-0000-0000-00004D070000}"/>
    <cellStyle name="Normal 3 9 14" xfId="1878" xr:uid="{00000000-0005-0000-0000-00004E070000}"/>
    <cellStyle name="Normal 3 9 15" xfId="1879" xr:uid="{00000000-0005-0000-0000-00004F070000}"/>
    <cellStyle name="Normal 3 9 16" xfId="1880" xr:uid="{00000000-0005-0000-0000-000050070000}"/>
    <cellStyle name="Normal 3 9 17" xfId="1881" xr:uid="{00000000-0005-0000-0000-000051070000}"/>
    <cellStyle name="Normal 3 9 18" xfId="1882" xr:uid="{00000000-0005-0000-0000-000052070000}"/>
    <cellStyle name="Normal 3 9 19" xfId="1883" xr:uid="{00000000-0005-0000-0000-000053070000}"/>
    <cellStyle name="Normal 3 9 2" xfId="1884" xr:uid="{00000000-0005-0000-0000-000054070000}"/>
    <cellStyle name="Normal 3 9 20" xfId="1885" xr:uid="{00000000-0005-0000-0000-000055070000}"/>
    <cellStyle name="Normal 3 9 21" xfId="1886" xr:uid="{00000000-0005-0000-0000-000056070000}"/>
    <cellStyle name="Normal 3 9 22" xfId="1887" xr:uid="{00000000-0005-0000-0000-000057070000}"/>
    <cellStyle name="Normal 3 9 23" xfId="1888" xr:uid="{00000000-0005-0000-0000-000058070000}"/>
    <cellStyle name="Normal 3 9 3" xfId="1889" xr:uid="{00000000-0005-0000-0000-000059070000}"/>
    <cellStyle name="Normal 3 9 4" xfId="1890" xr:uid="{00000000-0005-0000-0000-00005A070000}"/>
    <cellStyle name="Normal 3 9 5" xfId="1891" xr:uid="{00000000-0005-0000-0000-00005B070000}"/>
    <cellStyle name="Normal 3 9 6" xfId="1892" xr:uid="{00000000-0005-0000-0000-00005C070000}"/>
    <cellStyle name="Normal 3 9 7" xfId="1893" xr:uid="{00000000-0005-0000-0000-00005D070000}"/>
    <cellStyle name="Normal 3 9 8" xfId="1894" xr:uid="{00000000-0005-0000-0000-00005E070000}"/>
    <cellStyle name="Normal 3 9 9" xfId="1895" xr:uid="{00000000-0005-0000-0000-00005F070000}"/>
    <cellStyle name="Normal 4" xfId="51" xr:uid="{00000000-0005-0000-0000-000060070000}"/>
    <cellStyle name="Normal 4 2" xfId="1897" xr:uid="{00000000-0005-0000-0000-000061070000}"/>
    <cellStyle name="Normal 4 3" xfId="1896" xr:uid="{00000000-0005-0000-0000-000062070000}"/>
    <cellStyle name="Normal 5" xfId="42" xr:uid="{00000000-0005-0000-0000-000063070000}"/>
    <cellStyle name="Normal 5 10" xfId="1898" xr:uid="{00000000-0005-0000-0000-000064070000}"/>
    <cellStyle name="Normal 5 11" xfId="1899" xr:uid="{00000000-0005-0000-0000-000065070000}"/>
    <cellStyle name="Normal 5 12" xfId="1900" xr:uid="{00000000-0005-0000-0000-000066070000}"/>
    <cellStyle name="Normal 5 13" xfId="1901" xr:uid="{00000000-0005-0000-0000-000067070000}"/>
    <cellStyle name="Normal 5 14" xfId="1902" xr:uid="{00000000-0005-0000-0000-000068070000}"/>
    <cellStyle name="Normal 5 15" xfId="1903" xr:uid="{00000000-0005-0000-0000-000069070000}"/>
    <cellStyle name="Normal 5 16" xfId="1904" xr:uid="{00000000-0005-0000-0000-00006A070000}"/>
    <cellStyle name="Normal 5 17" xfId="1905" xr:uid="{00000000-0005-0000-0000-00006B070000}"/>
    <cellStyle name="Normal 5 18" xfId="1906" xr:uid="{00000000-0005-0000-0000-00006C070000}"/>
    <cellStyle name="Normal 5 19" xfId="1907" xr:uid="{00000000-0005-0000-0000-00006D070000}"/>
    <cellStyle name="Normal 5 2" xfId="1908" xr:uid="{00000000-0005-0000-0000-00006E070000}"/>
    <cellStyle name="Normal 5 2 10" xfId="1909" xr:uid="{00000000-0005-0000-0000-00006F070000}"/>
    <cellStyle name="Normal 5 2 11" xfId="1910" xr:uid="{00000000-0005-0000-0000-000070070000}"/>
    <cellStyle name="Normal 5 2 12" xfId="1911" xr:uid="{00000000-0005-0000-0000-000071070000}"/>
    <cellStyle name="Normal 5 2 13" xfId="1912" xr:uid="{00000000-0005-0000-0000-000072070000}"/>
    <cellStyle name="Normal 5 2 14" xfId="1913" xr:uid="{00000000-0005-0000-0000-000073070000}"/>
    <cellStyle name="Normal 5 2 15" xfId="1914" xr:uid="{00000000-0005-0000-0000-000074070000}"/>
    <cellStyle name="Normal 5 2 16" xfId="1915" xr:uid="{00000000-0005-0000-0000-000075070000}"/>
    <cellStyle name="Normal 5 2 17" xfId="1916" xr:uid="{00000000-0005-0000-0000-000076070000}"/>
    <cellStyle name="Normal 5 2 18" xfId="1917" xr:uid="{00000000-0005-0000-0000-000077070000}"/>
    <cellStyle name="Normal 5 2 19" xfId="1918" xr:uid="{00000000-0005-0000-0000-000078070000}"/>
    <cellStyle name="Normal 5 2 2" xfId="1919" xr:uid="{00000000-0005-0000-0000-000079070000}"/>
    <cellStyle name="Normal 5 2 20" xfId="1920" xr:uid="{00000000-0005-0000-0000-00007A070000}"/>
    <cellStyle name="Normal 5 2 21" xfId="1921" xr:uid="{00000000-0005-0000-0000-00007B070000}"/>
    <cellStyle name="Normal 5 2 22" xfId="1922" xr:uid="{00000000-0005-0000-0000-00007C070000}"/>
    <cellStyle name="Normal 5 2 23" xfId="1923" xr:uid="{00000000-0005-0000-0000-00007D070000}"/>
    <cellStyle name="Normal 5 2 3" xfId="1924" xr:uid="{00000000-0005-0000-0000-00007E070000}"/>
    <cellStyle name="Normal 5 2 4" xfId="1925" xr:uid="{00000000-0005-0000-0000-00007F070000}"/>
    <cellStyle name="Normal 5 2 5" xfId="1926" xr:uid="{00000000-0005-0000-0000-000080070000}"/>
    <cellStyle name="Normal 5 2 6" xfId="1927" xr:uid="{00000000-0005-0000-0000-000081070000}"/>
    <cellStyle name="Normal 5 2 7" xfId="1928" xr:uid="{00000000-0005-0000-0000-000082070000}"/>
    <cellStyle name="Normal 5 2 8" xfId="1929" xr:uid="{00000000-0005-0000-0000-000083070000}"/>
    <cellStyle name="Normal 5 2 9" xfId="1930" xr:uid="{00000000-0005-0000-0000-000084070000}"/>
    <cellStyle name="Normal 5 20" xfId="1931" xr:uid="{00000000-0005-0000-0000-000085070000}"/>
    <cellStyle name="Normal 5 21" xfId="1932" xr:uid="{00000000-0005-0000-0000-000086070000}"/>
    <cellStyle name="Normal 5 22" xfId="1933" xr:uid="{00000000-0005-0000-0000-000087070000}"/>
    <cellStyle name="Normal 5 23" xfId="1934" xr:uid="{00000000-0005-0000-0000-000088070000}"/>
    <cellStyle name="Normal 5 24" xfId="1935" xr:uid="{00000000-0005-0000-0000-000089070000}"/>
    <cellStyle name="Normal 5 3" xfId="1936" xr:uid="{00000000-0005-0000-0000-00008A070000}"/>
    <cellStyle name="Normal 5 4" xfId="1937" xr:uid="{00000000-0005-0000-0000-00008B070000}"/>
    <cellStyle name="Normal 5 5" xfId="1938" xr:uid="{00000000-0005-0000-0000-00008C070000}"/>
    <cellStyle name="Normal 5 6" xfId="1939" xr:uid="{00000000-0005-0000-0000-00008D070000}"/>
    <cellStyle name="Normal 5 7" xfId="1940" xr:uid="{00000000-0005-0000-0000-00008E070000}"/>
    <cellStyle name="Normal 5 8" xfId="1941" xr:uid="{00000000-0005-0000-0000-00008F070000}"/>
    <cellStyle name="Normal 5 9" xfId="1942" xr:uid="{00000000-0005-0000-0000-000090070000}"/>
    <cellStyle name="Normal 6" xfId="1943" xr:uid="{00000000-0005-0000-0000-000091070000}"/>
    <cellStyle name="Normal 7" xfId="1944" xr:uid="{00000000-0005-0000-0000-000092070000}"/>
    <cellStyle name="Normal 7 10" xfId="1945" xr:uid="{00000000-0005-0000-0000-000093070000}"/>
    <cellStyle name="Normal 7 11" xfId="1946" xr:uid="{00000000-0005-0000-0000-000094070000}"/>
    <cellStyle name="Normal 7 12" xfId="1947" xr:uid="{00000000-0005-0000-0000-000095070000}"/>
    <cellStyle name="Normal 7 13" xfId="1948" xr:uid="{00000000-0005-0000-0000-000096070000}"/>
    <cellStyle name="Normal 7 14" xfId="1949" xr:uid="{00000000-0005-0000-0000-000097070000}"/>
    <cellStyle name="Normal 7 15" xfId="1950" xr:uid="{00000000-0005-0000-0000-000098070000}"/>
    <cellStyle name="Normal 7 16" xfId="1951" xr:uid="{00000000-0005-0000-0000-000099070000}"/>
    <cellStyle name="Normal 7 17" xfId="1952" xr:uid="{00000000-0005-0000-0000-00009A070000}"/>
    <cellStyle name="Normal 7 18" xfId="1953" xr:uid="{00000000-0005-0000-0000-00009B070000}"/>
    <cellStyle name="Normal 7 19" xfId="1954" xr:uid="{00000000-0005-0000-0000-00009C070000}"/>
    <cellStyle name="Normal 7 2" xfId="1955" xr:uid="{00000000-0005-0000-0000-00009D070000}"/>
    <cellStyle name="Normal 7 2 10" xfId="1956" xr:uid="{00000000-0005-0000-0000-00009E070000}"/>
    <cellStyle name="Normal 7 2 11" xfId="1957" xr:uid="{00000000-0005-0000-0000-00009F070000}"/>
    <cellStyle name="Normal 7 2 12" xfId="1958" xr:uid="{00000000-0005-0000-0000-0000A0070000}"/>
    <cellStyle name="Normal 7 2 13" xfId="1959" xr:uid="{00000000-0005-0000-0000-0000A1070000}"/>
    <cellStyle name="Normal 7 2 14" xfId="1960" xr:uid="{00000000-0005-0000-0000-0000A2070000}"/>
    <cellStyle name="Normal 7 2 15" xfId="1961" xr:uid="{00000000-0005-0000-0000-0000A3070000}"/>
    <cellStyle name="Normal 7 2 16" xfId="1962" xr:uid="{00000000-0005-0000-0000-0000A4070000}"/>
    <cellStyle name="Normal 7 2 17" xfId="1963" xr:uid="{00000000-0005-0000-0000-0000A5070000}"/>
    <cellStyle name="Normal 7 2 18" xfId="1964" xr:uid="{00000000-0005-0000-0000-0000A6070000}"/>
    <cellStyle name="Normal 7 2 19" xfId="1965" xr:uid="{00000000-0005-0000-0000-0000A7070000}"/>
    <cellStyle name="Normal 7 2 2" xfId="1966" xr:uid="{00000000-0005-0000-0000-0000A8070000}"/>
    <cellStyle name="Normal 7 2 20" xfId="1967" xr:uid="{00000000-0005-0000-0000-0000A9070000}"/>
    <cellStyle name="Normal 7 2 21" xfId="1968" xr:uid="{00000000-0005-0000-0000-0000AA070000}"/>
    <cellStyle name="Normal 7 2 22" xfId="1969" xr:uid="{00000000-0005-0000-0000-0000AB070000}"/>
    <cellStyle name="Normal 7 2 23" xfId="1970" xr:uid="{00000000-0005-0000-0000-0000AC070000}"/>
    <cellStyle name="Normal 7 2 3" xfId="1971" xr:uid="{00000000-0005-0000-0000-0000AD070000}"/>
    <cellStyle name="Normal 7 2 4" xfId="1972" xr:uid="{00000000-0005-0000-0000-0000AE070000}"/>
    <cellStyle name="Normal 7 2 5" xfId="1973" xr:uid="{00000000-0005-0000-0000-0000AF070000}"/>
    <cellStyle name="Normal 7 2 6" xfId="1974" xr:uid="{00000000-0005-0000-0000-0000B0070000}"/>
    <cellStyle name="Normal 7 2 7" xfId="1975" xr:uid="{00000000-0005-0000-0000-0000B1070000}"/>
    <cellStyle name="Normal 7 2 8" xfId="1976" xr:uid="{00000000-0005-0000-0000-0000B2070000}"/>
    <cellStyle name="Normal 7 2 9" xfId="1977" xr:uid="{00000000-0005-0000-0000-0000B3070000}"/>
    <cellStyle name="Normal 7 20" xfId="1978" xr:uid="{00000000-0005-0000-0000-0000B4070000}"/>
    <cellStyle name="Normal 7 21" xfId="1979" xr:uid="{00000000-0005-0000-0000-0000B5070000}"/>
    <cellStyle name="Normal 7 22" xfId="1980" xr:uid="{00000000-0005-0000-0000-0000B6070000}"/>
    <cellStyle name="Normal 7 23" xfId="1981" xr:uid="{00000000-0005-0000-0000-0000B7070000}"/>
    <cellStyle name="Normal 7 24" xfId="1982" xr:uid="{00000000-0005-0000-0000-0000B8070000}"/>
    <cellStyle name="Normal 7 3" xfId="1983" xr:uid="{00000000-0005-0000-0000-0000B9070000}"/>
    <cellStyle name="Normal 7 4" xfId="1984" xr:uid="{00000000-0005-0000-0000-0000BA070000}"/>
    <cellStyle name="Normal 7 5" xfId="1985" xr:uid="{00000000-0005-0000-0000-0000BB070000}"/>
    <cellStyle name="Normal 7 6" xfId="1986" xr:uid="{00000000-0005-0000-0000-0000BC070000}"/>
    <cellStyle name="Normal 7 7" xfId="1987" xr:uid="{00000000-0005-0000-0000-0000BD070000}"/>
    <cellStyle name="Normal 7 8" xfId="1988" xr:uid="{00000000-0005-0000-0000-0000BE070000}"/>
    <cellStyle name="Normal 7 9" xfId="1989" xr:uid="{00000000-0005-0000-0000-0000BF070000}"/>
    <cellStyle name="Normal 8" xfId="1990" xr:uid="{00000000-0005-0000-0000-0000C0070000}"/>
    <cellStyle name="Normal 9" xfId="2002" xr:uid="{7DAB5F1F-CD32-4C1A-9A9C-254E770A70DE}"/>
    <cellStyle name="Note" xfId="15" builtinId="10" customBuiltin="1"/>
    <cellStyle name="Note 2" xfId="1991" xr:uid="{00000000-0005-0000-0000-0000C2070000}"/>
    <cellStyle name="Output" xfId="10" builtinId="21" customBuiltin="1"/>
    <cellStyle name="Output 2" xfId="1992" xr:uid="{00000000-0005-0000-0000-0000C4070000}"/>
    <cellStyle name="Percent" xfId="1998" builtinId="5"/>
    <cellStyle name="Percent 2" xfId="53" xr:uid="{00000000-0005-0000-0000-0000C5070000}"/>
    <cellStyle name="Percent 3" xfId="52" xr:uid="{00000000-0005-0000-0000-0000C6070000}"/>
    <cellStyle name="Percent 4" xfId="1993" xr:uid="{00000000-0005-0000-0000-0000C7070000}"/>
    <cellStyle name="Title" xfId="1" builtinId="15" customBuiltin="1"/>
    <cellStyle name="Title 2" xfId="1994" xr:uid="{00000000-0005-0000-0000-0000C9070000}"/>
    <cellStyle name="Total" xfId="17" builtinId="25" customBuiltin="1"/>
    <cellStyle name="Total 2" xfId="1995" xr:uid="{00000000-0005-0000-0000-0000CB070000}"/>
    <cellStyle name="Warning Text" xfId="14" builtinId="11" customBuiltin="1"/>
    <cellStyle name="Warning Text 2" xfId="1996" xr:uid="{00000000-0005-0000-0000-0000CD070000}"/>
  </cellStyles>
  <dxfs count="20">
    <dxf>
      <font>
        <b/>
        <i val="0"/>
        <strike val="0"/>
      </font>
      <fill>
        <patternFill>
          <bgColor rgb="FFC00000"/>
        </patternFill>
      </fill>
    </dxf>
    <dxf>
      <font>
        <b/>
        <i val="0"/>
        <strike val="0"/>
      </font>
      <fill>
        <patternFill>
          <bgColor rgb="FFC00000"/>
        </patternFill>
      </fill>
    </dxf>
    <dxf>
      <font>
        <b/>
        <i val="0"/>
        <strike val="0"/>
      </font>
      <fill>
        <patternFill>
          <bgColor rgb="FFC00000"/>
        </patternFill>
      </fill>
    </dxf>
    <dxf>
      <font>
        <b/>
        <i val="0"/>
        <strike val="0"/>
      </font>
      <fill>
        <patternFill>
          <bgColor rgb="FFC00000"/>
        </patternFill>
      </fill>
    </dxf>
    <dxf>
      <font>
        <b/>
        <i val="0"/>
        <strike val="0"/>
      </font>
      <fill>
        <patternFill>
          <bgColor rgb="FFC00000"/>
        </patternFill>
      </fill>
    </dxf>
    <dxf>
      <font>
        <b/>
        <i val="0"/>
        <strike val="0"/>
      </font>
      <fill>
        <patternFill>
          <bgColor rgb="FFC00000"/>
        </patternFill>
      </fill>
    </dxf>
    <dxf>
      <font>
        <b/>
        <i val="0"/>
        <strike val="0"/>
      </font>
      <fill>
        <patternFill>
          <bgColor rgb="FFC00000"/>
        </patternFill>
      </fill>
    </dxf>
    <dxf>
      <font>
        <b/>
        <i val="0"/>
        <strike val="0"/>
      </font>
      <fill>
        <patternFill>
          <bgColor rgb="FFC00000"/>
        </patternFill>
      </fill>
    </dxf>
    <dxf>
      <font>
        <b/>
        <i val="0"/>
        <strike val="0"/>
      </font>
      <fill>
        <patternFill>
          <bgColor rgb="FFC00000"/>
        </patternFill>
      </fill>
    </dxf>
    <dxf>
      <font>
        <b/>
        <i val="0"/>
        <strike val="0"/>
      </font>
      <fill>
        <patternFill>
          <bgColor rgb="FFC00000"/>
        </patternFill>
      </fill>
    </dxf>
    <dxf>
      <font>
        <b/>
        <i val="0"/>
        <strike val="0"/>
      </font>
      <fill>
        <patternFill>
          <bgColor rgb="FFC00000"/>
        </patternFill>
      </fill>
    </dxf>
    <dxf>
      <font>
        <b/>
        <i val="0"/>
        <strike val="0"/>
      </font>
      <fill>
        <patternFill>
          <bgColor rgb="FFC00000"/>
        </patternFill>
      </fill>
    </dxf>
    <dxf>
      <font>
        <b/>
        <i val="0"/>
        <strike val="0"/>
      </font>
      <fill>
        <patternFill>
          <bgColor rgb="FFC00000"/>
        </patternFill>
      </fill>
    </dxf>
    <dxf>
      <font>
        <b/>
        <i val="0"/>
        <strike val="0"/>
      </font>
      <fill>
        <patternFill>
          <bgColor rgb="FFC00000"/>
        </patternFill>
      </fill>
    </dxf>
    <dxf>
      <font>
        <b/>
        <i val="0"/>
        <strike val="0"/>
      </font>
      <fill>
        <patternFill>
          <bgColor rgb="FFC00000"/>
        </patternFill>
      </fill>
    </dxf>
    <dxf>
      <font>
        <b/>
        <i val="0"/>
        <strike val="0"/>
        <color auto="1"/>
      </font>
      <fill>
        <patternFill>
          <bgColor rgb="FFC00000"/>
        </patternFill>
      </fill>
    </dxf>
    <dxf>
      <font>
        <b/>
        <i val="0"/>
        <strike val="0"/>
      </font>
      <fill>
        <patternFill>
          <bgColor rgb="FFC00000"/>
        </patternFill>
      </fill>
    </dxf>
    <dxf>
      <font>
        <b/>
        <i val="0"/>
      </font>
      <fill>
        <patternFill>
          <bgColor rgb="FFFFFF00"/>
        </patternFill>
      </fill>
    </dxf>
    <dxf>
      <fill>
        <patternFill>
          <bgColor rgb="FFFF0000"/>
        </patternFill>
      </fill>
    </dxf>
    <dxf>
      <border>
        <left/>
        <right/>
        <top/>
        <bottom/>
        <vertical/>
        <horizontal/>
      </border>
    </dxf>
  </dxfs>
  <tableStyles count="0" defaultTableStyle="TableStyleMedium2" defaultPivotStyle="PivotStyleLight16"/>
  <colors>
    <mruColors>
      <color rgb="FF054B5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theme" Target="theme/theme1.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5.xml"/><Relationship Id="rId37" Type="http://schemas.openxmlformats.org/officeDocument/2006/relationships/sheetMetadata" Target="metadata.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3.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6.xml"/><Relationship Id="rId38"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png"/><Relationship Id="rId18" Type="http://schemas.openxmlformats.org/officeDocument/2006/relationships/image" Target="../media/image20.png"/><Relationship Id="rId26" Type="http://schemas.openxmlformats.org/officeDocument/2006/relationships/image" Target="../media/image28.png"/><Relationship Id="rId3" Type="http://schemas.openxmlformats.org/officeDocument/2006/relationships/image" Target="../media/image5.png"/><Relationship Id="rId21" Type="http://schemas.openxmlformats.org/officeDocument/2006/relationships/image" Target="../media/image23.png"/><Relationship Id="rId7" Type="http://schemas.openxmlformats.org/officeDocument/2006/relationships/image" Target="../media/image9.png"/><Relationship Id="rId12" Type="http://schemas.openxmlformats.org/officeDocument/2006/relationships/image" Target="../media/image14.png"/><Relationship Id="rId17" Type="http://schemas.openxmlformats.org/officeDocument/2006/relationships/image" Target="../media/image19.png"/><Relationship Id="rId25" Type="http://schemas.openxmlformats.org/officeDocument/2006/relationships/image" Target="../media/image27.png"/><Relationship Id="rId2" Type="http://schemas.openxmlformats.org/officeDocument/2006/relationships/image" Target="../media/image4.png"/><Relationship Id="rId16" Type="http://schemas.openxmlformats.org/officeDocument/2006/relationships/image" Target="../media/image18.png"/><Relationship Id="rId20" Type="http://schemas.openxmlformats.org/officeDocument/2006/relationships/image" Target="../media/image22.png"/><Relationship Id="rId29" Type="http://schemas.openxmlformats.org/officeDocument/2006/relationships/image" Target="../media/image31.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24" Type="http://schemas.openxmlformats.org/officeDocument/2006/relationships/image" Target="../media/image26.png"/><Relationship Id="rId5" Type="http://schemas.openxmlformats.org/officeDocument/2006/relationships/image" Target="../media/image7.png"/><Relationship Id="rId15" Type="http://schemas.openxmlformats.org/officeDocument/2006/relationships/image" Target="../media/image17.png"/><Relationship Id="rId23" Type="http://schemas.openxmlformats.org/officeDocument/2006/relationships/image" Target="../media/image25.png"/><Relationship Id="rId28" Type="http://schemas.openxmlformats.org/officeDocument/2006/relationships/image" Target="../media/image30.png"/><Relationship Id="rId10" Type="http://schemas.openxmlformats.org/officeDocument/2006/relationships/image" Target="../media/image12.png"/><Relationship Id="rId19" Type="http://schemas.openxmlformats.org/officeDocument/2006/relationships/image" Target="../media/image21.png"/><Relationship Id="rId4" Type="http://schemas.openxmlformats.org/officeDocument/2006/relationships/image" Target="../media/image6.png"/><Relationship Id="rId9" Type="http://schemas.openxmlformats.org/officeDocument/2006/relationships/image" Target="../media/image11.png"/><Relationship Id="rId14" Type="http://schemas.openxmlformats.org/officeDocument/2006/relationships/image" Target="../media/image16.png"/><Relationship Id="rId22" Type="http://schemas.openxmlformats.org/officeDocument/2006/relationships/image" Target="../media/image24.png"/><Relationship Id="rId27" Type="http://schemas.openxmlformats.org/officeDocument/2006/relationships/image" Target="../media/image29.png"/></Relationships>
</file>

<file path=xl/drawings/_rels/drawing3.xml.rels><?xml version="1.0" encoding="UTF-8" standalone="yes"?>
<Relationships xmlns="http://schemas.openxmlformats.org/package/2006/relationships"><Relationship Id="rId8" Type="http://schemas.openxmlformats.org/officeDocument/2006/relationships/image" Target="../media/image39.png"/><Relationship Id="rId13" Type="http://schemas.openxmlformats.org/officeDocument/2006/relationships/image" Target="../media/image44.png"/><Relationship Id="rId3" Type="http://schemas.openxmlformats.org/officeDocument/2006/relationships/image" Target="../media/image34.png"/><Relationship Id="rId7" Type="http://schemas.openxmlformats.org/officeDocument/2006/relationships/image" Target="../media/image38.png"/><Relationship Id="rId12" Type="http://schemas.openxmlformats.org/officeDocument/2006/relationships/image" Target="../media/image43.png"/><Relationship Id="rId17" Type="http://schemas.openxmlformats.org/officeDocument/2006/relationships/image" Target="../media/image48.png"/><Relationship Id="rId2" Type="http://schemas.openxmlformats.org/officeDocument/2006/relationships/image" Target="../media/image33.png"/><Relationship Id="rId16" Type="http://schemas.openxmlformats.org/officeDocument/2006/relationships/image" Target="../media/image47.png"/><Relationship Id="rId1" Type="http://schemas.openxmlformats.org/officeDocument/2006/relationships/image" Target="../media/image32.png"/><Relationship Id="rId6" Type="http://schemas.openxmlformats.org/officeDocument/2006/relationships/image" Target="../media/image37.png"/><Relationship Id="rId11" Type="http://schemas.openxmlformats.org/officeDocument/2006/relationships/image" Target="../media/image42.png"/><Relationship Id="rId5" Type="http://schemas.openxmlformats.org/officeDocument/2006/relationships/image" Target="../media/image36.png"/><Relationship Id="rId15" Type="http://schemas.openxmlformats.org/officeDocument/2006/relationships/image" Target="../media/image46.png"/><Relationship Id="rId10" Type="http://schemas.openxmlformats.org/officeDocument/2006/relationships/image" Target="../media/image41.png"/><Relationship Id="rId4" Type="http://schemas.openxmlformats.org/officeDocument/2006/relationships/image" Target="../media/image35.png"/><Relationship Id="rId9" Type="http://schemas.openxmlformats.org/officeDocument/2006/relationships/image" Target="../media/image40.png"/><Relationship Id="rId14" Type="http://schemas.openxmlformats.org/officeDocument/2006/relationships/image" Target="../media/image45.png"/></Relationships>
</file>

<file path=xl/drawings/_rels/drawing4.xml.rels><?xml version="1.0" encoding="UTF-8" standalone="yes"?>
<Relationships xmlns="http://schemas.openxmlformats.org/package/2006/relationships"><Relationship Id="rId3" Type="http://schemas.openxmlformats.org/officeDocument/2006/relationships/image" Target="../media/image51.png"/><Relationship Id="rId2" Type="http://schemas.openxmlformats.org/officeDocument/2006/relationships/image" Target="../media/image50.png"/><Relationship Id="rId1" Type="http://schemas.openxmlformats.org/officeDocument/2006/relationships/image" Target="../media/image49.png"/><Relationship Id="rId6" Type="http://schemas.openxmlformats.org/officeDocument/2006/relationships/image" Target="../media/image54.png"/><Relationship Id="rId5" Type="http://schemas.openxmlformats.org/officeDocument/2006/relationships/image" Target="../media/image53.png"/><Relationship Id="rId4" Type="http://schemas.openxmlformats.org/officeDocument/2006/relationships/image" Target="../media/image52.png"/></Relationships>
</file>

<file path=xl/drawings/_rels/drawing5.xml.rels><?xml version="1.0" encoding="UTF-8" standalone="yes"?>
<Relationships xmlns="http://schemas.openxmlformats.org/package/2006/relationships"><Relationship Id="rId1" Type="http://schemas.openxmlformats.org/officeDocument/2006/relationships/image" Target="../media/image55.pn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0</xdr:row>
      <xdr:rowOff>1</xdr:rowOff>
    </xdr:from>
    <xdr:to>
      <xdr:col>1</xdr:col>
      <xdr:colOff>1323975</xdr:colOff>
      <xdr:row>0</xdr:row>
      <xdr:rowOff>783651</xdr:rowOff>
    </xdr:to>
    <xdr:pic>
      <xdr:nvPicPr>
        <xdr:cNvPr id="4" name="Picture 3">
          <a:extLst>
            <a:ext uri="{FF2B5EF4-FFF2-40B4-BE49-F238E27FC236}">
              <a16:creationId xmlns:a16="http://schemas.microsoft.com/office/drawing/2014/main" id="{49C0E2C9-F642-4AC0-B3C3-D64674F03E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1"/>
          <a:ext cx="1304925" cy="7836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98611</xdr:colOff>
      <xdr:row>8</xdr:row>
      <xdr:rowOff>125506</xdr:rowOff>
    </xdr:from>
    <xdr:to>
      <xdr:col>6</xdr:col>
      <xdr:colOff>426618</xdr:colOff>
      <xdr:row>56</xdr:row>
      <xdr:rowOff>77789</xdr:rowOff>
    </xdr:to>
    <xdr:grpSp>
      <xdr:nvGrpSpPr>
        <xdr:cNvPr id="2" name="Group 1">
          <a:extLst>
            <a:ext uri="{FF2B5EF4-FFF2-40B4-BE49-F238E27FC236}">
              <a16:creationId xmlns:a16="http://schemas.microsoft.com/office/drawing/2014/main" id="{3AE89B5B-A005-46C1-8531-03482149CD2B}"/>
            </a:ext>
          </a:extLst>
        </xdr:cNvPr>
        <xdr:cNvGrpSpPr/>
      </xdr:nvGrpSpPr>
      <xdr:grpSpPr>
        <a:xfrm>
          <a:off x="98611" y="1615888"/>
          <a:ext cx="3958713" cy="8558401"/>
          <a:chOff x="98611" y="1559859"/>
          <a:chExt cx="3985607" cy="8558401"/>
        </a:xfrm>
      </xdr:grpSpPr>
      <xdr:pic>
        <xdr:nvPicPr>
          <xdr:cNvPr id="3" name="Picture 2">
            <a:extLst>
              <a:ext uri="{FF2B5EF4-FFF2-40B4-BE49-F238E27FC236}">
                <a16:creationId xmlns:a16="http://schemas.microsoft.com/office/drawing/2014/main" id="{1A751AB9-5873-48C5-B32C-EF69B89144FA}"/>
              </a:ext>
            </a:extLst>
          </xdr:cNvPr>
          <xdr:cNvPicPr>
            <a:picLocks noChangeAspect="1"/>
          </xdr:cNvPicPr>
        </xdr:nvPicPr>
        <xdr:blipFill>
          <a:blip xmlns:r="http://schemas.openxmlformats.org/officeDocument/2006/relationships" r:embed="rId1"/>
          <a:stretch>
            <a:fillRect/>
          </a:stretch>
        </xdr:blipFill>
        <xdr:spPr>
          <a:xfrm>
            <a:off x="98611" y="1559859"/>
            <a:ext cx="2209992" cy="647756"/>
          </a:xfrm>
          <a:prstGeom prst="rect">
            <a:avLst/>
          </a:prstGeom>
        </xdr:spPr>
      </xdr:pic>
      <xdr:pic>
        <xdr:nvPicPr>
          <xdr:cNvPr id="4" name="Picture 3">
            <a:extLst>
              <a:ext uri="{FF2B5EF4-FFF2-40B4-BE49-F238E27FC236}">
                <a16:creationId xmlns:a16="http://schemas.microsoft.com/office/drawing/2014/main" id="{41CCE4E6-0A44-4859-8480-0514850D507E}"/>
              </a:ext>
            </a:extLst>
          </xdr:cNvPr>
          <xdr:cNvPicPr>
            <a:picLocks noChangeAspect="1"/>
          </xdr:cNvPicPr>
        </xdr:nvPicPr>
        <xdr:blipFill>
          <a:blip xmlns:r="http://schemas.openxmlformats.org/officeDocument/2006/relationships" r:embed="rId2"/>
          <a:stretch>
            <a:fillRect/>
          </a:stretch>
        </xdr:blipFill>
        <xdr:spPr>
          <a:xfrm>
            <a:off x="107576" y="2232212"/>
            <a:ext cx="3935974" cy="4948517"/>
          </a:xfrm>
          <a:prstGeom prst="rect">
            <a:avLst/>
          </a:prstGeom>
        </xdr:spPr>
      </xdr:pic>
      <xdr:pic>
        <xdr:nvPicPr>
          <xdr:cNvPr id="5" name="Picture 4">
            <a:extLst>
              <a:ext uri="{FF2B5EF4-FFF2-40B4-BE49-F238E27FC236}">
                <a16:creationId xmlns:a16="http://schemas.microsoft.com/office/drawing/2014/main" id="{26BA9B7E-D74F-457A-A188-0A519969A1D1}"/>
              </a:ext>
            </a:extLst>
          </xdr:cNvPr>
          <xdr:cNvPicPr>
            <a:picLocks noChangeAspect="1"/>
          </xdr:cNvPicPr>
        </xdr:nvPicPr>
        <xdr:blipFill>
          <a:blip xmlns:r="http://schemas.openxmlformats.org/officeDocument/2006/relationships" r:embed="rId3"/>
          <a:stretch>
            <a:fillRect/>
          </a:stretch>
        </xdr:blipFill>
        <xdr:spPr>
          <a:xfrm>
            <a:off x="98612" y="7306236"/>
            <a:ext cx="3985606" cy="2812024"/>
          </a:xfrm>
          <a:prstGeom prst="rect">
            <a:avLst/>
          </a:prstGeom>
        </xdr:spPr>
      </xdr:pic>
    </xdr:grpSp>
    <xdr:clientData/>
  </xdr:twoCellAnchor>
  <xdr:twoCellAnchor>
    <xdr:from>
      <xdr:col>10</xdr:col>
      <xdr:colOff>62752</xdr:colOff>
      <xdr:row>7</xdr:row>
      <xdr:rowOff>116540</xdr:rowOff>
    </xdr:from>
    <xdr:to>
      <xdr:col>16</xdr:col>
      <xdr:colOff>446791</xdr:colOff>
      <xdr:row>50</xdr:row>
      <xdr:rowOff>143163</xdr:rowOff>
    </xdr:to>
    <xdr:grpSp>
      <xdr:nvGrpSpPr>
        <xdr:cNvPr id="6" name="Group 5">
          <a:extLst>
            <a:ext uri="{FF2B5EF4-FFF2-40B4-BE49-F238E27FC236}">
              <a16:creationId xmlns:a16="http://schemas.microsoft.com/office/drawing/2014/main" id="{0D2C9259-37EE-4B6D-80C4-4E494D4CB04F}"/>
            </a:ext>
          </a:extLst>
        </xdr:cNvPr>
        <xdr:cNvGrpSpPr/>
      </xdr:nvGrpSpPr>
      <xdr:grpSpPr>
        <a:xfrm>
          <a:off x="5587252" y="1427628"/>
          <a:ext cx="4014745" cy="7736270"/>
          <a:chOff x="5629834" y="1371599"/>
          <a:chExt cx="4041639" cy="7736270"/>
        </a:xfrm>
      </xdr:grpSpPr>
      <xdr:pic>
        <xdr:nvPicPr>
          <xdr:cNvPr id="7" name="Picture 6">
            <a:extLst>
              <a:ext uri="{FF2B5EF4-FFF2-40B4-BE49-F238E27FC236}">
                <a16:creationId xmlns:a16="http://schemas.microsoft.com/office/drawing/2014/main" id="{9A9DC7DC-90BD-486E-93D4-321E7CE2B360}"/>
              </a:ext>
            </a:extLst>
          </xdr:cNvPr>
          <xdr:cNvPicPr>
            <a:picLocks noChangeAspect="1"/>
          </xdr:cNvPicPr>
        </xdr:nvPicPr>
        <xdr:blipFill>
          <a:blip xmlns:r="http://schemas.openxmlformats.org/officeDocument/2006/relationships" r:embed="rId4"/>
          <a:stretch>
            <a:fillRect/>
          </a:stretch>
        </xdr:blipFill>
        <xdr:spPr>
          <a:xfrm>
            <a:off x="5638799" y="1371599"/>
            <a:ext cx="3170195" cy="1150720"/>
          </a:xfrm>
          <a:prstGeom prst="rect">
            <a:avLst/>
          </a:prstGeom>
        </xdr:spPr>
      </xdr:pic>
      <xdr:pic>
        <xdr:nvPicPr>
          <xdr:cNvPr id="8" name="Picture 7">
            <a:extLst>
              <a:ext uri="{FF2B5EF4-FFF2-40B4-BE49-F238E27FC236}">
                <a16:creationId xmlns:a16="http://schemas.microsoft.com/office/drawing/2014/main" id="{CCC1DBBA-F8CD-4E47-B896-0D06A12D7882}"/>
              </a:ext>
            </a:extLst>
          </xdr:cNvPr>
          <xdr:cNvPicPr>
            <a:picLocks noChangeAspect="1"/>
          </xdr:cNvPicPr>
        </xdr:nvPicPr>
        <xdr:blipFill>
          <a:blip xmlns:r="http://schemas.openxmlformats.org/officeDocument/2006/relationships" r:embed="rId5"/>
          <a:stretch>
            <a:fillRect/>
          </a:stretch>
        </xdr:blipFill>
        <xdr:spPr>
          <a:xfrm>
            <a:off x="5629834" y="2474258"/>
            <a:ext cx="3292125" cy="1219306"/>
          </a:xfrm>
          <a:prstGeom prst="rect">
            <a:avLst/>
          </a:prstGeom>
        </xdr:spPr>
      </xdr:pic>
      <xdr:pic>
        <xdr:nvPicPr>
          <xdr:cNvPr id="9" name="Picture 8">
            <a:extLst>
              <a:ext uri="{FF2B5EF4-FFF2-40B4-BE49-F238E27FC236}">
                <a16:creationId xmlns:a16="http://schemas.microsoft.com/office/drawing/2014/main" id="{6F7F6F1E-B319-4AC0-9E7D-7F086E9F99CA}"/>
              </a:ext>
            </a:extLst>
          </xdr:cNvPr>
          <xdr:cNvPicPr>
            <a:picLocks noChangeAspect="1"/>
          </xdr:cNvPicPr>
        </xdr:nvPicPr>
        <xdr:blipFill>
          <a:blip xmlns:r="http://schemas.openxmlformats.org/officeDocument/2006/relationships" r:embed="rId6"/>
          <a:stretch>
            <a:fillRect/>
          </a:stretch>
        </xdr:blipFill>
        <xdr:spPr>
          <a:xfrm>
            <a:off x="5647764" y="3630705"/>
            <a:ext cx="4023709" cy="3436918"/>
          </a:xfrm>
          <a:prstGeom prst="rect">
            <a:avLst/>
          </a:prstGeom>
        </xdr:spPr>
      </xdr:pic>
      <xdr:pic>
        <xdr:nvPicPr>
          <xdr:cNvPr id="10" name="Picture 9">
            <a:extLst>
              <a:ext uri="{FF2B5EF4-FFF2-40B4-BE49-F238E27FC236}">
                <a16:creationId xmlns:a16="http://schemas.microsoft.com/office/drawing/2014/main" id="{86583F4E-A701-4FC7-8464-1154F02BB408}"/>
              </a:ext>
            </a:extLst>
          </xdr:cNvPr>
          <xdr:cNvPicPr>
            <a:picLocks noChangeAspect="1"/>
          </xdr:cNvPicPr>
        </xdr:nvPicPr>
        <xdr:blipFill>
          <a:blip xmlns:r="http://schemas.openxmlformats.org/officeDocument/2006/relationships" r:embed="rId7"/>
          <a:stretch>
            <a:fillRect/>
          </a:stretch>
        </xdr:blipFill>
        <xdr:spPr>
          <a:xfrm>
            <a:off x="5665694" y="7073153"/>
            <a:ext cx="3962744" cy="2034716"/>
          </a:xfrm>
          <a:prstGeom prst="rect">
            <a:avLst/>
          </a:prstGeom>
        </xdr:spPr>
      </xdr:pic>
    </xdr:grpSp>
    <xdr:clientData/>
  </xdr:twoCellAnchor>
  <xdr:twoCellAnchor>
    <xdr:from>
      <xdr:col>20</xdr:col>
      <xdr:colOff>26894</xdr:colOff>
      <xdr:row>7</xdr:row>
      <xdr:rowOff>80681</xdr:rowOff>
    </xdr:from>
    <xdr:to>
      <xdr:col>26</xdr:col>
      <xdr:colOff>482650</xdr:colOff>
      <xdr:row>56</xdr:row>
      <xdr:rowOff>161576</xdr:rowOff>
    </xdr:to>
    <xdr:grpSp>
      <xdr:nvGrpSpPr>
        <xdr:cNvPr id="11" name="Group 10">
          <a:extLst>
            <a:ext uri="{FF2B5EF4-FFF2-40B4-BE49-F238E27FC236}">
              <a16:creationId xmlns:a16="http://schemas.microsoft.com/office/drawing/2014/main" id="{C3DDB9DE-468D-4B3A-90B4-338F4E5B7C84}"/>
            </a:ext>
          </a:extLst>
        </xdr:cNvPr>
        <xdr:cNvGrpSpPr/>
      </xdr:nvGrpSpPr>
      <xdr:grpSpPr>
        <a:xfrm>
          <a:off x="11075894" y="1391769"/>
          <a:ext cx="4086462" cy="8866307"/>
          <a:chOff x="11161059" y="1335740"/>
          <a:chExt cx="4113356" cy="8866307"/>
        </a:xfrm>
      </xdr:grpSpPr>
      <xdr:pic>
        <xdr:nvPicPr>
          <xdr:cNvPr id="12" name="Picture 11">
            <a:extLst>
              <a:ext uri="{FF2B5EF4-FFF2-40B4-BE49-F238E27FC236}">
                <a16:creationId xmlns:a16="http://schemas.microsoft.com/office/drawing/2014/main" id="{A7EF8117-F53E-42FE-A2CA-A3C84AB8236C}"/>
              </a:ext>
            </a:extLst>
          </xdr:cNvPr>
          <xdr:cNvPicPr>
            <a:picLocks noChangeAspect="1"/>
          </xdr:cNvPicPr>
        </xdr:nvPicPr>
        <xdr:blipFill>
          <a:blip xmlns:r="http://schemas.openxmlformats.org/officeDocument/2006/relationships" r:embed="rId8"/>
          <a:stretch>
            <a:fillRect/>
          </a:stretch>
        </xdr:blipFill>
        <xdr:spPr>
          <a:xfrm>
            <a:off x="11161059" y="1335740"/>
            <a:ext cx="3360711" cy="1249788"/>
          </a:xfrm>
          <a:prstGeom prst="rect">
            <a:avLst/>
          </a:prstGeom>
        </xdr:spPr>
      </xdr:pic>
      <xdr:pic>
        <xdr:nvPicPr>
          <xdr:cNvPr id="13" name="Picture 12">
            <a:extLst>
              <a:ext uri="{FF2B5EF4-FFF2-40B4-BE49-F238E27FC236}">
                <a16:creationId xmlns:a16="http://schemas.microsoft.com/office/drawing/2014/main" id="{A6791E79-B96A-42B2-9EE7-C9B9F46D03FB}"/>
              </a:ext>
            </a:extLst>
          </xdr:cNvPr>
          <xdr:cNvPicPr>
            <a:picLocks noChangeAspect="1"/>
          </xdr:cNvPicPr>
        </xdr:nvPicPr>
        <xdr:blipFill>
          <a:blip xmlns:r="http://schemas.openxmlformats.org/officeDocument/2006/relationships" r:embed="rId9"/>
          <a:stretch>
            <a:fillRect/>
          </a:stretch>
        </xdr:blipFill>
        <xdr:spPr>
          <a:xfrm>
            <a:off x="11161059" y="2483223"/>
            <a:ext cx="3497883" cy="1158340"/>
          </a:xfrm>
          <a:prstGeom prst="rect">
            <a:avLst/>
          </a:prstGeom>
        </xdr:spPr>
      </xdr:pic>
      <xdr:pic>
        <xdr:nvPicPr>
          <xdr:cNvPr id="14" name="Picture 13">
            <a:extLst>
              <a:ext uri="{FF2B5EF4-FFF2-40B4-BE49-F238E27FC236}">
                <a16:creationId xmlns:a16="http://schemas.microsoft.com/office/drawing/2014/main" id="{F88F384B-B105-4F4E-AE49-DE41CAEC6484}"/>
              </a:ext>
            </a:extLst>
          </xdr:cNvPr>
          <xdr:cNvPicPr>
            <a:picLocks noChangeAspect="1"/>
          </xdr:cNvPicPr>
        </xdr:nvPicPr>
        <xdr:blipFill>
          <a:blip xmlns:r="http://schemas.openxmlformats.org/officeDocument/2006/relationships" r:embed="rId10"/>
          <a:stretch>
            <a:fillRect/>
          </a:stretch>
        </xdr:blipFill>
        <xdr:spPr>
          <a:xfrm>
            <a:off x="11241741" y="3738283"/>
            <a:ext cx="4031330" cy="4061812"/>
          </a:xfrm>
          <a:prstGeom prst="rect">
            <a:avLst/>
          </a:prstGeom>
        </xdr:spPr>
      </xdr:pic>
      <xdr:pic>
        <xdr:nvPicPr>
          <xdr:cNvPr id="15" name="Picture 14">
            <a:extLst>
              <a:ext uri="{FF2B5EF4-FFF2-40B4-BE49-F238E27FC236}">
                <a16:creationId xmlns:a16="http://schemas.microsoft.com/office/drawing/2014/main" id="{897D1EA2-894A-451D-9960-86D326E0FF12}"/>
              </a:ext>
            </a:extLst>
          </xdr:cNvPr>
          <xdr:cNvPicPr>
            <a:picLocks noChangeAspect="1"/>
          </xdr:cNvPicPr>
        </xdr:nvPicPr>
        <xdr:blipFill>
          <a:blip xmlns:r="http://schemas.openxmlformats.org/officeDocument/2006/relationships" r:embed="rId11"/>
          <a:stretch>
            <a:fillRect/>
          </a:stretch>
        </xdr:blipFill>
        <xdr:spPr>
          <a:xfrm>
            <a:off x="11250706" y="7763436"/>
            <a:ext cx="4023709" cy="2438611"/>
          </a:xfrm>
          <a:prstGeom prst="rect">
            <a:avLst/>
          </a:prstGeom>
        </xdr:spPr>
      </xdr:pic>
    </xdr:grpSp>
    <xdr:clientData/>
  </xdr:twoCellAnchor>
  <xdr:twoCellAnchor>
    <xdr:from>
      <xdr:col>30</xdr:col>
      <xdr:colOff>89647</xdr:colOff>
      <xdr:row>5</xdr:row>
      <xdr:rowOff>55131</xdr:rowOff>
    </xdr:from>
    <xdr:to>
      <xdr:col>36</xdr:col>
      <xdr:colOff>580362</xdr:colOff>
      <xdr:row>45</xdr:row>
      <xdr:rowOff>119361</xdr:rowOff>
    </xdr:to>
    <xdr:grpSp>
      <xdr:nvGrpSpPr>
        <xdr:cNvPr id="16" name="Group 15">
          <a:extLst>
            <a:ext uri="{FF2B5EF4-FFF2-40B4-BE49-F238E27FC236}">
              <a16:creationId xmlns:a16="http://schemas.microsoft.com/office/drawing/2014/main" id="{2D5269C1-5DD3-4C22-B53E-44934AE78B1D}"/>
            </a:ext>
          </a:extLst>
        </xdr:cNvPr>
        <xdr:cNvGrpSpPr/>
      </xdr:nvGrpSpPr>
      <xdr:grpSpPr>
        <a:xfrm>
          <a:off x="16663147" y="1007631"/>
          <a:ext cx="4121421" cy="7235995"/>
          <a:chOff x="16790894" y="951602"/>
          <a:chExt cx="4148315" cy="7235994"/>
        </a:xfrm>
      </xdr:grpSpPr>
      <xdr:pic>
        <xdr:nvPicPr>
          <xdr:cNvPr id="17" name="Picture 16">
            <a:extLst>
              <a:ext uri="{FF2B5EF4-FFF2-40B4-BE49-F238E27FC236}">
                <a16:creationId xmlns:a16="http://schemas.microsoft.com/office/drawing/2014/main" id="{DC0B6C37-9D12-485A-8821-6467CF85E89E}"/>
              </a:ext>
            </a:extLst>
          </xdr:cNvPr>
          <xdr:cNvPicPr>
            <a:picLocks noChangeAspect="1"/>
          </xdr:cNvPicPr>
        </xdr:nvPicPr>
        <xdr:blipFill>
          <a:blip xmlns:r="http://schemas.openxmlformats.org/officeDocument/2006/relationships" r:embed="rId12"/>
          <a:stretch>
            <a:fillRect/>
          </a:stretch>
        </xdr:blipFill>
        <xdr:spPr>
          <a:xfrm>
            <a:off x="16790894" y="951602"/>
            <a:ext cx="3200678" cy="1204064"/>
          </a:xfrm>
          <a:prstGeom prst="rect">
            <a:avLst/>
          </a:prstGeom>
        </xdr:spPr>
      </xdr:pic>
      <xdr:pic>
        <xdr:nvPicPr>
          <xdr:cNvPr id="18" name="Picture 17">
            <a:extLst>
              <a:ext uri="{FF2B5EF4-FFF2-40B4-BE49-F238E27FC236}">
                <a16:creationId xmlns:a16="http://schemas.microsoft.com/office/drawing/2014/main" id="{D87CFA20-F1FF-4D0E-958F-F297C49589D0}"/>
              </a:ext>
            </a:extLst>
          </xdr:cNvPr>
          <xdr:cNvPicPr>
            <a:picLocks noChangeAspect="1"/>
          </xdr:cNvPicPr>
        </xdr:nvPicPr>
        <xdr:blipFill>
          <a:blip xmlns:r="http://schemas.openxmlformats.org/officeDocument/2006/relationships" r:embed="rId13"/>
          <a:stretch>
            <a:fillRect/>
          </a:stretch>
        </xdr:blipFill>
        <xdr:spPr>
          <a:xfrm>
            <a:off x="16808823" y="2151529"/>
            <a:ext cx="2095682" cy="365792"/>
          </a:xfrm>
          <a:prstGeom prst="rect">
            <a:avLst/>
          </a:prstGeom>
        </xdr:spPr>
      </xdr:pic>
      <xdr:pic>
        <xdr:nvPicPr>
          <xdr:cNvPr id="19" name="Picture 18">
            <a:extLst>
              <a:ext uri="{FF2B5EF4-FFF2-40B4-BE49-F238E27FC236}">
                <a16:creationId xmlns:a16="http://schemas.microsoft.com/office/drawing/2014/main" id="{D9391FF4-A05A-484D-B08A-CCBA02EA33AE}"/>
              </a:ext>
            </a:extLst>
          </xdr:cNvPr>
          <xdr:cNvPicPr>
            <a:picLocks noChangeAspect="1"/>
          </xdr:cNvPicPr>
        </xdr:nvPicPr>
        <xdr:blipFill>
          <a:blip xmlns:r="http://schemas.openxmlformats.org/officeDocument/2006/relationships" r:embed="rId14"/>
          <a:stretch>
            <a:fillRect/>
          </a:stretch>
        </xdr:blipFill>
        <xdr:spPr>
          <a:xfrm>
            <a:off x="16952259" y="2671482"/>
            <a:ext cx="3977985" cy="4038950"/>
          </a:xfrm>
          <a:prstGeom prst="rect">
            <a:avLst/>
          </a:prstGeom>
        </xdr:spPr>
      </xdr:pic>
      <xdr:pic>
        <xdr:nvPicPr>
          <xdr:cNvPr id="20" name="Picture 19">
            <a:extLst>
              <a:ext uri="{FF2B5EF4-FFF2-40B4-BE49-F238E27FC236}">
                <a16:creationId xmlns:a16="http://schemas.microsoft.com/office/drawing/2014/main" id="{5C1DBC5D-DE45-48C3-89DC-6618468F9786}"/>
              </a:ext>
            </a:extLst>
          </xdr:cNvPr>
          <xdr:cNvPicPr>
            <a:picLocks noChangeAspect="1"/>
          </xdr:cNvPicPr>
        </xdr:nvPicPr>
        <xdr:blipFill>
          <a:blip xmlns:r="http://schemas.openxmlformats.org/officeDocument/2006/relationships" r:embed="rId15"/>
          <a:stretch>
            <a:fillRect/>
          </a:stretch>
        </xdr:blipFill>
        <xdr:spPr>
          <a:xfrm>
            <a:off x="16961224" y="6678705"/>
            <a:ext cx="3977985" cy="1508891"/>
          </a:xfrm>
          <a:prstGeom prst="rect">
            <a:avLst/>
          </a:prstGeom>
        </xdr:spPr>
      </xdr:pic>
    </xdr:grpSp>
    <xdr:clientData/>
  </xdr:twoCellAnchor>
  <xdr:twoCellAnchor>
    <xdr:from>
      <xdr:col>0</xdr:col>
      <xdr:colOff>215153</xdr:colOff>
      <xdr:row>73</xdr:row>
      <xdr:rowOff>98613</xdr:rowOff>
    </xdr:from>
    <xdr:to>
      <xdr:col>7</xdr:col>
      <xdr:colOff>343</xdr:colOff>
      <xdr:row>112</xdr:row>
      <xdr:rowOff>26895</xdr:rowOff>
    </xdr:to>
    <xdr:grpSp>
      <xdr:nvGrpSpPr>
        <xdr:cNvPr id="21" name="Group 20">
          <a:extLst>
            <a:ext uri="{FF2B5EF4-FFF2-40B4-BE49-F238E27FC236}">
              <a16:creationId xmlns:a16="http://schemas.microsoft.com/office/drawing/2014/main" id="{69B36C86-85E5-4D71-A094-481CAB6E3CD9}"/>
            </a:ext>
          </a:extLst>
        </xdr:cNvPr>
        <xdr:cNvGrpSpPr/>
      </xdr:nvGrpSpPr>
      <xdr:grpSpPr>
        <a:xfrm>
          <a:off x="215153" y="13097437"/>
          <a:ext cx="4021014" cy="6707840"/>
          <a:chOff x="215153" y="12989860"/>
          <a:chExt cx="4052390" cy="6714564"/>
        </a:xfrm>
      </xdr:grpSpPr>
      <xdr:pic>
        <xdr:nvPicPr>
          <xdr:cNvPr id="22" name="Picture 21">
            <a:extLst>
              <a:ext uri="{FF2B5EF4-FFF2-40B4-BE49-F238E27FC236}">
                <a16:creationId xmlns:a16="http://schemas.microsoft.com/office/drawing/2014/main" id="{729F0187-8CC8-400A-88FE-83D770C8AB88}"/>
              </a:ext>
            </a:extLst>
          </xdr:cNvPr>
          <xdr:cNvPicPr>
            <a:picLocks noChangeAspect="1"/>
          </xdr:cNvPicPr>
        </xdr:nvPicPr>
        <xdr:blipFill>
          <a:blip xmlns:r="http://schemas.openxmlformats.org/officeDocument/2006/relationships" r:embed="rId16"/>
          <a:stretch>
            <a:fillRect/>
          </a:stretch>
        </xdr:blipFill>
        <xdr:spPr>
          <a:xfrm>
            <a:off x="268941" y="12989860"/>
            <a:ext cx="1950889" cy="281964"/>
          </a:xfrm>
          <a:prstGeom prst="rect">
            <a:avLst/>
          </a:prstGeom>
        </xdr:spPr>
      </xdr:pic>
      <xdr:pic>
        <xdr:nvPicPr>
          <xdr:cNvPr id="23" name="Picture 22">
            <a:extLst>
              <a:ext uri="{FF2B5EF4-FFF2-40B4-BE49-F238E27FC236}">
                <a16:creationId xmlns:a16="http://schemas.microsoft.com/office/drawing/2014/main" id="{02BA4852-4F87-457E-9826-9AD4D07420F7}"/>
              </a:ext>
            </a:extLst>
          </xdr:cNvPr>
          <xdr:cNvPicPr>
            <a:picLocks noChangeAspect="1"/>
          </xdr:cNvPicPr>
        </xdr:nvPicPr>
        <xdr:blipFill>
          <a:blip xmlns:r="http://schemas.openxmlformats.org/officeDocument/2006/relationships" r:embed="rId17"/>
          <a:stretch>
            <a:fillRect/>
          </a:stretch>
        </xdr:blipFill>
        <xdr:spPr>
          <a:xfrm>
            <a:off x="233082" y="13456024"/>
            <a:ext cx="2126164" cy="716342"/>
          </a:xfrm>
          <a:prstGeom prst="rect">
            <a:avLst/>
          </a:prstGeom>
        </xdr:spPr>
      </xdr:pic>
      <xdr:pic>
        <xdr:nvPicPr>
          <xdr:cNvPr id="24" name="Picture 23">
            <a:extLst>
              <a:ext uri="{FF2B5EF4-FFF2-40B4-BE49-F238E27FC236}">
                <a16:creationId xmlns:a16="http://schemas.microsoft.com/office/drawing/2014/main" id="{02B8A9B7-D3B9-4125-ABF0-12D1CDFE30AC}"/>
              </a:ext>
            </a:extLst>
          </xdr:cNvPr>
          <xdr:cNvPicPr>
            <a:picLocks noChangeAspect="1"/>
          </xdr:cNvPicPr>
        </xdr:nvPicPr>
        <xdr:blipFill>
          <a:blip xmlns:r="http://schemas.openxmlformats.org/officeDocument/2006/relationships" r:embed="rId18"/>
          <a:stretch>
            <a:fillRect/>
          </a:stretch>
        </xdr:blipFill>
        <xdr:spPr>
          <a:xfrm>
            <a:off x="215153" y="14191130"/>
            <a:ext cx="4008468" cy="3177816"/>
          </a:xfrm>
          <a:prstGeom prst="rect">
            <a:avLst/>
          </a:prstGeom>
        </xdr:spPr>
      </xdr:pic>
      <xdr:pic>
        <xdr:nvPicPr>
          <xdr:cNvPr id="25" name="Picture 24">
            <a:extLst>
              <a:ext uri="{FF2B5EF4-FFF2-40B4-BE49-F238E27FC236}">
                <a16:creationId xmlns:a16="http://schemas.microsoft.com/office/drawing/2014/main" id="{65A7A6F1-E0CD-468C-AD28-613E91B5FB88}"/>
              </a:ext>
            </a:extLst>
          </xdr:cNvPr>
          <xdr:cNvPicPr>
            <a:picLocks noChangeAspect="1"/>
          </xdr:cNvPicPr>
        </xdr:nvPicPr>
        <xdr:blipFill rotWithShape="1">
          <a:blip xmlns:r="http://schemas.openxmlformats.org/officeDocument/2006/relationships" r:embed="rId19"/>
          <a:srcRect b="49216"/>
          <a:stretch/>
        </xdr:blipFill>
        <xdr:spPr>
          <a:xfrm>
            <a:off x="304799" y="17409460"/>
            <a:ext cx="3962744" cy="2294964"/>
          </a:xfrm>
          <a:prstGeom prst="rect">
            <a:avLst/>
          </a:prstGeom>
        </xdr:spPr>
      </xdr:pic>
    </xdr:grpSp>
    <xdr:clientData/>
  </xdr:twoCellAnchor>
  <xdr:twoCellAnchor>
    <xdr:from>
      <xdr:col>10</xdr:col>
      <xdr:colOff>134470</xdr:colOff>
      <xdr:row>65</xdr:row>
      <xdr:rowOff>98612</xdr:rowOff>
    </xdr:from>
    <xdr:to>
      <xdr:col>17</xdr:col>
      <xdr:colOff>73875</xdr:colOff>
      <xdr:row>110</xdr:row>
      <xdr:rowOff>41419</xdr:rowOff>
    </xdr:to>
    <xdr:grpSp>
      <xdr:nvGrpSpPr>
        <xdr:cNvPr id="26" name="Group 25">
          <a:extLst>
            <a:ext uri="{FF2B5EF4-FFF2-40B4-BE49-F238E27FC236}">
              <a16:creationId xmlns:a16="http://schemas.microsoft.com/office/drawing/2014/main" id="{0A66E0EE-22A8-4202-9794-FA731C529BCA}"/>
            </a:ext>
          </a:extLst>
        </xdr:cNvPr>
        <xdr:cNvGrpSpPr/>
      </xdr:nvGrpSpPr>
      <xdr:grpSpPr>
        <a:xfrm>
          <a:off x="5658970" y="11663083"/>
          <a:ext cx="4175229" cy="7798130"/>
          <a:chOff x="5701552" y="11555506"/>
          <a:chExt cx="4206605" cy="7804854"/>
        </a:xfrm>
      </xdr:grpSpPr>
      <xdr:pic>
        <xdr:nvPicPr>
          <xdr:cNvPr id="27" name="Picture 26">
            <a:extLst>
              <a:ext uri="{FF2B5EF4-FFF2-40B4-BE49-F238E27FC236}">
                <a16:creationId xmlns:a16="http://schemas.microsoft.com/office/drawing/2014/main" id="{7BD8F9FD-1D00-44DA-8975-22B8404CACCF}"/>
              </a:ext>
            </a:extLst>
          </xdr:cNvPr>
          <xdr:cNvPicPr>
            <a:picLocks noChangeAspect="1"/>
          </xdr:cNvPicPr>
        </xdr:nvPicPr>
        <xdr:blipFill>
          <a:blip xmlns:r="http://schemas.openxmlformats.org/officeDocument/2006/relationships" r:embed="rId20"/>
          <a:stretch>
            <a:fillRect/>
          </a:stretch>
        </xdr:blipFill>
        <xdr:spPr>
          <a:xfrm>
            <a:off x="5773271" y="11555506"/>
            <a:ext cx="2979678" cy="1333616"/>
          </a:xfrm>
          <a:prstGeom prst="rect">
            <a:avLst/>
          </a:prstGeom>
        </xdr:spPr>
      </xdr:pic>
      <xdr:pic>
        <xdr:nvPicPr>
          <xdr:cNvPr id="28" name="Picture 27">
            <a:extLst>
              <a:ext uri="{FF2B5EF4-FFF2-40B4-BE49-F238E27FC236}">
                <a16:creationId xmlns:a16="http://schemas.microsoft.com/office/drawing/2014/main" id="{32EDCADB-26B7-4574-995B-8F9015841ED7}"/>
              </a:ext>
            </a:extLst>
          </xdr:cNvPr>
          <xdr:cNvPicPr>
            <a:picLocks noChangeAspect="1"/>
          </xdr:cNvPicPr>
        </xdr:nvPicPr>
        <xdr:blipFill>
          <a:blip xmlns:r="http://schemas.openxmlformats.org/officeDocument/2006/relationships" r:embed="rId21"/>
          <a:stretch>
            <a:fillRect/>
          </a:stretch>
        </xdr:blipFill>
        <xdr:spPr>
          <a:xfrm>
            <a:off x="5701552" y="12962966"/>
            <a:ext cx="4206605" cy="1303133"/>
          </a:xfrm>
          <a:prstGeom prst="rect">
            <a:avLst/>
          </a:prstGeom>
        </xdr:spPr>
      </xdr:pic>
      <xdr:pic>
        <xdr:nvPicPr>
          <xdr:cNvPr id="29" name="Picture 28">
            <a:extLst>
              <a:ext uri="{FF2B5EF4-FFF2-40B4-BE49-F238E27FC236}">
                <a16:creationId xmlns:a16="http://schemas.microsoft.com/office/drawing/2014/main" id="{ED4ED925-B6A8-4F3F-9650-5E91079EC330}"/>
              </a:ext>
            </a:extLst>
          </xdr:cNvPr>
          <xdr:cNvPicPr>
            <a:picLocks noChangeAspect="1"/>
          </xdr:cNvPicPr>
        </xdr:nvPicPr>
        <xdr:blipFill>
          <a:blip xmlns:r="http://schemas.openxmlformats.org/officeDocument/2006/relationships" r:embed="rId22"/>
          <a:stretch>
            <a:fillRect/>
          </a:stretch>
        </xdr:blipFill>
        <xdr:spPr>
          <a:xfrm>
            <a:off x="5764306" y="14576613"/>
            <a:ext cx="3962744" cy="2705335"/>
          </a:xfrm>
          <a:prstGeom prst="rect">
            <a:avLst/>
          </a:prstGeom>
        </xdr:spPr>
      </xdr:pic>
      <xdr:pic>
        <xdr:nvPicPr>
          <xdr:cNvPr id="30" name="Picture 29">
            <a:extLst>
              <a:ext uri="{FF2B5EF4-FFF2-40B4-BE49-F238E27FC236}">
                <a16:creationId xmlns:a16="http://schemas.microsoft.com/office/drawing/2014/main" id="{7A8825DA-A74A-43E1-96F0-6C38D6392DE6}"/>
              </a:ext>
            </a:extLst>
          </xdr:cNvPr>
          <xdr:cNvPicPr>
            <a:picLocks noChangeAspect="1"/>
          </xdr:cNvPicPr>
        </xdr:nvPicPr>
        <xdr:blipFill>
          <a:blip xmlns:r="http://schemas.openxmlformats.org/officeDocument/2006/relationships" r:embed="rId23"/>
          <a:stretch>
            <a:fillRect/>
          </a:stretch>
        </xdr:blipFill>
        <xdr:spPr>
          <a:xfrm>
            <a:off x="5791199" y="17257058"/>
            <a:ext cx="3917020" cy="2103302"/>
          </a:xfrm>
          <a:prstGeom prst="rect">
            <a:avLst/>
          </a:prstGeom>
        </xdr:spPr>
      </xdr:pic>
    </xdr:grpSp>
    <xdr:clientData/>
  </xdr:twoCellAnchor>
  <xdr:twoCellAnchor>
    <xdr:from>
      <xdr:col>20</xdr:col>
      <xdr:colOff>215153</xdr:colOff>
      <xdr:row>65</xdr:row>
      <xdr:rowOff>89648</xdr:rowOff>
    </xdr:from>
    <xdr:to>
      <xdr:col>26</xdr:col>
      <xdr:colOff>550779</xdr:colOff>
      <xdr:row>85</xdr:row>
      <xdr:rowOff>28033</xdr:rowOff>
    </xdr:to>
    <xdr:grpSp>
      <xdr:nvGrpSpPr>
        <xdr:cNvPr id="31" name="Group 30">
          <a:extLst>
            <a:ext uri="{FF2B5EF4-FFF2-40B4-BE49-F238E27FC236}">
              <a16:creationId xmlns:a16="http://schemas.microsoft.com/office/drawing/2014/main" id="{85DA6A6B-426A-49C7-856A-8FBE41D1DD9C}"/>
            </a:ext>
          </a:extLst>
        </xdr:cNvPr>
        <xdr:cNvGrpSpPr/>
      </xdr:nvGrpSpPr>
      <xdr:grpSpPr>
        <a:xfrm>
          <a:off x="11264153" y="11654119"/>
          <a:ext cx="3966332" cy="3412208"/>
          <a:chOff x="11349318" y="11546542"/>
          <a:chExt cx="3993226" cy="3416691"/>
        </a:xfrm>
      </xdr:grpSpPr>
      <xdr:pic>
        <xdr:nvPicPr>
          <xdr:cNvPr id="32" name="Picture 31">
            <a:extLst>
              <a:ext uri="{FF2B5EF4-FFF2-40B4-BE49-F238E27FC236}">
                <a16:creationId xmlns:a16="http://schemas.microsoft.com/office/drawing/2014/main" id="{FAFEE0A5-DB16-47AD-B356-17630BB5903C}"/>
              </a:ext>
            </a:extLst>
          </xdr:cNvPr>
          <xdr:cNvPicPr>
            <a:picLocks noChangeAspect="1"/>
          </xdr:cNvPicPr>
        </xdr:nvPicPr>
        <xdr:blipFill>
          <a:blip xmlns:r="http://schemas.openxmlformats.org/officeDocument/2006/relationships" r:embed="rId24"/>
          <a:stretch>
            <a:fillRect/>
          </a:stretch>
        </xdr:blipFill>
        <xdr:spPr>
          <a:xfrm>
            <a:off x="11349318" y="11546542"/>
            <a:ext cx="2278578" cy="602032"/>
          </a:xfrm>
          <a:prstGeom prst="rect">
            <a:avLst/>
          </a:prstGeom>
        </xdr:spPr>
      </xdr:pic>
      <xdr:pic>
        <xdr:nvPicPr>
          <xdr:cNvPr id="33" name="Picture 32">
            <a:extLst>
              <a:ext uri="{FF2B5EF4-FFF2-40B4-BE49-F238E27FC236}">
                <a16:creationId xmlns:a16="http://schemas.microsoft.com/office/drawing/2014/main" id="{687BAE93-D720-495E-80BA-C28B4B84D723}"/>
              </a:ext>
            </a:extLst>
          </xdr:cNvPr>
          <xdr:cNvPicPr>
            <a:picLocks noChangeAspect="1"/>
          </xdr:cNvPicPr>
        </xdr:nvPicPr>
        <xdr:blipFill>
          <a:blip xmlns:r="http://schemas.openxmlformats.org/officeDocument/2006/relationships" r:embed="rId25"/>
          <a:stretch>
            <a:fillRect/>
          </a:stretch>
        </xdr:blipFill>
        <xdr:spPr>
          <a:xfrm>
            <a:off x="11349318" y="12174071"/>
            <a:ext cx="3993226" cy="2789162"/>
          </a:xfrm>
          <a:prstGeom prst="rect">
            <a:avLst/>
          </a:prstGeom>
        </xdr:spPr>
      </xdr:pic>
    </xdr:grpSp>
    <xdr:clientData/>
  </xdr:twoCellAnchor>
  <xdr:twoCellAnchor>
    <xdr:from>
      <xdr:col>30</xdr:col>
      <xdr:colOff>358588</xdr:colOff>
      <xdr:row>65</xdr:row>
      <xdr:rowOff>1</xdr:rowOff>
    </xdr:from>
    <xdr:to>
      <xdr:col>36</xdr:col>
      <xdr:colOff>527904</xdr:colOff>
      <xdr:row>84</xdr:row>
      <xdr:rowOff>32429</xdr:rowOff>
    </xdr:to>
    <xdr:grpSp>
      <xdr:nvGrpSpPr>
        <xdr:cNvPr id="34" name="Group 33">
          <a:extLst>
            <a:ext uri="{FF2B5EF4-FFF2-40B4-BE49-F238E27FC236}">
              <a16:creationId xmlns:a16="http://schemas.microsoft.com/office/drawing/2014/main" id="{F1FB6FD8-DCCA-41C4-97C5-89EACE199438}"/>
            </a:ext>
          </a:extLst>
        </xdr:cNvPr>
        <xdr:cNvGrpSpPr/>
      </xdr:nvGrpSpPr>
      <xdr:grpSpPr>
        <a:xfrm>
          <a:off x="16932088" y="11564472"/>
          <a:ext cx="3800022" cy="3326957"/>
          <a:chOff x="17059835" y="11456895"/>
          <a:chExt cx="3826916" cy="3331440"/>
        </a:xfrm>
      </xdr:grpSpPr>
      <xdr:pic>
        <xdr:nvPicPr>
          <xdr:cNvPr id="35" name="Picture 34">
            <a:extLst>
              <a:ext uri="{FF2B5EF4-FFF2-40B4-BE49-F238E27FC236}">
                <a16:creationId xmlns:a16="http://schemas.microsoft.com/office/drawing/2014/main" id="{80775416-7ADE-464B-B315-03FD44A8EA99}"/>
              </a:ext>
            </a:extLst>
          </xdr:cNvPr>
          <xdr:cNvPicPr>
            <a:picLocks noChangeAspect="1"/>
          </xdr:cNvPicPr>
        </xdr:nvPicPr>
        <xdr:blipFill>
          <a:blip xmlns:r="http://schemas.openxmlformats.org/officeDocument/2006/relationships" r:embed="rId26"/>
          <a:stretch>
            <a:fillRect/>
          </a:stretch>
        </xdr:blipFill>
        <xdr:spPr>
          <a:xfrm>
            <a:off x="17059835" y="11456895"/>
            <a:ext cx="2507197" cy="1440305"/>
          </a:xfrm>
          <a:prstGeom prst="rect">
            <a:avLst/>
          </a:prstGeom>
        </xdr:spPr>
      </xdr:pic>
      <xdr:pic>
        <xdr:nvPicPr>
          <xdr:cNvPr id="36" name="Picture 35">
            <a:extLst>
              <a:ext uri="{FF2B5EF4-FFF2-40B4-BE49-F238E27FC236}">
                <a16:creationId xmlns:a16="http://schemas.microsoft.com/office/drawing/2014/main" id="{65A730C6-210E-4317-A696-2006054E71D9}"/>
              </a:ext>
            </a:extLst>
          </xdr:cNvPr>
          <xdr:cNvPicPr>
            <a:picLocks noChangeAspect="1"/>
          </xdr:cNvPicPr>
        </xdr:nvPicPr>
        <xdr:blipFill>
          <a:blip xmlns:r="http://schemas.openxmlformats.org/officeDocument/2006/relationships" r:embed="rId27"/>
          <a:stretch>
            <a:fillRect/>
          </a:stretch>
        </xdr:blipFill>
        <xdr:spPr>
          <a:xfrm>
            <a:off x="17068800" y="12989859"/>
            <a:ext cx="3817951" cy="1798476"/>
          </a:xfrm>
          <a:prstGeom prst="rect">
            <a:avLst/>
          </a:prstGeom>
        </xdr:spPr>
      </xdr:pic>
    </xdr:grpSp>
    <xdr:clientData/>
  </xdr:twoCellAnchor>
  <xdr:twoCellAnchor editAs="oneCell">
    <xdr:from>
      <xdr:col>0</xdr:col>
      <xdr:colOff>125507</xdr:colOff>
      <xdr:row>8</xdr:row>
      <xdr:rowOff>71717</xdr:rowOff>
    </xdr:from>
    <xdr:to>
      <xdr:col>4</xdr:col>
      <xdr:colOff>358589</xdr:colOff>
      <xdr:row>12</xdr:row>
      <xdr:rowOff>54598</xdr:rowOff>
    </xdr:to>
    <xdr:pic>
      <xdr:nvPicPr>
        <xdr:cNvPr id="37" name="Picture 36">
          <a:extLst>
            <a:ext uri="{FF2B5EF4-FFF2-40B4-BE49-F238E27FC236}">
              <a16:creationId xmlns:a16="http://schemas.microsoft.com/office/drawing/2014/main" id="{13364881-035A-4862-9769-F49EE44D62A0}"/>
            </a:ext>
          </a:extLst>
        </xdr:cNvPr>
        <xdr:cNvPicPr>
          <a:picLocks noChangeAspect="1"/>
        </xdr:cNvPicPr>
      </xdr:nvPicPr>
      <xdr:blipFill>
        <a:blip xmlns:r="http://schemas.openxmlformats.org/officeDocument/2006/relationships" r:embed="rId28"/>
        <a:stretch>
          <a:fillRect/>
        </a:stretch>
      </xdr:blipFill>
      <xdr:spPr>
        <a:xfrm>
          <a:off x="125507" y="1567142"/>
          <a:ext cx="2671482" cy="706781"/>
        </a:xfrm>
        <a:prstGeom prst="rect">
          <a:avLst/>
        </a:prstGeom>
      </xdr:spPr>
    </xdr:pic>
    <xdr:clientData/>
  </xdr:twoCellAnchor>
  <xdr:twoCellAnchor editAs="oneCell">
    <xdr:from>
      <xdr:col>0</xdr:col>
      <xdr:colOff>0</xdr:colOff>
      <xdr:row>12</xdr:row>
      <xdr:rowOff>44823</xdr:rowOff>
    </xdr:from>
    <xdr:to>
      <xdr:col>7</xdr:col>
      <xdr:colOff>322729</xdr:colOff>
      <xdr:row>22</xdr:row>
      <xdr:rowOff>5693</xdr:rowOff>
    </xdr:to>
    <xdr:pic>
      <xdr:nvPicPr>
        <xdr:cNvPr id="38" name="Picture 37">
          <a:extLst>
            <a:ext uri="{FF2B5EF4-FFF2-40B4-BE49-F238E27FC236}">
              <a16:creationId xmlns:a16="http://schemas.microsoft.com/office/drawing/2014/main" id="{9403BCDE-44FB-4999-ACD9-80042B2453CD}"/>
            </a:ext>
          </a:extLst>
        </xdr:cNvPr>
        <xdr:cNvPicPr>
          <a:picLocks noChangeAspect="1"/>
        </xdr:cNvPicPr>
      </xdr:nvPicPr>
      <xdr:blipFill>
        <a:blip xmlns:r="http://schemas.openxmlformats.org/officeDocument/2006/relationships" r:embed="rId29"/>
        <a:stretch>
          <a:fillRect/>
        </a:stretch>
      </xdr:blipFill>
      <xdr:spPr>
        <a:xfrm>
          <a:off x="0" y="2264148"/>
          <a:ext cx="4589929" cy="17706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26894</xdr:colOff>
      <xdr:row>11</xdr:row>
      <xdr:rowOff>71718</xdr:rowOff>
    </xdr:from>
    <xdr:to>
      <xdr:col>6</xdr:col>
      <xdr:colOff>354900</xdr:colOff>
      <xdr:row>39</xdr:row>
      <xdr:rowOff>4913</xdr:rowOff>
    </xdr:to>
    <xdr:pic>
      <xdr:nvPicPr>
        <xdr:cNvPr id="2" name="Picture 1">
          <a:extLst>
            <a:ext uri="{FF2B5EF4-FFF2-40B4-BE49-F238E27FC236}">
              <a16:creationId xmlns:a16="http://schemas.microsoft.com/office/drawing/2014/main" id="{E3ED9744-D8F1-4B0B-8E36-CF151B79F0C4}"/>
            </a:ext>
          </a:extLst>
        </xdr:cNvPr>
        <xdr:cNvPicPr>
          <a:picLocks noChangeAspect="1"/>
        </xdr:cNvPicPr>
      </xdr:nvPicPr>
      <xdr:blipFill>
        <a:blip xmlns:r="http://schemas.openxmlformats.org/officeDocument/2006/relationships" r:embed="rId1"/>
        <a:stretch>
          <a:fillRect/>
        </a:stretch>
      </xdr:blipFill>
      <xdr:spPr>
        <a:xfrm>
          <a:off x="26894" y="2110068"/>
          <a:ext cx="3985606" cy="5000495"/>
        </a:xfrm>
        <a:prstGeom prst="rect">
          <a:avLst/>
        </a:prstGeom>
      </xdr:spPr>
    </xdr:pic>
    <xdr:clientData/>
  </xdr:twoCellAnchor>
  <xdr:twoCellAnchor editAs="oneCell">
    <xdr:from>
      <xdr:col>10</xdr:col>
      <xdr:colOff>143435</xdr:colOff>
      <xdr:row>6</xdr:row>
      <xdr:rowOff>134470</xdr:rowOff>
    </xdr:from>
    <xdr:to>
      <xdr:col>16</xdr:col>
      <xdr:colOff>463820</xdr:colOff>
      <xdr:row>10</xdr:row>
      <xdr:rowOff>118394</xdr:rowOff>
    </xdr:to>
    <xdr:pic>
      <xdr:nvPicPr>
        <xdr:cNvPr id="3" name="Picture 2">
          <a:extLst>
            <a:ext uri="{FF2B5EF4-FFF2-40B4-BE49-F238E27FC236}">
              <a16:creationId xmlns:a16="http://schemas.microsoft.com/office/drawing/2014/main" id="{5841B205-4398-45EC-B719-37422A94DDBD}"/>
            </a:ext>
          </a:extLst>
        </xdr:cNvPr>
        <xdr:cNvPicPr>
          <a:picLocks noChangeAspect="1"/>
        </xdr:cNvPicPr>
      </xdr:nvPicPr>
      <xdr:blipFill>
        <a:blip xmlns:r="http://schemas.openxmlformats.org/officeDocument/2006/relationships" r:embed="rId2"/>
        <a:stretch>
          <a:fillRect/>
        </a:stretch>
      </xdr:blipFill>
      <xdr:spPr>
        <a:xfrm>
          <a:off x="5706035" y="1267945"/>
          <a:ext cx="3977985" cy="707824"/>
        </a:xfrm>
        <a:prstGeom prst="rect">
          <a:avLst/>
        </a:prstGeom>
      </xdr:spPr>
    </xdr:pic>
    <xdr:clientData/>
  </xdr:twoCellAnchor>
  <xdr:twoCellAnchor editAs="oneCell">
    <xdr:from>
      <xdr:col>10</xdr:col>
      <xdr:colOff>80683</xdr:colOff>
      <xdr:row>10</xdr:row>
      <xdr:rowOff>161364</xdr:rowOff>
    </xdr:from>
    <xdr:to>
      <xdr:col>16</xdr:col>
      <xdr:colOff>462033</xdr:colOff>
      <xdr:row>24</xdr:row>
      <xdr:rowOff>66996</xdr:rowOff>
    </xdr:to>
    <xdr:pic>
      <xdr:nvPicPr>
        <xdr:cNvPr id="4" name="Picture 3">
          <a:extLst>
            <a:ext uri="{FF2B5EF4-FFF2-40B4-BE49-F238E27FC236}">
              <a16:creationId xmlns:a16="http://schemas.microsoft.com/office/drawing/2014/main" id="{FF8ABE10-2167-4E9C-AB05-190AA846B40F}"/>
            </a:ext>
          </a:extLst>
        </xdr:cNvPr>
        <xdr:cNvPicPr>
          <a:picLocks noChangeAspect="1"/>
        </xdr:cNvPicPr>
      </xdr:nvPicPr>
      <xdr:blipFill>
        <a:blip xmlns:r="http://schemas.openxmlformats.org/officeDocument/2006/relationships" r:embed="rId3"/>
        <a:stretch>
          <a:fillRect/>
        </a:stretch>
      </xdr:blipFill>
      <xdr:spPr>
        <a:xfrm>
          <a:off x="5643283" y="2018739"/>
          <a:ext cx="4038950" cy="2439282"/>
        </a:xfrm>
        <a:prstGeom prst="rect">
          <a:avLst/>
        </a:prstGeom>
      </xdr:spPr>
    </xdr:pic>
    <xdr:clientData/>
  </xdr:twoCellAnchor>
  <xdr:twoCellAnchor editAs="oneCell">
    <xdr:from>
      <xdr:col>20</xdr:col>
      <xdr:colOff>224118</xdr:colOff>
      <xdr:row>13</xdr:row>
      <xdr:rowOff>152399</xdr:rowOff>
    </xdr:from>
    <xdr:to>
      <xdr:col>27</xdr:col>
      <xdr:colOff>11110</xdr:colOff>
      <xdr:row>19</xdr:row>
      <xdr:rowOff>90182</xdr:rowOff>
    </xdr:to>
    <xdr:pic>
      <xdr:nvPicPr>
        <xdr:cNvPr id="5" name="Picture 4">
          <a:extLst>
            <a:ext uri="{FF2B5EF4-FFF2-40B4-BE49-F238E27FC236}">
              <a16:creationId xmlns:a16="http://schemas.microsoft.com/office/drawing/2014/main" id="{55C4F3B5-BEF7-40A5-8C66-E18BAA177B59}"/>
            </a:ext>
          </a:extLst>
        </xdr:cNvPr>
        <xdr:cNvPicPr>
          <a:picLocks noChangeAspect="1"/>
        </xdr:cNvPicPr>
      </xdr:nvPicPr>
      <xdr:blipFill>
        <a:blip xmlns:r="http://schemas.openxmlformats.org/officeDocument/2006/relationships" r:embed="rId4"/>
        <a:stretch>
          <a:fillRect/>
        </a:stretch>
      </xdr:blipFill>
      <xdr:spPr>
        <a:xfrm>
          <a:off x="11349318" y="2552699"/>
          <a:ext cx="4054192" cy="1023633"/>
        </a:xfrm>
        <a:prstGeom prst="rect">
          <a:avLst/>
        </a:prstGeom>
      </xdr:spPr>
    </xdr:pic>
    <xdr:clientData/>
  </xdr:twoCellAnchor>
  <xdr:twoCellAnchor>
    <xdr:from>
      <xdr:col>30</xdr:col>
      <xdr:colOff>286871</xdr:colOff>
      <xdr:row>6</xdr:row>
      <xdr:rowOff>98610</xdr:rowOff>
    </xdr:from>
    <xdr:to>
      <xdr:col>37</xdr:col>
      <xdr:colOff>96725</xdr:colOff>
      <xdr:row>26</xdr:row>
      <xdr:rowOff>10427</xdr:rowOff>
    </xdr:to>
    <xdr:grpSp>
      <xdr:nvGrpSpPr>
        <xdr:cNvPr id="6" name="Group 5">
          <a:extLst>
            <a:ext uri="{FF2B5EF4-FFF2-40B4-BE49-F238E27FC236}">
              <a16:creationId xmlns:a16="http://schemas.microsoft.com/office/drawing/2014/main" id="{A7103C0F-8B5C-4617-BE59-2F2778D3BCA0}"/>
            </a:ext>
          </a:extLst>
        </xdr:cNvPr>
        <xdr:cNvGrpSpPr/>
      </xdr:nvGrpSpPr>
      <xdr:grpSpPr>
        <a:xfrm>
          <a:off x="16871577" y="1230404"/>
          <a:ext cx="4045677" cy="3497699"/>
          <a:chOff x="16988118" y="1174375"/>
          <a:chExt cx="4077054" cy="3497699"/>
        </a:xfrm>
      </xdr:grpSpPr>
      <xdr:pic>
        <xdr:nvPicPr>
          <xdr:cNvPr id="7" name="Picture 6">
            <a:extLst>
              <a:ext uri="{FF2B5EF4-FFF2-40B4-BE49-F238E27FC236}">
                <a16:creationId xmlns:a16="http://schemas.microsoft.com/office/drawing/2014/main" id="{3A0FB00B-6748-4F38-A699-349353CBE17D}"/>
              </a:ext>
            </a:extLst>
          </xdr:cNvPr>
          <xdr:cNvPicPr>
            <a:picLocks noChangeAspect="1"/>
          </xdr:cNvPicPr>
        </xdr:nvPicPr>
        <xdr:blipFill>
          <a:blip xmlns:r="http://schemas.openxmlformats.org/officeDocument/2006/relationships" r:embed="rId5"/>
          <a:stretch>
            <a:fillRect/>
          </a:stretch>
        </xdr:blipFill>
        <xdr:spPr>
          <a:xfrm>
            <a:off x="17006047" y="1174375"/>
            <a:ext cx="1646063" cy="762066"/>
          </a:xfrm>
          <a:prstGeom prst="rect">
            <a:avLst/>
          </a:prstGeom>
        </xdr:spPr>
      </xdr:pic>
      <xdr:pic>
        <xdr:nvPicPr>
          <xdr:cNvPr id="8" name="Picture 7">
            <a:extLst>
              <a:ext uri="{FF2B5EF4-FFF2-40B4-BE49-F238E27FC236}">
                <a16:creationId xmlns:a16="http://schemas.microsoft.com/office/drawing/2014/main" id="{02AF29C6-D2C1-463C-9FCC-50684E1941D3}"/>
              </a:ext>
            </a:extLst>
          </xdr:cNvPr>
          <xdr:cNvPicPr>
            <a:picLocks noChangeAspect="1"/>
          </xdr:cNvPicPr>
        </xdr:nvPicPr>
        <xdr:blipFill>
          <a:blip xmlns:r="http://schemas.openxmlformats.org/officeDocument/2006/relationships" r:embed="rId6"/>
          <a:stretch>
            <a:fillRect/>
          </a:stretch>
        </xdr:blipFill>
        <xdr:spPr>
          <a:xfrm>
            <a:off x="16988118" y="3307976"/>
            <a:ext cx="4077054" cy="1364098"/>
          </a:xfrm>
          <a:prstGeom prst="rect">
            <a:avLst/>
          </a:prstGeom>
        </xdr:spPr>
      </xdr:pic>
      <xdr:pic>
        <xdr:nvPicPr>
          <xdr:cNvPr id="9" name="Picture 8">
            <a:extLst>
              <a:ext uri="{FF2B5EF4-FFF2-40B4-BE49-F238E27FC236}">
                <a16:creationId xmlns:a16="http://schemas.microsoft.com/office/drawing/2014/main" id="{8D98CA57-8763-4CC1-B8E9-AC6F2ACF42E3}"/>
              </a:ext>
            </a:extLst>
          </xdr:cNvPr>
          <xdr:cNvPicPr>
            <a:picLocks noChangeAspect="1"/>
          </xdr:cNvPicPr>
        </xdr:nvPicPr>
        <xdr:blipFill>
          <a:blip xmlns:r="http://schemas.openxmlformats.org/officeDocument/2006/relationships" r:embed="rId7"/>
          <a:stretch>
            <a:fillRect/>
          </a:stretch>
        </xdr:blipFill>
        <xdr:spPr>
          <a:xfrm>
            <a:off x="17050871" y="2079812"/>
            <a:ext cx="3977985" cy="1211685"/>
          </a:xfrm>
          <a:prstGeom prst="rect">
            <a:avLst/>
          </a:prstGeom>
        </xdr:spPr>
      </xdr:pic>
    </xdr:grpSp>
    <xdr:clientData/>
  </xdr:twoCellAnchor>
  <xdr:twoCellAnchor>
    <xdr:from>
      <xdr:col>0</xdr:col>
      <xdr:colOff>44824</xdr:colOff>
      <xdr:row>50</xdr:row>
      <xdr:rowOff>116542</xdr:rowOff>
    </xdr:from>
    <xdr:to>
      <xdr:col>6</xdr:col>
      <xdr:colOff>474586</xdr:colOff>
      <xdr:row>83</xdr:row>
      <xdr:rowOff>21102</xdr:rowOff>
    </xdr:to>
    <xdr:grpSp>
      <xdr:nvGrpSpPr>
        <xdr:cNvPr id="10" name="Group 9">
          <a:extLst>
            <a:ext uri="{FF2B5EF4-FFF2-40B4-BE49-F238E27FC236}">
              <a16:creationId xmlns:a16="http://schemas.microsoft.com/office/drawing/2014/main" id="{6FBD9A2A-A20B-466A-8423-25A7CFB948F3}"/>
            </a:ext>
          </a:extLst>
        </xdr:cNvPr>
        <xdr:cNvGrpSpPr/>
      </xdr:nvGrpSpPr>
      <xdr:grpSpPr>
        <a:xfrm>
          <a:off x="44824" y="8991601"/>
          <a:ext cx="4060468" cy="5608354"/>
          <a:chOff x="44824" y="8884024"/>
          <a:chExt cx="4087362" cy="5615078"/>
        </a:xfrm>
      </xdr:grpSpPr>
      <xdr:pic>
        <xdr:nvPicPr>
          <xdr:cNvPr id="11" name="Picture 10">
            <a:extLst>
              <a:ext uri="{FF2B5EF4-FFF2-40B4-BE49-F238E27FC236}">
                <a16:creationId xmlns:a16="http://schemas.microsoft.com/office/drawing/2014/main" id="{7FBA2562-662A-4ACE-AAC7-3C01917D1850}"/>
              </a:ext>
            </a:extLst>
          </xdr:cNvPr>
          <xdr:cNvPicPr>
            <a:picLocks noChangeAspect="1"/>
          </xdr:cNvPicPr>
        </xdr:nvPicPr>
        <xdr:blipFill>
          <a:blip xmlns:r="http://schemas.openxmlformats.org/officeDocument/2006/relationships" r:embed="rId8"/>
          <a:stretch>
            <a:fillRect/>
          </a:stretch>
        </xdr:blipFill>
        <xdr:spPr>
          <a:xfrm>
            <a:off x="44824" y="8884024"/>
            <a:ext cx="3048264" cy="1737511"/>
          </a:xfrm>
          <a:prstGeom prst="rect">
            <a:avLst/>
          </a:prstGeom>
        </xdr:spPr>
      </xdr:pic>
      <xdr:pic>
        <xdr:nvPicPr>
          <xdr:cNvPr id="12" name="Picture 11">
            <a:extLst>
              <a:ext uri="{FF2B5EF4-FFF2-40B4-BE49-F238E27FC236}">
                <a16:creationId xmlns:a16="http://schemas.microsoft.com/office/drawing/2014/main" id="{EF1D9933-CA18-4094-B49C-3973231B9565}"/>
              </a:ext>
            </a:extLst>
          </xdr:cNvPr>
          <xdr:cNvPicPr>
            <a:picLocks noChangeAspect="1"/>
          </xdr:cNvPicPr>
        </xdr:nvPicPr>
        <xdr:blipFill>
          <a:blip xmlns:r="http://schemas.openxmlformats.org/officeDocument/2006/relationships" r:embed="rId9"/>
          <a:stretch>
            <a:fillRect/>
          </a:stretch>
        </xdr:blipFill>
        <xdr:spPr>
          <a:xfrm>
            <a:off x="107578" y="10685930"/>
            <a:ext cx="3993226" cy="3414056"/>
          </a:xfrm>
          <a:prstGeom prst="rect">
            <a:avLst/>
          </a:prstGeom>
        </xdr:spPr>
      </xdr:pic>
      <xdr:pic>
        <xdr:nvPicPr>
          <xdr:cNvPr id="13" name="Picture 12">
            <a:extLst>
              <a:ext uri="{FF2B5EF4-FFF2-40B4-BE49-F238E27FC236}">
                <a16:creationId xmlns:a16="http://schemas.microsoft.com/office/drawing/2014/main" id="{EEB2203E-1DBE-41E8-8BBB-F4E82773C142}"/>
              </a:ext>
            </a:extLst>
          </xdr:cNvPr>
          <xdr:cNvPicPr>
            <a:picLocks noChangeAspect="1"/>
          </xdr:cNvPicPr>
        </xdr:nvPicPr>
        <xdr:blipFill>
          <a:blip xmlns:r="http://schemas.openxmlformats.org/officeDocument/2006/relationships" r:embed="rId10"/>
          <a:stretch>
            <a:fillRect/>
          </a:stretch>
        </xdr:blipFill>
        <xdr:spPr>
          <a:xfrm>
            <a:off x="62753" y="14110448"/>
            <a:ext cx="4069433" cy="388654"/>
          </a:xfrm>
          <a:prstGeom prst="rect">
            <a:avLst/>
          </a:prstGeom>
        </xdr:spPr>
      </xdr:pic>
    </xdr:grpSp>
    <xdr:clientData/>
  </xdr:twoCellAnchor>
  <xdr:twoCellAnchor>
    <xdr:from>
      <xdr:col>10</xdr:col>
      <xdr:colOff>71717</xdr:colOff>
      <xdr:row>55</xdr:row>
      <xdr:rowOff>170330</xdr:rowOff>
    </xdr:from>
    <xdr:to>
      <xdr:col>16</xdr:col>
      <xdr:colOff>597860</xdr:colOff>
      <xdr:row>73</xdr:row>
      <xdr:rowOff>51165</xdr:rowOff>
    </xdr:to>
    <xdr:grpSp>
      <xdr:nvGrpSpPr>
        <xdr:cNvPr id="14" name="Group 13">
          <a:extLst>
            <a:ext uri="{FF2B5EF4-FFF2-40B4-BE49-F238E27FC236}">
              <a16:creationId xmlns:a16="http://schemas.microsoft.com/office/drawing/2014/main" id="{416EC8A7-3F54-4A29-9923-109365829A29}"/>
            </a:ext>
          </a:extLst>
        </xdr:cNvPr>
        <xdr:cNvGrpSpPr/>
      </xdr:nvGrpSpPr>
      <xdr:grpSpPr>
        <a:xfrm>
          <a:off x="5596217" y="9941859"/>
          <a:ext cx="4156849" cy="2895218"/>
          <a:chOff x="5638799" y="9834283"/>
          <a:chExt cx="4183743" cy="2901941"/>
        </a:xfrm>
      </xdr:grpSpPr>
      <xdr:pic>
        <xdr:nvPicPr>
          <xdr:cNvPr id="15" name="Picture 14">
            <a:extLst>
              <a:ext uri="{FF2B5EF4-FFF2-40B4-BE49-F238E27FC236}">
                <a16:creationId xmlns:a16="http://schemas.microsoft.com/office/drawing/2014/main" id="{67A82A91-D557-4AE8-B6E4-02A9A0EBA6A3}"/>
              </a:ext>
            </a:extLst>
          </xdr:cNvPr>
          <xdr:cNvPicPr>
            <a:picLocks noChangeAspect="1"/>
          </xdr:cNvPicPr>
        </xdr:nvPicPr>
        <xdr:blipFill>
          <a:blip xmlns:r="http://schemas.openxmlformats.org/officeDocument/2006/relationships" r:embed="rId11"/>
          <a:stretch>
            <a:fillRect/>
          </a:stretch>
        </xdr:blipFill>
        <xdr:spPr>
          <a:xfrm>
            <a:off x="5836023" y="9834283"/>
            <a:ext cx="1722269" cy="647756"/>
          </a:xfrm>
          <a:prstGeom prst="rect">
            <a:avLst/>
          </a:prstGeom>
        </xdr:spPr>
      </xdr:pic>
      <xdr:pic>
        <xdr:nvPicPr>
          <xdr:cNvPr id="16" name="Picture 15">
            <a:extLst>
              <a:ext uri="{FF2B5EF4-FFF2-40B4-BE49-F238E27FC236}">
                <a16:creationId xmlns:a16="http://schemas.microsoft.com/office/drawing/2014/main" id="{2FF0237B-C7E2-484F-84A4-6BA2CEFBC438}"/>
              </a:ext>
            </a:extLst>
          </xdr:cNvPr>
          <xdr:cNvPicPr>
            <a:picLocks noChangeAspect="1"/>
          </xdr:cNvPicPr>
        </xdr:nvPicPr>
        <xdr:blipFill>
          <a:blip xmlns:r="http://schemas.openxmlformats.org/officeDocument/2006/relationships" r:embed="rId12"/>
          <a:stretch>
            <a:fillRect/>
          </a:stretch>
        </xdr:blipFill>
        <xdr:spPr>
          <a:xfrm>
            <a:off x="5755342" y="10712825"/>
            <a:ext cx="4046571" cy="1265030"/>
          </a:xfrm>
          <a:prstGeom prst="rect">
            <a:avLst/>
          </a:prstGeom>
        </xdr:spPr>
      </xdr:pic>
      <xdr:pic>
        <xdr:nvPicPr>
          <xdr:cNvPr id="17" name="Picture 16">
            <a:extLst>
              <a:ext uri="{FF2B5EF4-FFF2-40B4-BE49-F238E27FC236}">
                <a16:creationId xmlns:a16="http://schemas.microsoft.com/office/drawing/2014/main" id="{62AB488A-B5BA-4626-80F2-703819E848EA}"/>
              </a:ext>
            </a:extLst>
          </xdr:cNvPr>
          <xdr:cNvPicPr>
            <a:picLocks noChangeAspect="1"/>
          </xdr:cNvPicPr>
        </xdr:nvPicPr>
        <xdr:blipFill>
          <a:blip xmlns:r="http://schemas.openxmlformats.org/officeDocument/2006/relationships" r:embed="rId13"/>
          <a:stretch>
            <a:fillRect/>
          </a:stretch>
        </xdr:blipFill>
        <xdr:spPr>
          <a:xfrm>
            <a:off x="5638799" y="11958917"/>
            <a:ext cx="4183743" cy="777307"/>
          </a:xfrm>
          <a:prstGeom prst="rect">
            <a:avLst/>
          </a:prstGeom>
        </xdr:spPr>
      </xdr:pic>
    </xdr:grpSp>
    <xdr:clientData/>
  </xdr:twoCellAnchor>
  <xdr:twoCellAnchor>
    <xdr:from>
      <xdr:col>20</xdr:col>
      <xdr:colOff>215153</xdr:colOff>
      <xdr:row>51</xdr:row>
      <xdr:rowOff>17930</xdr:rowOff>
    </xdr:from>
    <xdr:to>
      <xdr:col>26</xdr:col>
      <xdr:colOff>550779</xdr:colOff>
      <xdr:row>61</xdr:row>
      <xdr:rowOff>111258</xdr:rowOff>
    </xdr:to>
    <xdr:grpSp>
      <xdr:nvGrpSpPr>
        <xdr:cNvPr id="18" name="Group 17">
          <a:extLst>
            <a:ext uri="{FF2B5EF4-FFF2-40B4-BE49-F238E27FC236}">
              <a16:creationId xmlns:a16="http://schemas.microsoft.com/office/drawing/2014/main" id="{9EC2DD10-E4CF-41F3-85B0-22032A2A21C6}"/>
            </a:ext>
          </a:extLst>
        </xdr:cNvPr>
        <xdr:cNvGrpSpPr/>
      </xdr:nvGrpSpPr>
      <xdr:grpSpPr>
        <a:xfrm>
          <a:off x="11264153" y="9072283"/>
          <a:ext cx="3966332" cy="1886269"/>
          <a:chOff x="11349318" y="9672918"/>
          <a:chExt cx="3993226" cy="1886270"/>
        </a:xfrm>
      </xdr:grpSpPr>
      <xdr:pic>
        <xdr:nvPicPr>
          <xdr:cNvPr id="19" name="Picture 18">
            <a:extLst>
              <a:ext uri="{FF2B5EF4-FFF2-40B4-BE49-F238E27FC236}">
                <a16:creationId xmlns:a16="http://schemas.microsoft.com/office/drawing/2014/main" id="{BEFDA3EF-AA48-456A-8F99-69303F8C6661}"/>
              </a:ext>
            </a:extLst>
          </xdr:cNvPr>
          <xdr:cNvPicPr>
            <a:picLocks noChangeAspect="1"/>
          </xdr:cNvPicPr>
        </xdr:nvPicPr>
        <xdr:blipFill>
          <a:blip xmlns:r="http://schemas.openxmlformats.org/officeDocument/2006/relationships" r:embed="rId14"/>
          <a:stretch>
            <a:fillRect/>
          </a:stretch>
        </xdr:blipFill>
        <xdr:spPr>
          <a:xfrm>
            <a:off x="11421036" y="9672918"/>
            <a:ext cx="2400508" cy="472481"/>
          </a:xfrm>
          <a:prstGeom prst="rect">
            <a:avLst/>
          </a:prstGeom>
        </xdr:spPr>
      </xdr:pic>
      <xdr:pic>
        <xdr:nvPicPr>
          <xdr:cNvPr id="20" name="Picture 19">
            <a:extLst>
              <a:ext uri="{FF2B5EF4-FFF2-40B4-BE49-F238E27FC236}">
                <a16:creationId xmlns:a16="http://schemas.microsoft.com/office/drawing/2014/main" id="{C9623C9A-6EA9-41DE-992D-63A3DE3E3AAF}"/>
              </a:ext>
            </a:extLst>
          </xdr:cNvPr>
          <xdr:cNvPicPr>
            <a:picLocks noChangeAspect="1"/>
          </xdr:cNvPicPr>
        </xdr:nvPicPr>
        <xdr:blipFill>
          <a:blip xmlns:r="http://schemas.openxmlformats.org/officeDocument/2006/relationships" r:embed="rId15"/>
          <a:stretch>
            <a:fillRect/>
          </a:stretch>
        </xdr:blipFill>
        <xdr:spPr>
          <a:xfrm>
            <a:off x="11349318" y="10461813"/>
            <a:ext cx="3993226" cy="1097375"/>
          </a:xfrm>
          <a:prstGeom prst="rect">
            <a:avLst/>
          </a:prstGeom>
        </xdr:spPr>
      </xdr:pic>
    </xdr:grpSp>
    <xdr:clientData/>
  </xdr:twoCellAnchor>
  <xdr:twoCellAnchor>
    <xdr:from>
      <xdr:col>30</xdr:col>
      <xdr:colOff>286871</xdr:colOff>
      <xdr:row>51</xdr:row>
      <xdr:rowOff>134472</xdr:rowOff>
    </xdr:from>
    <xdr:to>
      <xdr:col>37</xdr:col>
      <xdr:colOff>108378</xdr:colOff>
      <xdr:row>61</xdr:row>
      <xdr:rowOff>171335</xdr:rowOff>
    </xdr:to>
    <xdr:grpSp>
      <xdr:nvGrpSpPr>
        <xdr:cNvPr id="21" name="Group 20">
          <a:extLst>
            <a:ext uri="{FF2B5EF4-FFF2-40B4-BE49-F238E27FC236}">
              <a16:creationId xmlns:a16="http://schemas.microsoft.com/office/drawing/2014/main" id="{4F99629A-ABE0-42A1-BC0F-05AFCF11A350}"/>
            </a:ext>
          </a:extLst>
        </xdr:cNvPr>
        <xdr:cNvGrpSpPr/>
      </xdr:nvGrpSpPr>
      <xdr:grpSpPr>
        <a:xfrm>
          <a:off x="16871577" y="9188825"/>
          <a:ext cx="4057330" cy="1829804"/>
          <a:chOff x="17122588" y="9601201"/>
          <a:chExt cx="4088707" cy="1829805"/>
        </a:xfrm>
      </xdr:grpSpPr>
      <xdr:pic>
        <xdr:nvPicPr>
          <xdr:cNvPr id="22" name="Picture 21">
            <a:extLst>
              <a:ext uri="{FF2B5EF4-FFF2-40B4-BE49-F238E27FC236}">
                <a16:creationId xmlns:a16="http://schemas.microsoft.com/office/drawing/2014/main" id="{A5DCA75E-208D-4423-B446-3CC6277FD321}"/>
              </a:ext>
            </a:extLst>
          </xdr:cNvPr>
          <xdr:cNvPicPr>
            <a:picLocks noChangeAspect="1"/>
          </xdr:cNvPicPr>
        </xdr:nvPicPr>
        <xdr:blipFill>
          <a:blip xmlns:r="http://schemas.openxmlformats.org/officeDocument/2006/relationships" r:embed="rId16"/>
          <a:stretch>
            <a:fillRect/>
          </a:stretch>
        </xdr:blipFill>
        <xdr:spPr>
          <a:xfrm>
            <a:off x="17122588" y="9601201"/>
            <a:ext cx="2370026" cy="441998"/>
          </a:xfrm>
          <a:prstGeom prst="rect">
            <a:avLst/>
          </a:prstGeom>
        </xdr:spPr>
      </xdr:pic>
      <xdr:pic>
        <xdr:nvPicPr>
          <xdr:cNvPr id="23" name="Picture 22">
            <a:extLst>
              <a:ext uri="{FF2B5EF4-FFF2-40B4-BE49-F238E27FC236}">
                <a16:creationId xmlns:a16="http://schemas.microsoft.com/office/drawing/2014/main" id="{85BE13EF-C9CB-47C3-A59C-29DDE102C4DF}"/>
              </a:ext>
            </a:extLst>
          </xdr:cNvPr>
          <xdr:cNvPicPr>
            <a:picLocks noChangeAspect="1"/>
          </xdr:cNvPicPr>
        </xdr:nvPicPr>
        <xdr:blipFill>
          <a:blip xmlns:r="http://schemas.openxmlformats.org/officeDocument/2006/relationships" r:embed="rId17"/>
          <a:stretch>
            <a:fillRect/>
          </a:stretch>
        </xdr:blipFill>
        <xdr:spPr>
          <a:xfrm>
            <a:off x="17149483" y="10165976"/>
            <a:ext cx="4061812" cy="1265030"/>
          </a:xfrm>
          <a:prstGeom prst="rect">
            <a:avLst/>
          </a:prstGeom>
        </xdr:spPr>
      </xdr:pic>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91440</xdr:colOff>
      <xdr:row>1</xdr:row>
      <xdr:rowOff>0</xdr:rowOff>
    </xdr:from>
    <xdr:to>
      <xdr:col>11</xdr:col>
      <xdr:colOff>633556</xdr:colOff>
      <xdr:row>4</xdr:row>
      <xdr:rowOff>306990</xdr:rowOff>
    </xdr:to>
    <xdr:pic>
      <xdr:nvPicPr>
        <xdr:cNvPr id="2" name="Picture 1">
          <a:extLst>
            <a:ext uri="{FF2B5EF4-FFF2-40B4-BE49-F238E27FC236}">
              <a16:creationId xmlns:a16="http://schemas.microsoft.com/office/drawing/2014/main" id="{0BE619E1-900E-4A6F-80D1-3F2B90CA61A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025890" y="190500"/>
          <a:ext cx="2161366" cy="1164240"/>
        </a:xfrm>
        <a:prstGeom prst="rect">
          <a:avLst/>
        </a:prstGeom>
      </xdr:spPr>
    </xdr:pic>
    <xdr:clientData/>
  </xdr:twoCellAnchor>
  <xdr:twoCellAnchor editAs="oneCell">
    <xdr:from>
      <xdr:col>7</xdr:col>
      <xdr:colOff>163829</xdr:colOff>
      <xdr:row>8</xdr:row>
      <xdr:rowOff>60959</xdr:rowOff>
    </xdr:from>
    <xdr:to>
      <xdr:col>7</xdr:col>
      <xdr:colOff>722629</xdr:colOff>
      <xdr:row>10</xdr:row>
      <xdr:rowOff>152399</xdr:rowOff>
    </xdr:to>
    <xdr:pic>
      <xdr:nvPicPr>
        <xdr:cNvPr id="3" name="Picture 2">
          <a:extLst>
            <a:ext uri="{FF2B5EF4-FFF2-40B4-BE49-F238E27FC236}">
              <a16:creationId xmlns:a16="http://schemas.microsoft.com/office/drawing/2014/main" id="{0F8ECA14-C3B0-4988-9210-7A3804C22A99}"/>
            </a:ext>
          </a:extLst>
        </xdr:cNvPr>
        <xdr:cNvPicPr>
          <a:picLocks noChangeAspect="1"/>
        </xdr:cNvPicPr>
      </xdr:nvPicPr>
      <xdr:blipFill>
        <a:blip xmlns:r="http://schemas.openxmlformats.org/officeDocument/2006/relationships" r:embed="rId2"/>
        <a:stretch>
          <a:fillRect/>
        </a:stretch>
      </xdr:blipFill>
      <xdr:spPr>
        <a:xfrm>
          <a:off x="7479029" y="2632709"/>
          <a:ext cx="558800" cy="472440"/>
        </a:xfrm>
        <a:prstGeom prst="rect">
          <a:avLst/>
        </a:prstGeom>
      </xdr:spPr>
    </xdr:pic>
    <xdr:clientData/>
  </xdr:twoCellAnchor>
  <xdr:twoCellAnchor editAs="oneCell">
    <xdr:from>
      <xdr:col>7</xdr:col>
      <xdr:colOff>222165</xdr:colOff>
      <xdr:row>17</xdr:row>
      <xdr:rowOff>15239</xdr:rowOff>
    </xdr:from>
    <xdr:to>
      <xdr:col>7</xdr:col>
      <xdr:colOff>673183</xdr:colOff>
      <xdr:row>19</xdr:row>
      <xdr:rowOff>99059</xdr:rowOff>
    </xdr:to>
    <xdr:pic>
      <xdr:nvPicPr>
        <xdr:cNvPr id="4" name="Picture 3">
          <a:extLst>
            <a:ext uri="{FF2B5EF4-FFF2-40B4-BE49-F238E27FC236}">
              <a16:creationId xmlns:a16="http://schemas.microsoft.com/office/drawing/2014/main" id="{6906A692-59E4-46DF-9FFF-778D96BCFE6B}"/>
            </a:ext>
          </a:extLst>
        </xdr:cNvPr>
        <xdr:cNvPicPr>
          <a:picLocks noChangeAspect="1"/>
        </xdr:cNvPicPr>
      </xdr:nvPicPr>
      <xdr:blipFill>
        <a:blip xmlns:r="http://schemas.openxmlformats.org/officeDocument/2006/relationships" r:embed="rId3"/>
        <a:stretch>
          <a:fillRect/>
        </a:stretch>
      </xdr:blipFill>
      <xdr:spPr>
        <a:xfrm>
          <a:off x="7537365" y="4291964"/>
          <a:ext cx="451018" cy="455295"/>
        </a:xfrm>
        <a:prstGeom prst="rect">
          <a:avLst/>
        </a:prstGeom>
      </xdr:spPr>
    </xdr:pic>
    <xdr:clientData/>
  </xdr:twoCellAnchor>
  <xdr:twoCellAnchor editAs="oneCell">
    <xdr:from>
      <xdr:col>7</xdr:col>
      <xdr:colOff>84454</xdr:colOff>
      <xdr:row>14</xdr:row>
      <xdr:rowOff>30479</xdr:rowOff>
    </xdr:from>
    <xdr:to>
      <xdr:col>7</xdr:col>
      <xdr:colOff>802004</xdr:colOff>
      <xdr:row>16</xdr:row>
      <xdr:rowOff>134619</xdr:rowOff>
    </xdr:to>
    <xdr:pic>
      <xdr:nvPicPr>
        <xdr:cNvPr id="5" name="Picture 4">
          <a:extLst>
            <a:ext uri="{FF2B5EF4-FFF2-40B4-BE49-F238E27FC236}">
              <a16:creationId xmlns:a16="http://schemas.microsoft.com/office/drawing/2014/main" id="{95BBAFB5-37C6-4DC1-87F4-5440E20C77E7}"/>
            </a:ext>
          </a:extLst>
        </xdr:cNvPr>
        <xdr:cNvPicPr>
          <a:picLocks noChangeAspect="1"/>
        </xdr:cNvPicPr>
      </xdr:nvPicPr>
      <xdr:blipFill>
        <a:blip xmlns:r="http://schemas.openxmlformats.org/officeDocument/2006/relationships" r:embed="rId4"/>
        <a:stretch>
          <a:fillRect/>
        </a:stretch>
      </xdr:blipFill>
      <xdr:spPr>
        <a:xfrm>
          <a:off x="7399654" y="3745229"/>
          <a:ext cx="717550" cy="485140"/>
        </a:xfrm>
        <a:prstGeom prst="rect">
          <a:avLst/>
        </a:prstGeom>
      </xdr:spPr>
    </xdr:pic>
    <xdr:clientData/>
  </xdr:twoCellAnchor>
  <xdr:twoCellAnchor editAs="oneCell">
    <xdr:from>
      <xdr:col>7</xdr:col>
      <xdr:colOff>103337</xdr:colOff>
      <xdr:row>11</xdr:row>
      <xdr:rowOff>45719</xdr:rowOff>
    </xdr:from>
    <xdr:to>
      <xdr:col>7</xdr:col>
      <xdr:colOff>785661</xdr:colOff>
      <xdr:row>13</xdr:row>
      <xdr:rowOff>139699</xdr:rowOff>
    </xdr:to>
    <xdr:pic>
      <xdr:nvPicPr>
        <xdr:cNvPr id="6" name="Picture 5">
          <a:extLst>
            <a:ext uri="{FF2B5EF4-FFF2-40B4-BE49-F238E27FC236}">
              <a16:creationId xmlns:a16="http://schemas.microsoft.com/office/drawing/2014/main" id="{B407E79B-22DA-4C54-9DD6-D2C6C178E76D}"/>
            </a:ext>
          </a:extLst>
        </xdr:cNvPr>
        <xdr:cNvPicPr>
          <a:picLocks noChangeAspect="1"/>
        </xdr:cNvPicPr>
      </xdr:nvPicPr>
      <xdr:blipFill>
        <a:blip xmlns:r="http://schemas.openxmlformats.org/officeDocument/2006/relationships" r:embed="rId5"/>
        <a:stretch>
          <a:fillRect/>
        </a:stretch>
      </xdr:blipFill>
      <xdr:spPr>
        <a:xfrm>
          <a:off x="7418537" y="3188969"/>
          <a:ext cx="682324" cy="474980"/>
        </a:xfrm>
        <a:prstGeom prst="rect">
          <a:avLst/>
        </a:prstGeom>
      </xdr:spPr>
    </xdr:pic>
    <xdr:clientData/>
  </xdr:twoCellAnchor>
  <xdr:twoCellAnchor editAs="oneCell">
    <xdr:from>
      <xdr:col>7</xdr:col>
      <xdr:colOff>234223</xdr:colOff>
      <xdr:row>20</xdr:row>
      <xdr:rowOff>0</xdr:rowOff>
    </xdr:from>
    <xdr:to>
      <xdr:col>7</xdr:col>
      <xdr:colOff>672555</xdr:colOff>
      <xdr:row>22</xdr:row>
      <xdr:rowOff>99060</xdr:rowOff>
    </xdr:to>
    <xdr:pic>
      <xdr:nvPicPr>
        <xdr:cNvPr id="7" name="Picture 6">
          <a:extLst>
            <a:ext uri="{FF2B5EF4-FFF2-40B4-BE49-F238E27FC236}">
              <a16:creationId xmlns:a16="http://schemas.microsoft.com/office/drawing/2014/main" id="{9F351391-B743-4812-8CF6-FC448C4F35F9}"/>
            </a:ext>
          </a:extLst>
        </xdr:cNvPr>
        <xdr:cNvPicPr>
          <a:picLocks noChangeAspect="1"/>
        </xdr:cNvPicPr>
      </xdr:nvPicPr>
      <xdr:blipFill>
        <a:blip xmlns:r="http://schemas.openxmlformats.org/officeDocument/2006/relationships" r:embed="rId6"/>
        <a:stretch>
          <a:fillRect/>
        </a:stretch>
      </xdr:blipFill>
      <xdr:spPr>
        <a:xfrm>
          <a:off x="7549423" y="4838700"/>
          <a:ext cx="438332" cy="46101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1202531</xdr:colOff>
      <xdr:row>120</xdr:row>
      <xdr:rowOff>142875</xdr:rowOff>
    </xdr:from>
    <xdr:to>
      <xdr:col>25</xdr:col>
      <xdr:colOff>727814</xdr:colOff>
      <xdr:row>146</xdr:row>
      <xdr:rowOff>164443</xdr:rowOff>
    </xdr:to>
    <xdr:pic>
      <xdr:nvPicPr>
        <xdr:cNvPr id="2" name="Picture 1">
          <a:extLst>
            <a:ext uri="{FF2B5EF4-FFF2-40B4-BE49-F238E27FC236}">
              <a16:creationId xmlns:a16="http://schemas.microsoft.com/office/drawing/2014/main" id="{7F9D7E83-29EB-41BB-A056-9CAE9E567DB6}"/>
            </a:ext>
          </a:extLst>
        </xdr:cNvPr>
        <xdr:cNvPicPr>
          <a:picLocks noChangeAspect="1"/>
        </xdr:cNvPicPr>
      </xdr:nvPicPr>
      <xdr:blipFill>
        <a:blip xmlns:r="http://schemas.openxmlformats.org/officeDocument/2006/relationships" r:embed="rId1"/>
        <a:stretch>
          <a:fillRect/>
        </a:stretch>
      </xdr:blipFill>
      <xdr:spPr>
        <a:xfrm>
          <a:off x="23943469" y="23967281"/>
          <a:ext cx="8904762" cy="525714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21</xdr:col>
      <xdr:colOff>380999</xdr:colOff>
      <xdr:row>4</xdr:row>
      <xdr:rowOff>71438</xdr:rowOff>
    </xdr:from>
    <xdr:to>
      <xdr:col>26</xdr:col>
      <xdr:colOff>345279</xdr:colOff>
      <xdr:row>11</xdr:row>
      <xdr:rowOff>333376</xdr:rowOff>
    </xdr:to>
    <xdr:sp macro="" textlink="">
      <xdr:nvSpPr>
        <xdr:cNvPr id="2" name="TextBox 1">
          <a:extLst>
            <a:ext uri="{FF2B5EF4-FFF2-40B4-BE49-F238E27FC236}">
              <a16:creationId xmlns:a16="http://schemas.microsoft.com/office/drawing/2014/main" id="{1D28EFC3-C098-6732-2EDC-034500F97949}"/>
            </a:ext>
          </a:extLst>
        </xdr:cNvPr>
        <xdr:cNvSpPr txBox="1"/>
      </xdr:nvSpPr>
      <xdr:spPr>
        <a:xfrm>
          <a:off x="14930437" y="1166813"/>
          <a:ext cx="3298030" cy="25598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u="sng">
              <a:solidFill>
                <a:srgbClr val="054B56"/>
              </a:solidFill>
            </a:rPr>
            <a:t>Eligibility:</a:t>
          </a:r>
        </a:p>
        <a:p>
          <a:r>
            <a:rPr lang="en-US" sz="1100">
              <a:solidFill>
                <a:srgbClr val="054B56"/>
              </a:solidFill>
            </a:rPr>
            <a:t>This measure is targeted to high efficiency refrigeration and freezer cases that exceed ENERGY STAR efficiency standards. </a:t>
          </a:r>
        </a:p>
        <a:p>
          <a:endParaRPr lang="en-US" sz="1100">
            <a:solidFill>
              <a:srgbClr val="054B56"/>
            </a:solidFill>
          </a:endParaRPr>
        </a:p>
        <a:p>
          <a:r>
            <a:rPr lang="en-US" sz="1100">
              <a:solidFill>
                <a:srgbClr val="054B56"/>
              </a:solidFill>
            </a:rPr>
            <a:t>This protocol estimates savings for installing high efficiency refrigeration and freezer cases that exceed federal efficiency standards. Eligible refrigerators and freezers are self-contained with vertical-closed transparent or solid doors. The measurement of energy and demand savings is based on algorithms with volume as the key variable.</a:t>
          </a:r>
        </a:p>
        <a:p>
          <a:endParaRPr 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17</xdr:col>
      <xdr:colOff>381000</xdr:colOff>
      <xdr:row>4</xdr:row>
      <xdr:rowOff>59531</xdr:rowOff>
    </xdr:from>
    <xdr:to>
      <xdr:col>23</xdr:col>
      <xdr:colOff>1071562</xdr:colOff>
      <xdr:row>16</xdr:row>
      <xdr:rowOff>95250</xdr:rowOff>
    </xdr:to>
    <xdr:sp macro="" textlink="">
      <xdr:nvSpPr>
        <xdr:cNvPr id="2" name="TextBox 1">
          <a:extLst>
            <a:ext uri="{FF2B5EF4-FFF2-40B4-BE49-F238E27FC236}">
              <a16:creationId xmlns:a16="http://schemas.microsoft.com/office/drawing/2014/main" id="{F065FC6E-705E-43D2-BDFA-9080C53D8D30}"/>
            </a:ext>
          </a:extLst>
        </xdr:cNvPr>
        <xdr:cNvSpPr txBox="1"/>
      </xdr:nvSpPr>
      <xdr:spPr>
        <a:xfrm>
          <a:off x="16573500" y="1154906"/>
          <a:ext cx="4691062" cy="33218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u="sng">
              <a:solidFill>
                <a:srgbClr val="054B56"/>
              </a:solidFill>
            </a:rPr>
            <a:t>Eligibility:</a:t>
          </a:r>
        </a:p>
        <a:p>
          <a:r>
            <a:rPr lang="en-US" sz="1100" u="none">
              <a:solidFill>
                <a:srgbClr val="054B56"/>
              </a:solidFill>
            </a:rPr>
            <a:t>This measure is targeted to the replacement of existing shaded-pole (SP) evaporator fan motors or Permanent Split Capacitor (PSC) motors in walk-in or reach-in refrigerated display cases with an Electronically Commutated motor (ECM) or a Permanent Magnet Synchronous (PMS) motor. </a:t>
          </a:r>
        </a:p>
        <a:p>
          <a:endParaRPr lang="en-US" sz="1100" u="none">
            <a:solidFill>
              <a:srgbClr val="054B56"/>
            </a:solidFill>
          </a:endParaRPr>
        </a:p>
        <a:p>
          <a:r>
            <a:rPr lang="en-US" sz="1100" u="none">
              <a:solidFill>
                <a:srgbClr val="054B56"/>
              </a:solidFill>
            </a:rPr>
            <a:t>The baseline condition assumes the evaporator fan motor is uncontrolled.</a:t>
          </a:r>
        </a:p>
        <a:p>
          <a:endParaRPr lang="en-US" sz="1100" u="none">
            <a:solidFill>
              <a:srgbClr val="054B56"/>
            </a:solidFill>
          </a:endParaRPr>
        </a:p>
        <a:p>
          <a:r>
            <a:rPr lang="en-US" sz="1100" u="sng">
              <a:solidFill>
                <a:srgbClr val="054B56"/>
              </a:solidFill>
            </a:rPr>
            <a:t>The baseline and efficient motor horsepower should be entered in the tool as a fraction or decimal hp</a:t>
          </a:r>
          <a:r>
            <a:rPr lang="en-US" sz="1100" u="none">
              <a:solidFill>
                <a:srgbClr val="054B56"/>
              </a:solidFill>
            </a:rPr>
            <a:t>. (ex. "=1/20"; "0.05").For a fraction to be displayed as a fraction add a '0' space fraction .(ex."0 1/20'). Exisitng and efficient motor size are assumed to be the same unless otherwise specified.</a:t>
          </a:r>
        </a:p>
        <a:p>
          <a:endParaRPr lang="en-US" sz="1100" u="none">
            <a:solidFill>
              <a:srgbClr val="054B56"/>
            </a:solidFill>
          </a:endParaRPr>
        </a:p>
        <a:p>
          <a:endParaRPr 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15</xdr:col>
      <xdr:colOff>345281</xdr:colOff>
      <xdr:row>4</xdr:row>
      <xdr:rowOff>35719</xdr:rowOff>
    </xdr:from>
    <xdr:to>
      <xdr:col>20</xdr:col>
      <xdr:colOff>309561</xdr:colOff>
      <xdr:row>13</xdr:row>
      <xdr:rowOff>130969</xdr:rowOff>
    </xdr:to>
    <xdr:sp macro="" textlink="">
      <xdr:nvSpPr>
        <xdr:cNvPr id="2" name="TextBox 1">
          <a:extLst>
            <a:ext uri="{FF2B5EF4-FFF2-40B4-BE49-F238E27FC236}">
              <a16:creationId xmlns:a16="http://schemas.microsoft.com/office/drawing/2014/main" id="{381AEE07-CFB3-4100-8573-EA55CD37C734}"/>
            </a:ext>
          </a:extLst>
        </xdr:cNvPr>
        <xdr:cNvSpPr txBox="1"/>
      </xdr:nvSpPr>
      <xdr:spPr>
        <a:xfrm>
          <a:off x="14239875" y="1131094"/>
          <a:ext cx="3298030" cy="25598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u="sng">
              <a:solidFill>
                <a:srgbClr val="054B56"/>
              </a:solidFill>
            </a:rPr>
            <a:t>Eligibility</a:t>
          </a:r>
        </a:p>
        <a:p>
          <a:r>
            <a:rPr lang="en-US" sz="1100" u="none">
              <a:solidFill>
                <a:srgbClr val="054B56"/>
              </a:solidFill>
            </a:rPr>
            <a:t>This measure is targeted for the installation of evaporator fan controls in walk-in coolers and freezers with no pre-exisitng controls.</a:t>
          </a:r>
        </a:p>
        <a:p>
          <a:endParaRPr lang="en-US" sz="1100" u="none">
            <a:solidFill>
              <a:srgbClr val="054B56"/>
            </a:solidFill>
          </a:endParaRPr>
        </a:p>
        <a:p>
          <a:r>
            <a:rPr lang="en-US" sz="1100" u="sng">
              <a:solidFill>
                <a:srgbClr val="054B56"/>
              </a:solidFill>
            </a:rPr>
            <a:t>The motor hp needs to be entered as fraction or decimal up to 2 significant figures</a:t>
          </a:r>
          <a:r>
            <a:rPr lang="en-US" sz="1100" u="none">
              <a:solidFill>
                <a:srgbClr val="054B56"/>
              </a:solidFill>
            </a:rPr>
            <a:t>. (ex.  "1/20"; "0.05").For a fraction to be displayed as a fraction add a '0' space fraction .(ex."0 1/20').</a:t>
          </a:r>
          <a:endParaRPr lang="en-US" sz="1100" u="none"/>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19</xdr:col>
      <xdr:colOff>583404</xdr:colOff>
      <xdr:row>4</xdr:row>
      <xdr:rowOff>59531</xdr:rowOff>
    </xdr:from>
    <xdr:to>
      <xdr:col>24</xdr:col>
      <xdr:colOff>119063</xdr:colOff>
      <xdr:row>13</xdr:row>
      <xdr:rowOff>154781</xdr:rowOff>
    </xdr:to>
    <xdr:sp macro="" textlink="">
      <xdr:nvSpPr>
        <xdr:cNvPr id="2" name="TextBox 1">
          <a:extLst>
            <a:ext uri="{FF2B5EF4-FFF2-40B4-BE49-F238E27FC236}">
              <a16:creationId xmlns:a16="http://schemas.microsoft.com/office/drawing/2014/main" id="{29BA7169-55A4-47B1-AFF5-81B0303070BB}"/>
            </a:ext>
          </a:extLst>
        </xdr:cNvPr>
        <xdr:cNvSpPr txBox="1"/>
      </xdr:nvSpPr>
      <xdr:spPr>
        <a:xfrm>
          <a:off x="12703967" y="1154906"/>
          <a:ext cx="4000502" cy="25598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u="sng">
              <a:solidFill>
                <a:srgbClr val="054B56"/>
              </a:solidFill>
            </a:rPr>
            <a:t>Eligibility:</a:t>
          </a:r>
        </a:p>
        <a:p>
          <a:r>
            <a:rPr lang="en-US" sz="1100">
              <a:solidFill>
                <a:srgbClr val="054B56"/>
              </a:solidFill>
            </a:rPr>
            <a:t>This protocol documents the energy savings attributed to FHPCs applied to a single-compressor refrigeration system in commercial applications. The baseline case is a refrigeration system without FHPC whereas the efficient case is a refrigeration system with FHPC.</a:t>
          </a:r>
          <a:endParaRPr 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18</xdr:col>
      <xdr:colOff>297656</xdr:colOff>
      <xdr:row>4</xdr:row>
      <xdr:rowOff>83345</xdr:rowOff>
    </xdr:from>
    <xdr:to>
      <xdr:col>23</xdr:col>
      <xdr:colOff>261936</xdr:colOff>
      <xdr:row>13</xdr:row>
      <xdr:rowOff>178595</xdr:rowOff>
    </xdr:to>
    <xdr:sp macro="" textlink="">
      <xdr:nvSpPr>
        <xdr:cNvPr id="2" name="TextBox 1">
          <a:extLst>
            <a:ext uri="{FF2B5EF4-FFF2-40B4-BE49-F238E27FC236}">
              <a16:creationId xmlns:a16="http://schemas.microsoft.com/office/drawing/2014/main" id="{C2D6DF59-AC2F-4777-9B05-E61089AB201F}"/>
            </a:ext>
          </a:extLst>
        </xdr:cNvPr>
        <xdr:cNvSpPr txBox="1"/>
      </xdr:nvSpPr>
      <xdr:spPr>
        <a:xfrm>
          <a:off x="12703969" y="1178720"/>
          <a:ext cx="3298030" cy="25598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u="sng">
              <a:solidFill>
                <a:srgbClr val="054B56"/>
              </a:solidFill>
            </a:rPr>
            <a:t>Eligibility:</a:t>
          </a:r>
        </a:p>
        <a:p>
          <a:r>
            <a:rPr lang="en-US" sz="1100">
              <a:solidFill>
                <a:srgbClr val="054B56"/>
              </a:solidFill>
            </a:rPr>
            <a:t>Anti-sweat heater (ASH) controls sense the humidity in the store outside of reach-in, glass door refrigerated cases and turn off anti-sweat heaters during periods of low humidity.</a:t>
          </a:r>
          <a:endParaRPr 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16</xdr:col>
      <xdr:colOff>428625</xdr:colOff>
      <xdr:row>4</xdr:row>
      <xdr:rowOff>35719</xdr:rowOff>
    </xdr:from>
    <xdr:to>
      <xdr:col>21</xdr:col>
      <xdr:colOff>392905</xdr:colOff>
      <xdr:row>13</xdr:row>
      <xdr:rowOff>130969</xdr:rowOff>
    </xdr:to>
    <xdr:sp macro="" textlink="">
      <xdr:nvSpPr>
        <xdr:cNvPr id="2" name="TextBox 1">
          <a:extLst>
            <a:ext uri="{FF2B5EF4-FFF2-40B4-BE49-F238E27FC236}">
              <a16:creationId xmlns:a16="http://schemas.microsoft.com/office/drawing/2014/main" id="{5DE57A13-CE89-42D8-A93F-319AF45CE516}"/>
            </a:ext>
          </a:extLst>
        </xdr:cNvPr>
        <xdr:cNvSpPr txBox="1"/>
      </xdr:nvSpPr>
      <xdr:spPr>
        <a:xfrm>
          <a:off x="11560969" y="1131094"/>
          <a:ext cx="3298030" cy="25598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u="sng">
              <a:solidFill>
                <a:srgbClr val="054B56"/>
              </a:solidFill>
            </a:rPr>
            <a:t>Eligibility:</a:t>
          </a:r>
        </a:p>
        <a:p>
          <a:r>
            <a:rPr lang="en-US" sz="1100">
              <a:solidFill>
                <a:srgbClr val="054B56"/>
              </a:solidFill>
            </a:rPr>
            <a:t>This measure is targeted to non-residential customers whose equipment uses electric defrost controls on small commercial walk-in freezer systems.</a:t>
          </a:r>
          <a:endParaRPr 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15</xdr:col>
      <xdr:colOff>404812</xdr:colOff>
      <xdr:row>4</xdr:row>
      <xdr:rowOff>71438</xdr:rowOff>
    </xdr:from>
    <xdr:to>
      <xdr:col>20</xdr:col>
      <xdr:colOff>369092</xdr:colOff>
      <xdr:row>13</xdr:row>
      <xdr:rowOff>166688</xdr:rowOff>
    </xdr:to>
    <xdr:sp macro="" textlink="">
      <xdr:nvSpPr>
        <xdr:cNvPr id="2" name="TextBox 1">
          <a:extLst>
            <a:ext uri="{FF2B5EF4-FFF2-40B4-BE49-F238E27FC236}">
              <a16:creationId xmlns:a16="http://schemas.microsoft.com/office/drawing/2014/main" id="{6B737E15-9140-402E-938D-AD4AC9EF5BE7}"/>
            </a:ext>
          </a:extLst>
        </xdr:cNvPr>
        <xdr:cNvSpPr txBox="1"/>
      </xdr:nvSpPr>
      <xdr:spPr>
        <a:xfrm>
          <a:off x="11739562" y="1166813"/>
          <a:ext cx="3298030" cy="25598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u="sng">
              <a:solidFill>
                <a:srgbClr val="054B56"/>
              </a:solidFill>
            </a:rPr>
            <a:t>Eligibility:</a:t>
          </a:r>
        </a:p>
        <a:p>
          <a:r>
            <a:rPr lang="en-US" sz="1100">
              <a:solidFill>
                <a:srgbClr val="054B56"/>
              </a:solidFill>
            </a:rPr>
            <a:t>This measure, VSD control for refrigeration systems and its eligibility targets applies to retrofit construction in the commercial and industrial building sectors; it is most applicable to grocery stores or food processing applications with refrigeration systems. This protocol is for a VSD control system replacing a slide valve control system.</a:t>
          </a:r>
          <a:endParaRPr 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13</xdr:col>
      <xdr:colOff>452437</xdr:colOff>
      <xdr:row>4</xdr:row>
      <xdr:rowOff>71437</xdr:rowOff>
    </xdr:from>
    <xdr:to>
      <xdr:col>20</xdr:col>
      <xdr:colOff>416717</xdr:colOff>
      <xdr:row>13</xdr:row>
      <xdr:rowOff>166687</xdr:rowOff>
    </xdr:to>
    <xdr:sp macro="" textlink="">
      <xdr:nvSpPr>
        <xdr:cNvPr id="2" name="TextBox 1">
          <a:extLst>
            <a:ext uri="{FF2B5EF4-FFF2-40B4-BE49-F238E27FC236}">
              <a16:creationId xmlns:a16="http://schemas.microsoft.com/office/drawing/2014/main" id="{B5FCAA0A-DD6F-40BF-B22B-51B9D467A5FC}"/>
            </a:ext>
          </a:extLst>
        </xdr:cNvPr>
        <xdr:cNvSpPr txBox="1"/>
      </xdr:nvSpPr>
      <xdr:spPr>
        <a:xfrm>
          <a:off x="12346781" y="1416843"/>
          <a:ext cx="3298030" cy="25598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u="sng">
              <a:solidFill>
                <a:srgbClr val="054B56"/>
              </a:solidFill>
            </a:rPr>
            <a:t>Eligibility:</a:t>
          </a:r>
        </a:p>
        <a:p>
          <a:r>
            <a:rPr lang="en-US" sz="1100">
              <a:solidFill>
                <a:srgbClr val="054B56"/>
              </a:solidFill>
            </a:rPr>
            <a:t>This protocol documents the energy savings attributed to strip curtains applied on walk-in cooler and freezer doors in commercial applications.</a:t>
          </a:r>
          <a:endParaRPr 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15</xdr:col>
      <xdr:colOff>452437</xdr:colOff>
      <xdr:row>4</xdr:row>
      <xdr:rowOff>107156</xdr:rowOff>
    </xdr:from>
    <xdr:to>
      <xdr:col>20</xdr:col>
      <xdr:colOff>416717</xdr:colOff>
      <xdr:row>13</xdr:row>
      <xdr:rowOff>202406</xdr:rowOff>
    </xdr:to>
    <xdr:sp macro="" textlink="">
      <xdr:nvSpPr>
        <xdr:cNvPr id="2" name="TextBox 1">
          <a:extLst>
            <a:ext uri="{FF2B5EF4-FFF2-40B4-BE49-F238E27FC236}">
              <a16:creationId xmlns:a16="http://schemas.microsoft.com/office/drawing/2014/main" id="{5B407BF4-0FE5-46E4-A154-3552E1B485AE}"/>
            </a:ext>
          </a:extLst>
        </xdr:cNvPr>
        <xdr:cNvSpPr txBox="1"/>
      </xdr:nvSpPr>
      <xdr:spPr>
        <a:xfrm>
          <a:off x="13799343" y="1202531"/>
          <a:ext cx="3298030" cy="25598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u="sng">
              <a:solidFill>
                <a:srgbClr val="054B56"/>
              </a:solidFill>
            </a:rPr>
            <a:t>Eligibility:</a:t>
          </a:r>
        </a:p>
        <a:p>
          <a:r>
            <a:rPr lang="en-US" sz="1100">
              <a:solidFill>
                <a:srgbClr val="054B56"/>
              </a:solidFill>
            </a:rPr>
            <a:t>This measure documents the energy savings associated with the installation of night covers on existing open-type refrigerated display cases, where covers are deployed during the facility’s unoccupied hours in order to reduce refrigeration energy consumption.</a:t>
          </a:r>
          <a:endParaRPr 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16</xdr:col>
      <xdr:colOff>404812</xdr:colOff>
      <xdr:row>4</xdr:row>
      <xdr:rowOff>1</xdr:rowOff>
    </xdr:from>
    <xdr:to>
      <xdr:col>21</xdr:col>
      <xdr:colOff>369092</xdr:colOff>
      <xdr:row>13</xdr:row>
      <xdr:rowOff>95251</xdr:rowOff>
    </xdr:to>
    <xdr:sp macro="" textlink="">
      <xdr:nvSpPr>
        <xdr:cNvPr id="2" name="TextBox 1">
          <a:extLst>
            <a:ext uri="{FF2B5EF4-FFF2-40B4-BE49-F238E27FC236}">
              <a16:creationId xmlns:a16="http://schemas.microsoft.com/office/drawing/2014/main" id="{A21E1A44-F263-406C-A432-C1808EAA18D2}"/>
            </a:ext>
          </a:extLst>
        </xdr:cNvPr>
        <xdr:cNvSpPr txBox="1"/>
      </xdr:nvSpPr>
      <xdr:spPr>
        <a:xfrm>
          <a:off x="11537156" y="1095376"/>
          <a:ext cx="3298030" cy="25598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u="sng">
              <a:solidFill>
                <a:srgbClr val="054B56"/>
              </a:solidFill>
            </a:rPr>
            <a:t>Eligibility:</a:t>
          </a:r>
        </a:p>
        <a:p>
          <a:r>
            <a:rPr lang="en-US" sz="1100">
              <a:solidFill>
                <a:srgbClr val="054B56"/>
              </a:solidFill>
            </a:rPr>
            <a:t>This protocol documents the energy savings attributed to installation of auto closers in walk-in coolers and freezers. The auto-closer must be able to firmly close the door when it is within one inch of full closure. </a:t>
          </a:r>
          <a:r>
            <a:rPr lang="en-US" sz="1100" u="sng">
              <a:solidFill>
                <a:srgbClr val="054B56"/>
              </a:solidFill>
            </a:rPr>
            <a:t>The walk-in door perimeter must be ≥ 16 ft.</a:t>
          </a:r>
          <a:endParaRPr lang="en-US" sz="1100" u="sng"/>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13</xdr:col>
      <xdr:colOff>404813</xdr:colOff>
      <xdr:row>4</xdr:row>
      <xdr:rowOff>83344</xdr:rowOff>
    </xdr:from>
    <xdr:to>
      <xdr:col>18</xdr:col>
      <xdr:colOff>369093</xdr:colOff>
      <xdr:row>13</xdr:row>
      <xdr:rowOff>178594</xdr:rowOff>
    </xdr:to>
    <xdr:sp macro="" textlink="">
      <xdr:nvSpPr>
        <xdr:cNvPr id="2" name="TextBox 1">
          <a:extLst>
            <a:ext uri="{FF2B5EF4-FFF2-40B4-BE49-F238E27FC236}">
              <a16:creationId xmlns:a16="http://schemas.microsoft.com/office/drawing/2014/main" id="{ADA5DC09-18D5-496F-AA89-0224ACE1617A}"/>
            </a:ext>
          </a:extLst>
        </xdr:cNvPr>
        <xdr:cNvSpPr txBox="1"/>
      </xdr:nvSpPr>
      <xdr:spPr>
        <a:xfrm>
          <a:off x="13811251" y="1178719"/>
          <a:ext cx="3298030" cy="25598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u="sng">
              <a:solidFill>
                <a:srgbClr val="054B56"/>
              </a:solidFill>
            </a:rPr>
            <a:t>Eligibility:</a:t>
          </a:r>
        </a:p>
        <a:p>
          <a:r>
            <a:rPr lang="en-US" sz="1100">
              <a:solidFill>
                <a:srgbClr val="054B56"/>
              </a:solidFill>
            </a:rPr>
            <a:t>The following protocol for the measurement of energy and demand savings is applicable to commercial refrigeration and applies to the replacement of worn-out gaskets with new better-fitting gaskets. Applicable gaskets include those located on the doors of walk-in and/or reach-in coolers and freezers.</a:t>
          </a:r>
          <a:endParaRPr lang="en-US"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17</xdr:col>
      <xdr:colOff>369094</xdr:colOff>
      <xdr:row>5</xdr:row>
      <xdr:rowOff>-1</xdr:rowOff>
    </xdr:from>
    <xdr:to>
      <xdr:col>22</xdr:col>
      <xdr:colOff>333374</xdr:colOff>
      <xdr:row>13</xdr:row>
      <xdr:rowOff>214312</xdr:rowOff>
    </xdr:to>
    <xdr:sp macro="" textlink="">
      <xdr:nvSpPr>
        <xdr:cNvPr id="2" name="TextBox 1">
          <a:extLst>
            <a:ext uri="{FF2B5EF4-FFF2-40B4-BE49-F238E27FC236}">
              <a16:creationId xmlns:a16="http://schemas.microsoft.com/office/drawing/2014/main" id="{3EFA2AF6-0948-4A99-A281-46880050F88E}"/>
            </a:ext>
          </a:extLst>
        </xdr:cNvPr>
        <xdr:cNvSpPr txBox="1"/>
      </xdr:nvSpPr>
      <xdr:spPr>
        <a:xfrm>
          <a:off x="13858875" y="1214437"/>
          <a:ext cx="3298030" cy="25598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u="sng">
              <a:solidFill>
                <a:srgbClr val="054B56"/>
              </a:solidFill>
            </a:rPr>
            <a:t>Eligibility:</a:t>
          </a:r>
        </a:p>
        <a:p>
          <a:r>
            <a:rPr lang="en-US" sz="1100">
              <a:solidFill>
                <a:srgbClr val="054B56"/>
              </a:solidFill>
            </a:rPr>
            <a:t>For this measure, a no-heat/low-heat clear glass door must be installed on an upright display case. It is limited to door heights of 57 inches or more. Doors must have either heat reflective treated glass, be gas filled, or both. This measure applies to low temperature cases only—those with a case temperature below 0°F. Doors must have 3 or more panes. Total door rail, glass, and frame heater amperage (at 120 volt) cannot exceed 0.39 amps per door for low temperature display cases. Rebate is based on the door width (not including case frame).</a:t>
          </a:r>
          <a:endParaRPr lang="en-US" sz="11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16</xdr:col>
      <xdr:colOff>357188</xdr:colOff>
      <xdr:row>4</xdr:row>
      <xdr:rowOff>47625</xdr:rowOff>
    </xdr:from>
    <xdr:to>
      <xdr:col>22</xdr:col>
      <xdr:colOff>95250</xdr:colOff>
      <xdr:row>13</xdr:row>
      <xdr:rowOff>142875</xdr:rowOff>
    </xdr:to>
    <xdr:sp macro="" textlink="">
      <xdr:nvSpPr>
        <xdr:cNvPr id="2" name="TextBox 1">
          <a:extLst>
            <a:ext uri="{FF2B5EF4-FFF2-40B4-BE49-F238E27FC236}">
              <a16:creationId xmlns:a16="http://schemas.microsoft.com/office/drawing/2014/main" id="{3625CE8A-E454-49AD-85D7-12402EC163AF}"/>
            </a:ext>
          </a:extLst>
        </xdr:cNvPr>
        <xdr:cNvSpPr txBox="1"/>
      </xdr:nvSpPr>
      <xdr:spPr>
        <a:xfrm>
          <a:off x="13120688" y="1143000"/>
          <a:ext cx="3738562" cy="25598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u="sng">
              <a:solidFill>
                <a:srgbClr val="054B56"/>
              </a:solidFill>
            </a:rPr>
            <a:t>Eligibility:</a:t>
          </a:r>
        </a:p>
        <a:p>
          <a:r>
            <a:rPr lang="en-US" sz="1100">
              <a:solidFill>
                <a:srgbClr val="054B56"/>
              </a:solidFill>
            </a:rPr>
            <a:t>This measure applies to the installation of insulation on existing bare suction lines (the larger diameter lines that run from the evaporator to the compressor) that are located outside of the refrigerated space for walk-in coolers and freezers. Insulation impedes heat transfer from the ambient air to the suction lines, thereby reducing undesirable system superheat.</a:t>
          </a:r>
          <a:endParaRPr lang="en-US" sz="1100"/>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14</xdr:col>
      <xdr:colOff>416718</xdr:colOff>
      <xdr:row>4</xdr:row>
      <xdr:rowOff>71437</xdr:rowOff>
    </xdr:from>
    <xdr:to>
      <xdr:col>20</xdr:col>
      <xdr:colOff>392905</xdr:colOff>
      <xdr:row>13</xdr:row>
      <xdr:rowOff>166687</xdr:rowOff>
    </xdr:to>
    <xdr:sp macro="" textlink="">
      <xdr:nvSpPr>
        <xdr:cNvPr id="2" name="TextBox 1">
          <a:extLst>
            <a:ext uri="{FF2B5EF4-FFF2-40B4-BE49-F238E27FC236}">
              <a16:creationId xmlns:a16="http://schemas.microsoft.com/office/drawing/2014/main" id="{64966004-6A5D-4585-8DAE-C5FA4E051FA4}"/>
            </a:ext>
          </a:extLst>
        </xdr:cNvPr>
        <xdr:cNvSpPr txBox="1"/>
      </xdr:nvSpPr>
      <xdr:spPr>
        <a:xfrm>
          <a:off x="11406187" y="1166812"/>
          <a:ext cx="3976687" cy="25598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u="sng">
              <a:solidFill>
                <a:srgbClr val="054B56"/>
              </a:solidFill>
            </a:rPr>
            <a:t>Eligibility:</a:t>
          </a:r>
        </a:p>
        <a:p>
          <a:r>
            <a:rPr lang="en-US" sz="1100">
              <a:solidFill>
                <a:srgbClr val="054B56"/>
              </a:solidFill>
            </a:rPr>
            <a:t>The eligible equipment is a new case with no sweat doors that meets federal standard requirements. If a lighting retrofit is included with the new case, it must consume the </a:t>
          </a:r>
          <a:r>
            <a:rPr lang="en-US" sz="1100" u="sng">
              <a:solidFill>
                <a:srgbClr val="054B56"/>
              </a:solidFill>
            </a:rPr>
            <a:t>same amount of energy or less than the old lighting.</a:t>
          </a:r>
          <a:endParaRPr lang="en-US" sz="1100" u="sng"/>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16</xdr:col>
      <xdr:colOff>297656</xdr:colOff>
      <xdr:row>4</xdr:row>
      <xdr:rowOff>47625</xdr:rowOff>
    </xdr:from>
    <xdr:to>
      <xdr:col>22</xdr:col>
      <xdr:colOff>202406</xdr:colOff>
      <xdr:row>13</xdr:row>
      <xdr:rowOff>166688</xdr:rowOff>
    </xdr:to>
    <xdr:sp macro="" textlink="">
      <xdr:nvSpPr>
        <xdr:cNvPr id="2" name="TextBox 1">
          <a:extLst>
            <a:ext uri="{FF2B5EF4-FFF2-40B4-BE49-F238E27FC236}">
              <a16:creationId xmlns:a16="http://schemas.microsoft.com/office/drawing/2014/main" id="{DBF222F3-15DB-4378-86EB-11D90F0639C3}"/>
            </a:ext>
          </a:extLst>
        </xdr:cNvPr>
        <xdr:cNvSpPr txBox="1"/>
      </xdr:nvSpPr>
      <xdr:spPr>
        <a:xfrm>
          <a:off x="13477875" y="1143000"/>
          <a:ext cx="3905250" cy="25598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u="sng">
              <a:solidFill>
                <a:srgbClr val="054B56"/>
              </a:solidFill>
            </a:rPr>
            <a:t>Eligibility:</a:t>
          </a:r>
        </a:p>
        <a:p>
          <a:r>
            <a:rPr lang="en-US" sz="1100">
              <a:solidFill>
                <a:srgbClr val="054B56"/>
              </a:solidFill>
            </a:rPr>
            <a:t>This measure considers adding doors to existing vertical open display cases. The baseline equipment is an existing vertical display case of medium temperature with no doors. The display cases should be medium temperature (typically for dairy, meats, or beverages) as opposed to low temperature (typically for frozen food and ice cream).</a:t>
          </a:r>
          <a:endParaRPr lang="en-US" sz="1100"/>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13</xdr:col>
      <xdr:colOff>470648</xdr:colOff>
      <xdr:row>5</xdr:row>
      <xdr:rowOff>11205</xdr:rowOff>
    </xdr:from>
    <xdr:to>
      <xdr:col>18</xdr:col>
      <xdr:colOff>350884</xdr:colOff>
      <xdr:row>14</xdr:row>
      <xdr:rowOff>4902</xdr:rowOff>
    </xdr:to>
    <xdr:sp macro="" textlink="">
      <xdr:nvSpPr>
        <xdr:cNvPr id="2" name="TextBox 1">
          <a:extLst>
            <a:ext uri="{FF2B5EF4-FFF2-40B4-BE49-F238E27FC236}">
              <a16:creationId xmlns:a16="http://schemas.microsoft.com/office/drawing/2014/main" id="{A0F7D792-804D-40D2-9134-CE3DBDDA89B4}"/>
            </a:ext>
          </a:extLst>
        </xdr:cNvPr>
        <xdr:cNvSpPr txBox="1"/>
      </xdr:nvSpPr>
      <xdr:spPr>
        <a:xfrm>
          <a:off x="10365442" y="1187823"/>
          <a:ext cx="3298030" cy="25598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u="sng">
              <a:solidFill>
                <a:srgbClr val="054B56"/>
              </a:solidFill>
            </a:rPr>
            <a:t>Eligibility:</a:t>
          </a:r>
        </a:p>
        <a:p>
          <a:r>
            <a:rPr lang="en-US" sz="1100">
              <a:solidFill>
                <a:srgbClr val="054B56"/>
              </a:solidFill>
            </a:rPr>
            <a:t>This measure involves installing an efficient, close-approach (“Approach” or “TD” refers to the temperature difference between the design condensing temperature and the design ambient outdoor temperature.) air-cooled refrigeration system condenser, which saves energy by reducing condensing temperatures and improving the efficiency of the condenser fan system.</a:t>
          </a:r>
          <a:endParaRPr lang="en-US" sz="1100"/>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26</xdr:col>
      <xdr:colOff>428625</xdr:colOff>
      <xdr:row>4</xdr:row>
      <xdr:rowOff>154781</xdr:rowOff>
    </xdr:from>
    <xdr:to>
      <xdr:col>31</xdr:col>
      <xdr:colOff>273843</xdr:colOff>
      <xdr:row>13</xdr:row>
      <xdr:rowOff>166688</xdr:rowOff>
    </xdr:to>
    <xdr:sp macro="" textlink="">
      <xdr:nvSpPr>
        <xdr:cNvPr id="2" name="TextBox 1">
          <a:extLst>
            <a:ext uri="{FF2B5EF4-FFF2-40B4-BE49-F238E27FC236}">
              <a16:creationId xmlns:a16="http://schemas.microsoft.com/office/drawing/2014/main" id="{120BD7D8-01EB-4B58-8DCF-8BAFA7516ECB}"/>
            </a:ext>
          </a:extLst>
        </xdr:cNvPr>
        <xdr:cNvSpPr txBox="1"/>
      </xdr:nvSpPr>
      <xdr:spPr>
        <a:xfrm>
          <a:off x="16787813" y="1131094"/>
          <a:ext cx="3298030" cy="25598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u="sng">
              <a:solidFill>
                <a:srgbClr val="054B56"/>
              </a:solidFill>
            </a:rPr>
            <a:t>Eligibility:</a:t>
          </a:r>
        </a:p>
        <a:p>
          <a:r>
            <a:rPr lang="en-US" sz="1100">
              <a:solidFill>
                <a:srgbClr val="054B56"/>
              </a:solidFill>
            </a:rPr>
            <a:t>This measure applies to economizers installed on a walk-in refrigeration system. Economizers bring in outside air when weather conditions allow, rather than operating the compressor, thereby saving energy. This measure includes economizers with evaporator fan controls plus a circulation fan and without a circulation fan.</a:t>
          </a:r>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Refrigeration%20Table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Project%20Info"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clearesult5-my.sharepoint.com/sites/MidAtlanticEngineering/Shared%20Documents/PPL/Phase%204/Calculator%20updates/Lookup%20Table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personal/conor_mcgrail_clearesult_com/Documents/Desktop/Calculator%20Dev/PPL%20Fixed%20HVAC%20Projects/PPL%20HVAC%20Estimator_v4.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sp2013.clearesult.com/Users/priyam.parikh/Desktop/PPL%20Startup/Custom%20Lite%20-%20Prescriptive%20Calculators/DHW%20Batch%20Calculator%20V1.1%20050516.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Jeremy.Selwyn/Documents/State%20-%20Central%20Atlantic/TRM%20Calculators/PPL%202016%20Lighting%20Calculator_v1.8.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frigeration Tabl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ct Info"/>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okup Tables"/>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Instructions "/>
      <sheetName val="Methodology"/>
      <sheetName val="Summary"/>
      <sheetName val="HVAC Systems "/>
      <sheetName val="Zip Code Lookup Table"/>
      <sheetName val="Version Log"/>
      <sheetName val="Data Export"/>
      <sheetName val="Calculations"/>
      <sheetName val="Efficiency Tables"/>
      <sheetName val="Lookups"/>
      <sheetName val="HVAC Systems"/>
      <sheetName val="Dropdowns"/>
      <sheetName val="Geothermal"/>
      <sheetName val="Chiller"/>
      <sheetName val="Ductless Mini Splits"/>
      <sheetName val="Fuel Switching"/>
      <sheetName val="Ref Charge Correction"/>
      <sheetName val="Room AC"/>
      <sheetName val="Guest Room Occ Sensor"/>
      <sheetName val="Economizers"/>
      <sheetName val="Insulation"/>
      <sheetName val="Computer Room AC"/>
      <sheetName val="Computer Room AC ECM or VFD"/>
      <sheetName val="Drop down"/>
      <sheetName val="Hi Vol Low Speed Fa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Methodology"/>
      <sheetName val="Site Inspection"/>
      <sheetName val="Heat Pump WH"/>
      <sheetName val="Pre-Rinse Spray Valves"/>
      <sheetName val="Fuel Switching"/>
      <sheetName val="Lookups"/>
      <sheetName val="Dropdowns"/>
      <sheetName val="Sheet2"/>
    </sheetNames>
    <sheetDataSet>
      <sheetData sheetId="0"/>
      <sheetData sheetId="1"/>
      <sheetData sheetId="2"/>
      <sheetData sheetId="3"/>
      <sheetData sheetId="4"/>
      <sheetData sheetId="5"/>
      <sheetData sheetId="6"/>
      <sheetData sheetId="7"/>
      <sheetData sheetId="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Methodology"/>
      <sheetName val="Project Info and Summary"/>
      <sheetName val="Fixture and LED Schedule"/>
      <sheetName val="Usage Group Schedule"/>
      <sheetName val="Manual"/>
      <sheetName val="Changelog"/>
      <sheetName val="NC Exterior Lighting Only"/>
      <sheetName val="Inventory"/>
      <sheetName val="Report"/>
      <sheetName val="Fixture Identities"/>
      <sheetName val="Glossary"/>
      <sheetName val="General Information"/>
      <sheetName val="Lighting Inventory"/>
      <sheetName val="Summary"/>
      <sheetName val="Lookups"/>
      <sheetName val="Dropdowns"/>
      <sheetName val="Version Log"/>
      <sheetName val="CLEAResult Import Sheet"/>
      <sheetName val="CR_Lookups"/>
    </sheetNames>
    <sheetDataSet>
      <sheetData sheetId="0" refreshError="1"/>
      <sheetData sheetId="1" refreshError="1"/>
      <sheetData sheetId="2"/>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persons/person.xml><?xml version="1.0" encoding="utf-8"?>
<personList xmlns="http://schemas.microsoft.com/office/spreadsheetml/2018/threadedcomments" xmlns:x="http://schemas.openxmlformats.org/spreadsheetml/2006/main">
  <person displayName="Tom Cosgro" id="{924B3BDC-E916-47DC-B18C-F348F58208BE}" userId="S::tom.cosgro@clearesult.com::966d941d-6403-4c15-b607-79da2210b7a8" providerId="AD"/>
  <person displayName="Michael Stevenson" id="{B6D91A5E-579E-455A-AF69-60B3866929A1}" userId="S::michael.stevenson@clearesult.com::b9d48f66-fd17-49b2-961f-352fa77b9882" providerId="AD"/>
</personList>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Concourse">
  <a:themeElements>
    <a:clrScheme name="CLEAResult">
      <a:dk1>
        <a:sysClr val="windowText" lastClr="000000"/>
      </a:dk1>
      <a:lt1>
        <a:sysClr val="window" lastClr="FFFFFF"/>
      </a:lt1>
      <a:dk2>
        <a:srgbClr val="404040"/>
      </a:dk2>
      <a:lt2>
        <a:srgbClr val="EFE9E5"/>
      </a:lt2>
      <a:accent1>
        <a:srgbClr val="F50000"/>
      </a:accent1>
      <a:accent2>
        <a:srgbClr val="054B56"/>
      </a:accent2>
      <a:accent3>
        <a:srgbClr val="007299"/>
      </a:accent3>
      <a:accent4>
        <a:srgbClr val="92B7BC"/>
      </a:accent4>
      <a:accent5>
        <a:srgbClr val="F4CE00"/>
      </a:accent5>
      <a:accent6>
        <a:srgbClr val="EFE9E5"/>
      </a:accent6>
      <a:hlink>
        <a:srgbClr val="44B9E8"/>
      </a:hlink>
      <a:folHlink>
        <a:srgbClr val="44B9E8"/>
      </a:folHlink>
    </a:clrScheme>
    <a:fontScheme name="CLEAResult">
      <a:majorFont>
        <a:latin typeface="Arial"/>
        <a:ea typeface=""/>
        <a:cs typeface=""/>
      </a:majorFont>
      <a:minorFont>
        <a:latin typeface="Arial"/>
        <a:ea typeface=""/>
        <a:cs typeface=""/>
      </a:minorFont>
    </a:fontScheme>
    <a:fmtScheme name="Concourse">
      <a:fillStyleLst>
        <a:solidFill>
          <a:schemeClr val="phClr"/>
        </a:solidFill>
        <a:gradFill rotWithShape="1">
          <a:gsLst>
            <a:gs pos="0">
              <a:schemeClr val="phClr">
                <a:tint val="62000"/>
                <a:satMod val="180000"/>
              </a:schemeClr>
            </a:gs>
            <a:gs pos="65000">
              <a:schemeClr val="phClr">
                <a:tint val="32000"/>
                <a:satMod val="250000"/>
              </a:schemeClr>
            </a:gs>
            <a:gs pos="100000">
              <a:schemeClr val="phClr">
                <a:tint val="23000"/>
                <a:satMod val="300000"/>
              </a:schemeClr>
            </a:gs>
          </a:gsLst>
          <a:lin ang="16200000" scaled="0"/>
        </a:gradFill>
        <a:gradFill rotWithShape="1">
          <a:gsLst>
            <a:gs pos="0">
              <a:schemeClr val="phClr">
                <a:shade val="15000"/>
                <a:satMod val="180000"/>
              </a:schemeClr>
            </a:gs>
            <a:gs pos="50000">
              <a:schemeClr val="phClr">
                <a:shade val="45000"/>
                <a:satMod val="170000"/>
              </a:schemeClr>
            </a:gs>
            <a:gs pos="70000">
              <a:schemeClr val="phClr">
                <a:tint val="99000"/>
                <a:shade val="65000"/>
                <a:satMod val="155000"/>
              </a:schemeClr>
            </a:gs>
            <a:gs pos="100000">
              <a:schemeClr val="phClr">
                <a:tint val="95500"/>
                <a:shade val="100000"/>
                <a:satMod val="155000"/>
              </a:schemeClr>
            </a:gs>
          </a:gsLst>
          <a:lin ang="16200000" scaled="0"/>
        </a:gradFill>
      </a:fillStyleLst>
      <a:lnStyleLst>
        <a:ln w="9525" cap="flat" cmpd="sng" algn="ctr">
          <a:solidFill>
            <a:schemeClr val="phClr"/>
          </a:solidFill>
          <a:prstDash val="solid"/>
        </a:ln>
        <a:ln w="55000" cap="flat" cmpd="thickThin" algn="ctr">
          <a:solidFill>
            <a:schemeClr val="phClr"/>
          </a:solidFill>
          <a:prstDash val="solid"/>
        </a:ln>
        <a:ln w="63500" cap="flat" cmpd="thickThin" algn="ctr">
          <a:solidFill>
            <a:schemeClr val="phClr"/>
          </a:solidFill>
          <a:prstDash val="solid"/>
        </a:ln>
      </a:lnStyleLst>
      <a:effectStyleLst>
        <a:effectStyle>
          <a:effectLst>
            <a:outerShdw blurRad="50800" dist="38100" dir="5400000" rotWithShape="0">
              <a:srgbClr val="000000">
                <a:alpha val="35000"/>
              </a:srgbClr>
            </a:outerShdw>
          </a:effectLst>
        </a:effectStyle>
        <a:effectStyle>
          <a:effectLst>
            <a:outerShdw blurRad="50800" dist="38100" dir="5400000" rotWithShape="0">
              <a:srgbClr val="000000">
                <a:alpha val="35000"/>
              </a:srgbClr>
            </a:outerShdw>
          </a:effectLst>
        </a:effectStyle>
        <a:effectStyle>
          <a:effectLst>
            <a:outerShdw blurRad="63500" dist="38100" dir="5400000" rotWithShape="0">
              <a:srgbClr val="000000">
                <a:alpha val="45000"/>
              </a:srgbClr>
            </a:outerShdw>
          </a:effectLst>
          <a:scene3d>
            <a:camera prst="orthographicFront" fov="0">
              <a:rot lat="0" lon="0" rev="0"/>
            </a:camera>
            <a:lightRig rig="glow" dir="t">
              <a:rot lat="0" lon="0" rev="6360000"/>
            </a:lightRig>
          </a:scene3d>
          <a:sp3d contourW="1000" prstMaterial="flat">
            <a:bevelT w="95250" h="101600"/>
            <a:contourClr>
              <a:schemeClr val="phClr">
                <a:satMod val="300000"/>
              </a:schemeClr>
            </a:contourClr>
          </a:sp3d>
        </a:effectStyle>
      </a:effectStyleLst>
      <a:bgFillStyleLst>
        <a:solidFill>
          <a:schemeClr val="phClr"/>
        </a:solidFill>
        <a:gradFill rotWithShape="1">
          <a:gsLst>
            <a:gs pos="0">
              <a:schemeClr val="phClr">
                <a:tint val="55000"/>
                <a:satMod val="300000"/>
              </a:schemeClr>
            </a:gs>
            <a:gs pos="40000">
              <a:schemeClr val="phClr">
                <a:tint val="65000"/>
                <a:satMod val="300000"/>
              </a:schemeClr>
            </a:gs>
            <a:gs pos="100000">
              <a:schemeClr val="phClr">
                <a:shade val="65000"/>
                <a:satMod val="300000"/>
              </a:schemeClr>
            </a:gs>
          </a:gsLst>
          <a:path path="circle">
            <a:fillToRect l="65000" b="98000"/>
          </a:path>
        </a:gradFill>
        <a:blipFill>
          <a:blip xmlns:r="http://schemas.openxmlformats.org/officeDocument/2006/relationships" r:embed="rId1">
            <a:duotone>
              <a:schemeClr val="phClr">
                <a:shade val="60000"/>
                <a:satMod val="110000"/>
              </a:schemeClr>
              <a:schemeClr val="phClr">
                <a:tint val="95000"/>
              </a:schemeClr>
            </a:duotone>
          </a:blip>
          <a:tile tx="0" ty="0" sx="50000" sy="50000" flip="none" algn="tl"/>
        </a:blip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M128" dT="2021-05-27T13:17:56.58" personId="{B6D91A5E-579E-455A-AF69-60B3866929A1}" id="{4025A3AB-4226-40A5-AC1B-104DB4175CA0}">
    <text>Theres a problem with this calculation in the TRM. We need to address with PPL/Cadmus. I'm defaulting to 0 for now.</text>
  </threadedComment>
  <threadedComment ref="M128" dT="2021-09-24T18:03:16.46" personId="{924B3BDC-E916-47DC-B18C-F348F58208BE}" id="{51C67C7B-E720-4F85-94CF-139B096070F1}" parentId="{4025A3AB-4226-40A5-AC1B-104DB4175CA0}">
    <text>This has been corrected based on notes from the SWE. See details to right from email from Priya</text>
  </threadedComment>
</ThreadedComment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8.bin"/><Relationship Id="rId5" Type="http://schemas.microsoft.com/office/2017/10/relationships/threadedComment" Target="../threadedComments/threadedComment1.xml"/><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9.bin"/><Relationship Id="rId1" Type="http://schemas.openxmlformats.org/officeDocument/2006/relationships/hyperlink" Target="https://www.energystar.gov/productfinder/product/certified-commercial-refrigerators-and-freezers/results" TargetMode="Externa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21.bin"/><Relationship Id="rId1" Type="http://schemas.openxmlformats.org/officeDocument/2006/relationships/hyperlink" Target="mailto:PPLC@LC$" TargetMode="Externa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02C3E1-DF06-4A15-BDD3-61715F332FD9}">
  <sheetPr codeName="Sheet25"/>
  <dimension ref="A1:C2223"/>
  <sheetViews>
    <sheetView workbookViewId="0">
      <selection activeCell="E1665" sqref="E1665"/>
    </sheetView>
  </sheetViews>
  <sheetFormatPr defaultRowHeight="14.25" x14ac:dyDescent="0.2"/>
  <cols>
    <col min="1" max="1" width="6.75" bestFit="1" customWidth="1"/>
    <col min="2" max="2" width="15.75" bestFit="1" customWidth="1"/>
    <col min="3" max="3" width="20" bestFit="1" customWidth="1"/>
  </cols>
  <sheetData>
    <row r="1" spans="1:3" ht="15.75" x14ac:dyDescent="0.25">
      <c r="A1" s="395" t="s">
        <v>0</v>
      </c>
      <c r="B1" s="396" t="s">
        <v>1</v>
      </c>
      <c r="C1" s="395" t="s">
        <v>2</v>
      </c>
    </row>
    <row r="2" spans="1:3" ht="15" x14ac:dyDescent="0.2">
      <c r="A2" s="397">
        <v>15001</v>
      </c>
      <c r="B2" s="398" t="s">
        <v>3</v>
      </c>
      <c r="C2" s="397" t="s">
        <v>4</v>
      </c>
    </row>
    <row r="3" spans="1:3" ht="15" x14ac:dyDescent="0.2">
      <c r="A3" s="397">
        <v>15003</v>
      </c>
      <c r="B3" s="398" t="s">
        <v>3</v>
      </c>
      <c r="C3" s="397" t="s">
        <v>4</v>
      </c>
    </row>
    <row r="4" spans="1:3" ht="15" x14ac:dyDescent="0.2">
      <c r="A4" s="397">
        <v>15004</v>
      </c>
      <c r="B4" s="398" t="s">
        <v>3</v>
      </c>
      <c r="C4" s="397" t="s">
        <v>4</v>
      </c>
    </row>
    <row r="5" spans="1:3" ht="15" x14ac:dyDescent="0.2">
      <c r="A5" s="397">
        <v>15005</v>
      </c>
      <c r="B5" s="398" t="s">
        <v>3</v>
      </c>
      <c r="C5" s="397" t="s">
        <v>4</v>
      </c>
    </row>
    <row r="6" spans="1:3" ht="15" x14ac:dyDescent="0.2">
      <c r="A6" s="397">
        <v>15006</v>
      </c>
      <c r="B6" s="398" t="s">
        <v>3</v>
      </c>
      <c r="C6" s="397" t="s">
        <v>4</v>
      </c>
    </row>
    <row r="7" spans="1:3" ht="15" x14ac:dyDescent="0.2">
      <c r="A7" s="397">
        <v>15007</v>
      </c>
      <c r="B7" s="398" t="s">
        <v>3</v>
      </c>
      <c r="C7" s="397" t="s">
        <v>4</v>
      </c>
    </row>
    <row r="8" spans="1:3" ht="15" x14ac:dyDescent="0.2">
      <c r="A8" s="397">
        <v>15009</v>
      </c>
      <c r="B8" s="398" t="s">
        <v>3</v>
      </c>
      <c r="C8" s="397" t="s">
        <v>4</v>
      </c>
    </row>
    <row r="9" spans="1:3" ht="15" x14ac:dyDescent="0.2">
      <c r="A9" s="397">
        <v>15010</v>
      </c>
      <c r="B9" s="398" t="s">
        <v>3</v>
      </c>
      <c r="C9" s="397" t="s">
        <v>4</v>
      </c>
    </row>
    <row r="10" spans="1:3" ht="15" x14ac:dyDescent="0.2">
      <c r="A10" s="397">
        <v>15012</v>
      </c>
      <c r="B10" s="398" t="s">
        <v>3</v>
      </c>
      <c r="C10" s="397" t="s">
        <v>4</v>
      </c>
    </row>
    <row r="11" spans="1:3" ht="15" x14ac:dyDescent="0.2">
      <c r="A11" s="397">
        <v>15014</v>
      </c>
      <c r="B11" s="398" t="s">
        <v>3</v>
      </c>
      <c r="C11" s="397" t="s">
        <v>4</v>
      </c>
    </row>
    <row r="12" spans="1:3" ht="15" x14ac:dyDescent="0.2">
      <c r="A12" s="397">
        <v>15015</v>
      </c>
      <c r="B12" s="398" t="s">
        <v>3</v>
      </c>
      <c r="C12" s="397" t="s">
        <v>4</v>
      </c>
    </row>
    <row r="13" spans="1:3" ht="15" x14ac:dyDescent="0.2">
      <c r="A13" s="397">
        <v>15017</v>
      </c>
      <c r="B13" s="398" t="s">
        <v>3</v>
      </c>
      <c r="C13" s="397" t="s">
        <v>4</v>
      </c>
    </row>
    <row r="14" spans="1:3" ht="15" x14ac:dyDescent="0.2">
      <c r="A14" s="397">
        <v>15018</v>
      </c>
      <c r="B14" s="398" t="s">
        <v>3</v>
      </c>
      <c r="C14" s="397" t="s">
        <v>4</v>
      </c>
    </row>
    <row r="15" spans="1:3" ht="15" x14ac:dyDescent="0.2">
      <c r="A15" s="397">
        <v>15019</v>
      </c>
      <c r="B15" s="398" t="s">
        <v>3</v>
      </c>
      <c r="C15" s="397" t="s">
        <v>4</v>
      </c>
    </row>
    <row r="16" spans="1:3" ht="15" x14ac:dyDescent="0.2">
      <c r="A16" s="397">
        <v>15020</v>
      </c>
      <c r="B16" s="398" t="s">
        <v>3</v>
      </c>
      <c r="C16" s="397" t="s">
        <v>4</v>
      </c>
    </row>
    <row r="17" spans="1:3" ht="15" x14ac:dyDescent="0.2">
      <c r="A17" s="397">
        <v>15021</v>
      </c>
      <c r="B17" s="398" t="s">
        <v>3</v>
      </c>
      <c r="C17" s="397" t="s">
        <v>4</v>
      </c>
    </row>
    <row r="18" spans="1:3" ht="15" x14ac:dyDescent="0.2">
      <c r="A18" s="397">
        <v>15022</v>
      </c>
      <c r="B18" s="398" t="s">
        <v>3</v>
      </c>
      <c r="C18" s="397" t="s">
        <v>4</v>
      </c>
    </row>
    <row r="19" spans="1:3" ht="15" x14ac:dyDescent="0.2">
      <c r="A19" s="397">
        <v>15024</v>
      </c>
      <c r="B19" s="398" t="s">
        <v>3</v>
      </c>
      <c r="C19" s="397" t="s">
        <v>4</v>
      </c>
    </row>
    <row r="20" spans="1:3" ht="15" x14ac:dyDescent="0.2">
      <c r="A20" s="397">
        <v>15025</v>
      </c>
      <c r="B20" s="398" t="s">
        <v>3</v>
      </c>
      <c r="C20" s="397" t="s">
        <v>4</v>
      </c>
    </row>
    <row r="21" spans="1:3" ht="15" x14ac:dyDescent="0.2">
      <c r="A21" s="397">
        <v>15026</v>
      </c>
      <c r="B21" s="398" t="s">
        <v>3</v>
      </c>
      <c r="C21" s="397" t="s">
        <v>4</v>
      </c>
    </row>
    <row r="22" spans="1:3" ht="15" x14ac:dyDescent="0.2">
      <c r="A22" s="397">
        <v>15027</v>
      </c>
      <c r="B22" s="398" t="s">
        <v>3</v>
      </c>
      <c r="C22" s="397" t="s">
        <v>4</v>
      </c>
    </row>
    <row r="23" spans="1:3" ht="15" x14ac:dyDescent="0.2">
      <c r="A23" s="397">
        <v>15028</v>
      </c>
      <c r="B23" s="398" t="s">
        <v>3</v>
      </c>
      <c r="C23" s="397" t="s">
        <v>4</v>
      </c>
    </row>
    <row r="24" spans="1:3" ht="15" x14ac:dyDescent="0.2">
      <c r="A24" s="397">
        <v>15030</v>
      </c>
      <c r="B24" s="398" t="s">
        <v>3</v>
      </c>
      <c r="C24" s="397" t="s">
        <v>4</v>
      </c>
    </row>
    <row r="25" spans="1:3" ht="15" x14ac:dyDescent="0.2">
      <c r="A25" s="397">
        <v>15031</v>
      </c>
      <c r="B25" s="398" t="s">
        <v>3</v>
      </c>
      <c r="C25" s="397" t="s">
        <v>4</v>
      </c>
    </row>
    <row r="26" spans="1:3" ht="15" x14ac:dyDescent="0.2">
      <c r="A26" s="397">
        <v>15032</v>
      </c>
      <c r="B26" s="398" t="s">
        <v>3</v>
      </c>
      <c r="C26" s="397" t="s">
        <v>4</v>
      </c>
    </row>
    <row r="27" spans="1:3" ht="15" x14ac:dyDescent="0.2">
      <c r="A27" s="397">
        <v>15033</v>
      </c>
      <c r="B27" s="398" t="s">
        <v>3</v>
      </c>
      <c r="C27" s="397" t="s">
        <v>4</v>
      </c>
    </row>
    <row r="28" spans="1:3" ht="15" x14ac:dyDescent="0.2">
      <c r="A28" s="397">
        <v>15034</v>
      </c>
      <c r="B28" s="398" t="s">
        <v>3</v>
      </c>
      <c r="C28" s="397" t="s">
        <v>4</v>
      </c>
    </row>
    <row r="29" spans="1:3" ht="15" x14ac:dyDescent="0.2">
      <c r="A29" s="397">
        <v>15035</v>
      </c>
      <c r="B29" s="398" t="s">
        <v>3</v>
      </c>
      <c r="C29" s="397" t="s">
        <v>4</v>
      </c>
    </row>
    <row r="30" spans="1:3" ht="15" x14ac:dyDescent="0.2">
      <c r="A30" s="397">
        <v>15036</v>
      </c>
      <c r="B30" s="398" t="s">
        <v>3</v>
      </c>
      <c r="C30" s="397" t="s">
        <v>4</v>
      </c>
    </row>
    <row r="31" spans="1:3" ht="15" x14ac:dyDescent="0.2">
      <c r="A31" s="397">
        <v>15037</v>
      </c>
      <c r="B31" s="398" t="s">
        <v>3</v>
      </c>
      <c r="C31" s="397" t="s">
        <v>4</v>
      </c>
    </row>
    <row r="32" spans="1:3" ht="15" x14ac:dyDescent="0.2">
      <c r="A32" s="397">
        <v>15038</v>
      </c>
      <c r="B32" s="398" t="s">
        <v>3</v>
      </c>
      <c r="C32" s="397" t="s">
        <v>4</v>
      </c>
    </row>
    <row r="33" spans="1:3" ht="15" x14ac:dyDescent="0.2">
      <c r="A33" s="397">
        <v>15042</v>
      </c>
      <c r="B33" s="398" t="s">
        <v>3</v>
      </c>
      <c r="C33" s="397" t="s">
        <v>4</v>
      </c>
    </row>
    <row r="34" spans="1:3" ht="15" x14ac:dyDescent="0.2">
      <c r="A34" s="397">
        <v>15043</v>
      </c>
      <c r="B34" s="398" t="s">
        <v>3</v>
      </c>
      <c r="C34" s="397" t="s">
        <v>4</v>
      </c>
    </row>
    <row r="35" spans="1:3" ht="15" x14ac:dyDescent="0.2">
      <c r="A35" s="397">
        <v>15044</v>
      </c>
      <c r="B35" s="398" t="s">
        <v>3</v>
      </c>
      <c r="C35" s="397" t="s">
        <v>4</v>
      </c>
    </row>
    <row r="36" spans="1:3" ht="15" x14ac:dyDescent="0.2">
      <c r="A36" s="397">
        <v>15045</v>
      </c>
      <c r="B36" s="398" t="s">
        <v>3</v>
      </c>
      <c r="C36" s="397" t="s">
        <v>4</v>
      </c>
    </row>
    <row r="37" spans="1:3" ht="15" x14ac:dyDescent="0.2">
      <c r="A37" s="397">
        <v>15046</v>
      </c>
      <c r="B37" s="398" t="s">
        <v>3</v>
      </c>
      <c r="C37" s="397" t="s">
        <v>4</v>
      </c>
    </row>
    <row r="38" spans="1:3" ht="15" x14ac:dyDescent="0.2">
      <c r="A38" s="397">
        <v>15047</v>
      </c>
      <c r="B38" s="398" t="s">
        <v>3</v>
      </c>
      <c r="C38" s="397" t="s">
        <v>4</v>
      </c>
    </row>
    <row r="39" spans="1:3" ht="15" x14ac:dyDescent="0.2">
      <c r="A39" s="397">
        <v>15049</v>
      </c>
      <c r="B39" s="398" t="s">
        <v>3</v>
      </c>
      <c r="C39" s="397" t="s">
        <v>4</v>
      </c>
    </row>
    <row r="40" spans="1:3" ht="15" x14ac:dyDescent="0.2">
      <c r="A40" s="397">
        <v>15050</v>
      </c>
      <c r="B40" s="398" t="s">
        <v>3</v>
      </c>
      <c r="C40" s="397" t="s">
        <v>4</v>
      </c>
    </row>
    <row r="41" spans="1:3" ht="15" x14ac:dyDescent="0.2">
      <c r="A41" s="397">
        <v>15051</v>
      </c>
      <c r="B41" s="398" t="s">
        <v>3</v>
      </c>
      <c r="C41" s="397" t="s">
        <v>4</v>
      </c>
    </row>
    <row r="42" spans="1:3" ht="15" x14ac:dyDescent="0.2">
      <c r="A42" s="397">
        <v>15052</v>
      </c>
      <c r="B42" s="398" t="s">
        <v>3</v>
      </c>
      <c r="C42" s="397" t="s">
        <v>4</v>
      </c>
    </row>
    <row r="43" spans="1:3" ht="15" x14ac:dyDescent="0.2">
      <c r="A43" s="397">
        <v>15053</v>
      </c>
      <c r="B43" s="398" t="s">
        <v>3</v>
      </c>
      <c r="C43" s="397" t="s">
        <v>4</v>
      </c>
    </row>
    <row r="44" spans="1:3" ht="15" x14ac:dyDescent="0.2">
      <c r="A44" s="397">
        <v>15054</v>
      </c>
      <c r="B44" s="398" t="s">
        <v>3</v>
      </c>
      <c r="C44" s="397" t="s">
        <v>4</v>
      </c>
    </row>
    <row r="45" spans="1:3" ht="15" x14ac:dyDescent="0.2">
      <c r="A45" s="397">
        <v>15055</v>
      </c>
      <c r="B45" s="398" t="s">
        <v>3</v>
      </c>
      <c r="C45" s="397" t="s">
        <v>4</v>
      </c>
    </row>
    <row r="46" spans="1:3" ht="15" x14ac:dyDescent="0.2">
      <c r="A46" s="397">
        <v>15056</v>
      </c>
      <c r="B46" s="398" t="s">
        <v>3</v>
      </c>
      <c r="C46" s="397" t="s">
        <v>4</v>
      </c>
    </row>
    <row r="47" spans="1:3" ht="15" x14ac:dyDescent="0.2">
      <c r="A47" s="397">
        <v>15057</v>
      </c>
      <c r="B47" s="398" t="s">
        <v>3</v>
      </c>
      <c r="C47" s="397" t="s">
        <v>4</v>
      </c>
    </row>
    <row r="48" spans="1:3" ht="15" x14ac:dyDescent="0.2">
      <c r="A48" s="397">
        <v>15059</v>
      </c>
      <c r="B48" s="398" t="s">
        <v>3</v>
      </c>
      <c r="C48" s="397" t="s">
        <v>4</v>
      </c>
    </row>
    <row r="49" spans="1:3" ht="15" x14ac:dyDescent="0.2">
      <c r="A49" s="397">
        <v>15060</v>
      </c>
      <c r="B49" s="398" t="s">
        <v>3</v>
      </c>
      <c r="C49" s="397" t="s">
        <v>4</v>
      </c>
    </row>
    <row r="50" spans="1:3" ht="15" x14ac:dyDescent="0.2">
      <c r="A50" s="397">
        <v>15061</v>
      </c>
      <c r="B50" s="398" t="s">
        <v>3</v>
      </c>
      <c r="C50" s="397" t="s">
        <v>4</v>
      </c>
    </row>
    <row r="51" spans="1:3" ht="15" x14ac:dyDescent="0.2">
      <c r="A51" s="397">
        <v>15062</v>
      </c>
      <c r="B51" s="398" t="s">
        <v>3</v>
      </c>
      <c r="C51" s="397" t="s">
        <v>4</v>
      </c>
    </row>
    <row r="52" spans="1:3" ht="15" x14ac:dyDescent="0.2">
      <c r="A52" s="397">
        <v>15063</v>
      </c>
      <c r="B52" s="398" t="s">
        <v>3</v>
      </c>
      <c r="C52" s="397" t="s">
        <v>4</v>
      </c>
    </row>
    <row r="53" spans="1:3" ht="15" x14ac:dyDescent="0.2">
      <c r="A53" s="397">
        <v>15064</v>
      </c>
      <c r="B53" s="398" t="s">
        <v>3</v>
      </c>
      <c r="C53" s="397" t="s">
        <v>4</v>
      </c>
    </row>
    <row r="54" spans="1:3" ht="15" x14ac:dyDescent="0.2">
      <c r="A54" s="397">
        <v>15065</v>
      </c>
      <c r="B54" s="398" t="s">
        <v>3</v>
      </c>
      <c r="C54" s="397" t="s">
        <v>4</v>
      </c>
    </row>
    <row r="55" spans="1:3" ht="15" x14ac:dyDescent="0.2">
      <c r="A55" s="397">
        <v>15066</v>
      </c>
      <c r="B55" s="398" t="s">
        <v>3</v>
      </c>
      <c r="C55" s="397" t="s">
        <v>4</v>
      </c>
    </row>
    <row r="56" spans="1:3" ht="15" x14ac:dyDescent="0.2">
      <c r="A56" s="397">
        <v>15067</v>
      </c>
      <c r="B56" s="398" t="s">
        <v>3</v>
      </c>
      <c r="C56" s="397" t="s">
        <v>4</v>
      </c>
    </row>
    <row r="57" spans="1:3" ht="15" x14ac:dyDescent="0.2">
      <c r="A57" s="397">
        <v>15068</v>
      </c>
      <c r="B57" s="398" t="s">
        <v>3</v>
      </c>
      <c r="C57" s="397" t="s">
        <v>4</v>
      </c>
    </row>
    <row r="58" spans="1:3" ht="15" x14ac:dyDescent="0.2">
      <c r="A58" s="397">
        <v>15069</v>
      </c>
      <c r="B58" s="398" t="s">
        <v>3</v>
      </c>
      <c r="C58" s="397" t="s">
        <v>4</v>
      </c>
    </row>
    <row r="59" spans="1:3" ht="15" x14ac:dyDescent="0.2">
      <c r="A59" s="397">
        <v>15071</v>
      </c>
      <c r="B59" s="398" t="s">
        <v>3</v>
      </c>
      <c r="C59" s="397" t="s">
        <v>4</v>
      </c>
    </row>
    <row r="60" spans="1:3" ht="15" x14ac:dyDescent="0.2">
      <c r="A60" s="397">
        <v>15072</v>
      </c>
      <c r="B60" s="398" t="s">
        <v>3</v>
      </c>
      <c r="C60" s="397" t="s">
        <v>4</v>
      </c>
    </row>
    <row r="61" spans="1:3" ht="15" x14ac:dyDescent="0.2">
      <c r="A61" s="397">
        <v>15074</v>
      </c>
      <c r="B61" s="398" t="s">
        <v>3</v>
      </c>
      <c r="C61" s="397" t="s">
        <v>4</v>
      </c>
    </row>
    <row r="62" spans="1:3" ht="15" x14ac:dyDescent="0.2">
      <c r="A62" s="397">
        <v>15075</v>
      </c>
      <c r="B62" s="398" t="s">
        <v>3</v>
      </c>
      <c r="C62" s="397" t="s">
        <v>4</v>
      </c>
    </row>
    <row r="63" spans="1:3" ht="15" x14ac:dyDescent="0.2">
      <c r="A63" s="397">
        <v>15076</v>
      </c>
      <c r="B63" s="398" t="s">
        <v>3</v>
      </c>
      <c r="C63" s="397" t="s">
        <v>4</v>
      </c>
    </row>
    <row r="64" spans="1:3" ht="15" x14ac:dyDescent="0.2">
      <c r="A64" s="397">
        <v>15077</v>
      </c>
      <c r="B64" s="398" t="s">
        <v>3</v>
      </c>
      <c r="C64" s="397" t="s">
        <v>4</v>
      </c>
    </row>
    <row r="65" spans="1:3" ht="15" x14ac:dyDescent="0.2">
      <c r="A65" s="397">
        <v>15078</v>
      </c>
      <c r="B65" s="398" t="s">
        <v>3</v>
      </c>
      <c r="C65" s="397" t="s">
        <v>4</v>
      </c>
    </row>
    <row r="66" spans="1:3" ht="15" x14ac:dyDescent="0.2">
      <c r="A66" s="397">
        <v>15081</v>
      </c>
      <c r="B66" s="398" t="s">
        <v>3</v>
      </c>
      <c r="C66" s="397" t="s">
        <v>4</v>
      </c>
    </row>
    <row r="67" spans="1:3" ht="15" x14ac:dyDescent="0.2">
      <c r="A67" s="397">
        <v>15082</v>
      </c>
      <c r="B67" s="398" t="s">
        <v>3</v>
      </c>
      <c r="C67" s="397" t="s">
        <v>4</v>
      </c>
    </row>
    <row r="68" spans="1:3" ht="15" x14ac:dyDescent="0.2">
      <c r="A68" s="397">
        <v>15083</v>
      </c>
      <c r="B68" s="398" t="s">
        <v>3</v>
      </c>
      <c r="C68" s="397" t="s">
        <v>4</v>
      </c>
    </row>
    <row r="69" spans="1:3" ht="15" x14ac:dyDescent="0.2">
      <c r="A69" s="397">
        <v>15084</v>
      </c>
      <c r="B69" s="398" t="s">
        <v>3</v>
      </c>
      <c r="C69" s="397" t="s">
        <v>4</v>
      </c>
    </row>
    <row r="70" spans="1:3" ht="15" x14ac:dyDescent="0.2">
      <c r="A70" s="397">
        <v>15085</v>
      </c>
      <c r="B70" s="398" t="s">
        <v>3</v>
      </c>
      <c r="C70" s="397" t="s">
        <v>4</v>
      </c>
    </row>
    <row r="71" spans="1:3" ht="15" x14ac:dyDescent="0.2">
      <c r="A71" s="397">
        <v>15086</v>
      </c>
      <c r="B71" s="398" t="s">
        <v>3</v>
      </c>
      <c r="C71" s="397" t="s">
        <v>4</v>
      </c>
    </row>
    <row r="72" spans="1:3" ht="15" x14ac:dyDescent="0.2">
      <c r="A72" s="397">
        <v>15087</v>
      </c>
      <c r="B72" s="398" t="s">
        <v>3</v>
      </c>
      <c r="C72" s="397" t="s">
        <v>4</v>
      </c>
    </row>
    <row r="73" spans="1:3" ht="15" x14ac:dyDescent="0.2">
      <c r="A73" s="397">
        <v>15088</v>
      </c>
      <c r="B73" s="398" t="s">
        <v>3</v>
      </c>
      <c r="C73" s="397" t="s">
        <v>4</v>
      </c>
    </row>
    <row r="74" spans="1:3" ht="15" x14ac:dyDescent="0.2">
      <c r="A74" s="397">
        <v>15089</v>
      </c>
      <c r="B74" s="398" t="s">
        <v>3</v>
      </c>
      <c r="C74" s="397" t="s">
        <v>4</v>
      </c>
    </row>
    <row r="75" spans="1:3" ht="15" x14ac:dyDescent="0.2">
      <c r="A75" s="397">
        <v>15090</v>
      </c>
      <c r="B75" s="398" t="s">
        <v>3</v>
      </c>
      <c r="C75" s="397" t="s">
        <v>4</v>
      </c>
    </row>
    <row r="76" spans="1:3" ht="15" x14ac:dyDescent="0.2">
      <c r="A76" s="397">
        <v>15091</v>
      </c>
      <c r="B76" s="398" t="s">
        <v>3</v>
      </c>
      <c r="C76" s="397" t="s">
        <v>4</v>
      </c>
    </row>
    <row r="77" spans="1:3" ht="15" x14ac:dyDescent="0.2">
      <c r="A77" s="397">
        <v>15095</v>
      </c>
      <c r="B77" s="398" t="s">
        <v>3</v>
      </c>
      <c r="C77" s="397" t="s">
        <v>4</v>
      </c>
    </row>
    <row r="78" spans="1:3" ht="15" x14ac:dyDescent="0.2">
      <c r="A78" s="397">
        <v>15096</v>
      </c>
      <c r="B78" s="398" t="s">
        <v>3</v>
      </c>
      <c r="C78" s="397" t="s">
        <v>4</v>
      </c>
    </row>
    <row r="79" spans="1:3" ht="15" x14ac:dyDescent="0.2">
      <c r="A79" s="397">
        <v>15101</v>
      </c>
      <c r="B79" s="398" t="s">
        <v>3</v>
      </c>
      <c r="C79" s="397" t="s">
        <v>4</v>
      </c>
    </row>
    <row r="80" spans="1:3" ht="15" x14ac:dyDescent="0.2">
      <c r="A80" s="397">
        <v>15102</v>
      </c>
      <c r="B80" s="398" t="s">
        <v>3</v>
      </c>
      <c r="C80" s="397" t="s">
        <v>4</v>
      </c>
    </row>
    <row r="81" spans="1:3" ht="15" x14ac:dyDescent="0.2">
      <c r="A81" s="397">
        <v>15104</v>
      </c>
      <c r="B81" s="398" t="s">
        <v>3</v>
      </c>
      <c r="C81" s="397" t="s">
        <v>4</v>
      </c>
    </row>
    <row r="82" spans="1:3" ht="15" x14ac:dyDescent="0.2">
      <c r="A82" s="397">
        <v>15106</v>
      </c>
      <c r="B82" s="398" t="s">
        <v>3</v>
      </c>
      <c r="C82" s="397" t="s">
        <v>4</v>
      </c>
    </row>
    <row r="83" spans="1:3" ht="15" x14ac:dyDescent="0.2">
      <c r="A83" s="397">
        <v>15108</v>
      </c>
      <c r="B83" s="398" t="s">
        <v>3</v>
      </c>
      <c r="C83" s="397" t="s">
        <v>4</v>
      </c>
    </row>
    <row r="84" spans="1:3" ht="15" x14ac:dyDescent="0.2">
      <c r="A84" s="397">
        <v>15110</v>
      </c>
      <c r="B84" s="398" t="s">
        <v>3</v>
      </c>
      <c r="C84" s="397" t="s">
        <v>4</v>
      </c>
    </row>
    <row r="85" spans="1:3" ht="15" x14ac:dyDescent="0.2">
      <c r="A85" s="397">
        <v>15112</v>
      </c>
      <c r="B85" s="398" t="s">
        <v>3</v>
      </c>
      <c r="C85" s="397" t="s">
        <v>4</v>
      </c>
    </row>
    <row r="86" spans="1:3" ht="15" x14ac:dyDescent="0.2">
      <c r="A86" s="397">
        <v>15116</v>
      </c>
      <c r="B86" s="398" t="s">
        <v>3</v>
      </c>
      <c r="C86" s="397" t="s">
        <v>4</v>
      </c>
    </row>
    <row r="87" spans="1:3" ht="15" x14ac:dyDescent="0.2">
      <c r="A87" s="397">
        <v>15120</v>
      </c>
      <c r="B87" s="398" t="s">
        <v>3</v>
      </c>
      <c r="C87" s="397" t="s">
        <v>4</v>
      </c>
    </row>
    <row r="88" spans="1:3" ht="15" x14ac:dyDescent="0.2">
      <c r="A88" s="397">
        <v>15122</v>
      </c>
      <c r="B88" s="398" t="s">
        <v>3</v>
      </c>
      <c r="C88" s="397" t="s">
        <v>4</v>
      </c>
    </row>
    <row r="89" spans="1:3" ht="15" x14ac:dyDescent="0.2">
      <c r="A89" s="397">
        <v>15123</v>
      </c>
      <c r="B89" s="398" t="s">
        <v>3</v>
      </c>
      <c r="C89" s="397" t="s">
        <v>4</v>
      </c>
    </row>
    <row r="90" spans="1:3" ht="15" x14ac:dyDescent="0.2">
      <c r="A90" s="397">
        <v>15126</v>
      </c>
      <c r="B90" s="398" t="s">
        <v>3</v>
      </c>
      <c r="C90" s="397" t="s">
        <v>4</v>
      </c>
    </row>
    <row r="91" spans="1:3" ht="15" x14ac:dyDescent="0.2">
      <c r="A91" s="397">
        <v>15127</v>
      </c>
      <c r="B91" s="398" t="s">
        <v>3</v>
      </c>
      <c r="C91" s="397" t="s">
        <v>4</v>
      </c>
    </row>
    <row r="92" spans="1:3" ht="15" x14ac:dyDescent="0.2">
      <c r="A92" s="397">
        <v>15129</v>
      </c>
      <c r="B92" s="398" t="s">
        <v>3</v>
      </c>
      <c r="C92" s="397" t="s">
        <v>4</v>
      </c>
    </row>
    <row r="93" spans="1:3" ht="15" x14ac:dyDescent="0.2">
      <c r="A93" s="397">
        <v>15130</v>
      </c>
      <c r="B93" s="398" t="s">
        <v>3</v>
      </c>
      <c r="C93" s="397" t="s">
        <v>4</v>
      </c>
    </row>
    <row r="94" spans="1:3" ht="15" x14ac:dyDescent="0.2">
      <c r="A94" s="397">
        <v>15131</v>
      </c>
      <c r="B94" s="398" t="s">
        <v>3</v>
      </c>
      <c r="C94" s="397" t="s">
        <v>4</v>
      </c>
    </row>
    <row r="95" spans="1:3" ht="15" x14ac:dyDescent="0.2">
      <c r="A95" s="397">
        <v>15132</v>
      </c>
      <c r="B95" s="398" t="s">
        <v>3</v>
      </c>
      <c r="C95" s="397" t="s">
        <v>4</v>
      </c>
    </row>
    <row r="96" spans="1:3" ht="15" x14ac:dyDescent="0.2">
      <c r="A96" s="397">
        <v>15133</v>
      </c>
      <c r="B96" s="398" t="s">
        <v>3</v>
      </c>
      <c r="C96" s="397" t="s">
        <v>4</v>
      </c>
    </row>
    <row r="97" spans="1:3" ht="15" x14ac:dyDescent="0.2">
      <c r="A97" s="397">
        <v>15134</v>
      </c>
      <c r="B97" s="398" t="s">
        <v>3</v>
      </c>
      <c r="C97" s="397" t="s">
        <v>4</v>
      </c>
    </row>
    <row r="98" spans="1:3" ht="15" x14ac:dyDescent="0.2">
      <c r="A98" s="397">
        <v>15135</v>
      </c>
      <c r="B98" s="398" t="s">
        <v>3</v>
      </c>
      <c r="C98" s="397" t="s">
        <v>4</v>
      </c>
    </row>
    <row r="99" spans="1:3" ht="15" x14ac:dyDescent="0.2">
      <c r="A99" s="397">
        <v>15136</v>
      </c>
      <c r="B99" s="398" t="s">
        <v>3</v>
      </c>
      <c r="C99" s="397" t="s">
        <v>4</v>
      </c>
    </row>
    <row r="100" spans="1:3" ht="15" x14ac:dyDescent="0.2">
      <c r="A100" s="397">
        <v>15137</v>
      </c>
      <c r="B100" s="398" t="s">
        <v>3</v>
      </c>
      <c r="C100" s="397" t="s">
        <v>4</v>
      </c>
    </row>
    <row r="101" spans="1:3" ht="15" x14ac:dyDescent="0.2">
      <c r="A101" s="397">
        <v>15139</v>
      </c>
      <c r="B101" s="398" t="s">
        <v>3</v>
      </c>
      <c r="C101" s="397" t="s">
        <v>4</v>
      </c>
    </row>
    <row r="102" spans="1:3" ht="15" x14ac:dyDescent="0.2">
      <c r="A102" s="397">
        <v>15140</v>
      </c>
      <c r="B102" s="398" t="s">
        <v>3</v>
      </c>
      <c r="C102" s="397" t="s">
        <v>4</v>
      </c>
    </row>
    <row r="103" spans="1:3" ht="15" x14ac:dyDescent="0.2">
      <c r="A103" s="397">
        <v>15142</v>
      </c>
      <c r="B103" s="398" t="s">
        <v>3</v>
      </c>
      <c r="C103" s="397" t="s">
        <v>4</v>
      </c>
    </row>
    <row r="104" spans="1:3" ht="15" x14ac:dyDescent="0.2">
      <c r="A104" s="397">
        <v>15143</v>
      </c>
      <c r="B104" s="398" t="s">
        <v>3</v>
      </c>
      <c r="C104" s="397" t="s">
        <v>4</v>
      </c>
    </row>
    <row r="105" spans="1:3" ht="15" x14ac:dyDescent="0.2">
      <c r="A105" s="397">
        <v>15144</v>
      </c>
      <c r="B105" s="398" t="s">
        <v>3</v>
      </c>
      <c r="C105" s="397" t="s">
        <v>4</v>
      </c>
    </row>
    <row r="106" spans="1:3" ht="15" x14ac:dyDescent="0.2">
      <c r="A106" s="397">
        <v>15145</v>
      </c>
      <c r="B106" s="398" t="s">
        <v>3</v>
      </c>
      <c r="C106" s="397" t="s">
        <v>4</v>
      </c>
    </row>
    <row r="107" spans="1:3" ht="15" x14ac:dyDescent="0.2">
      <c r="A107" s="397">
        <v>15146</v>
      </c>
      <c r="B107" s="398" t="s">
        <v>3</v>
      </c>
      <c r="C107" s="397" t="s">
        <v>4</v>
      </c>
    </row>
    <row r="108" spans="1:3" ht="15" x14ac:dyDescent="0.2">
      <c r="A108" s="397">
        <v>15147</v>
      </c>
      <c r="B108" s="398" t="s">
        <v>3</v>
      </c>
      <c r="C108" s="397" t="s">
        <v>4</v>
      </c>
    </row>
    <row r="109" spans="1:3" ht="15" x14ac:dyDescent="0.2">
      <c r="A109" s="397">
        <v>15148</v>
      </c>
      <c r="B109" s="398" t="s">
        <v>3</v>
      </c>
      <c r="C109" s="397" t="s">
        <v>4</v>
      </c>
    </row>
    <row r="110" spans="1:3" ht="15" x14ac:dyDescent="0.2">
      <c r="A110" s="397">
        <v>15189</v>
      </c>
      <c r="B110" s="398" t="s">
        <v>3</v>
      </c>
      <c r="C110" s="397" t="s">
        <v>4</v>
      </c>
    </row>
    <row r="111" spans="1:3" ht="15" x14ac:dyDescent="0.2">
      <c r="A111" s="397">
        <v>15201</v>
      </c>
      <c r="B111" s="398" t="s">
        <v>3</v>
      </c>
      <c r="C111" s="397" t="s">
        <v>4</v>
      </c>
    </row>
    <row r="112" spans="1:3" ht="15" x14ac:dyDescent="0.2">
      <c r="A112" s="397">
        <v>15202</v>
      </c>
      <c r="B112" s="398" t="s">
        <v>3</v>
      </c>
      <c r="C112" s="397" t="s">
        <v>4</v>
      </c>
    </row>
    <row r="113" spans="1:3" ht="15" x14ac:dyDescent="0.2">
      <c r="A113" s="397">
        <v>15203</v>
      </c>
      <c r="B113" s="398" t="s">
        <v>3</v>
      </c>
      <c r="C113" s="397" t="s">
        <v>4</v>
      </c>
    </row>
    <row r="114" spans="1:3" ht="15" x14ac:dyDescent="0.2">
      <c r="A114" s="397">
        <v>15204</v>
      </c>
      <c r="B114" s="398" t="s">
        <v>3</v>
      </c>
      <c r="C114" s="397" t="s">
        <v>4</v>
      </c>
    </row>
    <row r="115" spans="1:3" ht="15" x14ac:dyDescent="0.2">
      <c r="A115" s="397">
        <v>15205</v>
      </c>
      <c r="B115" s="398" t="s">
        <v>3</v>
      </c>
      <c r="C115" s="397" t="s">
        <v>4</v>
      </c>
    </row>
    <row r="116" spans="1:3" ht="15" x14ac:dyDescent="0.2">
      <c r="A116" s="397">
        <v>15206</v>
      </c>
      <c r="B116" s="398" t="s">
        <v>3</v>
      </c>
      <c r="C116" s="397" t="s">
        <v>4</v>
      </c>
    </row>
    <row r="117" spans="1:3" ht="15" x14ac:dyDescent="0.2">
      <c r="A117" s="397">
        <v>15207</v>
      </c>
      <c r="B117" s="398" t="s">
        <v>3</v>
      </c>
      <c r="C117" s="397" t="s">
        <v>4</v>
      </c>
    </row>
    <row r="118" spans="1:3" ht="15" x14ac:dyDescent="0.2">
      <c r="A118" s="397">
        <v>15208</v>
      </c>
      <c r="B118" s="398" t="s">
        <v>3</v>
      </c>
      <c r="C118" s="397" t="s">
        <v>4</v>
      </c>
    </row>
    <row r="119" spans="1:3" ht="15" x14ac:dyDescent="0.2">
      <c r="A119" s="397">
        <v>15209</v>
      </c>
      <c r="B119" s="398" t="s">
        <v>3</v>
      </c>
      <c r="C119" s="397" t="s">
        <v>4</v>
      </c>
    </row>
    <row r="120" spans="1:3" ht="15" x14ac:dyDescent="0.2">
      <c r="A120" s="397">
        <v>15210</v>
      </c>
      <c r="B120" s="398" t="s">
        <v>3</v>
      </c>
      <c r="C120" s="397" t="s">
        <v>4</v>
      </c>
    </row>
    <row r="121" spans="1:3" ht="15" x14ac:dyDescent="0.2">
      <c r="A121" s="397">
        <v>15211</v>
      </c>
      <c r="B121" s="398" t="s">
        <v>3</v>
      </c>
      <c r="C121" s="397" t="s">
        <v>4</v>
      </c>
    </row>
    <row r="122" spans="1:3" ht="15" x14ac:dyDescent="0.2">
      <c r="A122" s="397">
        <v>15212</v>
      </c>
      <c r="B122" s="398" t="s">
        <v>3</v>
      </c>
      <c r="C122" s="397" t="s">
        <v>4</v>
      </c>
    </row>
    <row r="123" spans="1:3" ht="15" x14ac:dyDescent="0.2">
      <c r="A123" s="397">
        <v>15213</v>
      </c>
      <c r="B123" s="398" t="s">
        <v>3</v>
      </c>
      <c r="C123" s="397" t="s">
        <v>4</v>
      </c>
    </row>
    <row r="124" spans="1:3" ht="15" x14ac:dyDescent="0.2">
      <c r="A124" s="397">
        <v>15214</v>
      </c>
      <c r="B124" s="398" t="s">
        <v>3</v>
      </c>
      <c r="C124" s="397" t="s">
        <v>4</v>
      </c>
    </row>
    <row r="125" spans="1:3" ht="15" x14ac:dyDescent="0.2">
      <c r="A125" s="397">
        <v>15215</v>
      </c>
      <c r="B125" s="398" t="s">
        <v>3</v>
      </c>
      <c r="C125" s="397" t="s">
        <v>4</v>
      </c>
    </row>
    <row r="126" spans="1:3" ht="15" x14ac:dyDescent="0.2">
      <c r="A126" s="397">
        <v>15216</v>
      </c>
      <c r="B126" s="398" t="s">
        <v>3</v>
      </c>
      <c r="C126" s="397" t="s">
        <v>4</v>
      </c>
    </row>
    <row r="127" spans="1:3" ht="15" x14ac:dyDescent="0.2">
      <c r="A127" s="397">
        <v>15217</v>
      </c>
      <c r="B127" s="398" t="s">
        <v>3</v>
      </c>
      <c r="C127" s="397" t="s">
        <v>4</v>
      </c>
    </row>
    <row r="128" spans="1:3" ht="15" x14ac:dyDescent="0.2">
      <c r="A128" s="397">
        <v>15218</v>
      </c>
      <c r="B128" s="398" t="s">
        <v>3</v>
      </c>
      <c r="C128" s="397" t="s">
        <v>4</v>
      </c>
    </row>
    <row r="129" spans="1:3" ht="15" x14ac:dyDescent="0.2">
      <c r="A129" s="397">
        <v>15219</v>
      </c>
      <c r="B129" s="398" t="s">
        <v>3</v>
      </c>
      <c r="C129" s="397" t="s">
        <v>4</v>
      </c>
    </row>
    <row r="130" spans="1:3" ht="15" x14ac:dyDescent="0.2">
      <c r="A130" s="397">
        <v>15220</v>
      </c>
      <c r="B130" s="398" t="s">
        <v>3</v>
      </c>
      <c r="C130" s="397" t="s">
        <v>4</v>
      </c>
    </row>
    <row r="131" spans="1:3" ht="15" x14ac:dyDescent="0.2">
      <c r="A131" s="397">
        <v>15221</v>
      </c>
      <c r="B131" s="398" t="s">
        <v>3</v>
      </c>
      <c r="C131" s="397" t="s">
        <v>4</v>
      </c>
    </row>
    <row r="132" spans="1:3" ht="15" x14ac:dyDescent="0.2">
      <c r="A132" s="397">
        <v>15222</v>
      </c>
      <c r="B132" s="398" t="s">
        <v>3</v>
      </c>
      <c r="C132" s="397" t="s">
        <v>4</v>
      </c>
    </row>
    <row r="133" spans="1:3" ht="15" x14ac:dyDescent="0.2">
      <c r="A133" s="397">
        <v>15223</v>
      </c>
      <c r="B133" s="398" t="s">
        <v>3</v>
      </c>
      <c r="C133" s="397" t="s">
        <v>4</v>
      </c>
    </row>
    <row r="134" spans="1:3" ht="15" x14ac:dyDescent="0.2">
      <c r="A134" s="397">
        <v>15224</v>
      </c>
      <c r="B134" s="398" t="s">
        <v>3</v>
      </c>
      <c r="C134" s="397" t="s">
        <v>4</v>
      </c>
    </row>
    <row r="135" spans="1:3" ht="15" x14ac:dyDescent="0.2">
      <c r="A135" s="397">
        <v>15225</v>
      </c>
      <c r="B135" s="398" t="s">
        <v>3</v>
      </c>
      <c r="C135" s="397" t="s">
        <v>4</v>
      </c>
    </row>
    <row r="136" spans="1:3" ht="15" x14ac:dyDescent="0.2">
      <c r="A136" s="397">
        <v>15226</v>
      </c>
      <c r="B136" s="398" t="s">
        <v>3</v>
      </c>
      <c r="C136" s="397" t="s">
        <v>4</v>
      </c>
    </row>
    <row r="137" spans="1:3" ht="15" x14ac:dyDescent="0.2">
      <c r="A137" s="397">
        <v>15227</v>
      </c>
      <c r="B137" s="398" t="s">
        <v>3</v>
      </c>
      <c r="C137" s="397" t="s">
        <v>4</v>
      </c>
    </row>
    <row r="138" spans="1:3" ht="15" x14ac:dyDescent="0.2">
      <c r="A138" s="397">
        <v>15228</v>
      </c>
      <c r="B138" s="398" t="s">
        <v>3</v>
      </c>
      <c r="C138" s="397" t="s">
        <v>4</v>
      </c>
    </row>
    <row r="139" spans="1:3" ht="15" x14ac:dyDescent="0.2">
      <c r="A139" s="397">
        <v>15229</v>
      </c>
      <c r="B139" s="398" t="s">
        <v>3</v>
      </c>
      <c r="C139" s="397" t="s">
        <v>4</v>
      </c>
    </row>
    <row r="140" spans="1:3" ht="15" x14ac:dyDescent="0.2">
      <c r="A140" s="397">
        <v>15230</v>
      </c>
      <c r="B140" s="398" t="s">
        <v>3</v>
      </c>
      <c r="C140" s="397" t="s">
        <v>4</v>
      </c>
    </row>
    <row r="141" spans="1:3" ht="15" x14ac:dyDescent="0.2">
      <c r="A141" s="397">
        <v>15231</v>
      </c>
      <c r="B141" s="398" t="s">
        <v>3</v>
      </c>
      <c r="C141" s="397" t="s">
        <v>4</v>
      </c>
    </row>
    <row r="142" spans="1:3" ht="15" x14ac:dyDescent="0.2">
      <c r="A142" s="397">
        <v>15232</v>
      </c>
      <c r="B142" s="398" t="s">
        <v>3</v>
      </c>
      <c r="C142" s="397" t="s">
        <v>4</v>
      </c>
    </row>
    <row r="143" spans="1:3" ht="15" x14ac:dyDescent="0.2">
      <c r="A143" s="397">
        <v>15233</v>
      </c>
      <c r="B143" s="398" t="s">
        <v>3</v>
      </c>
      <c r="C143" s="397" t="s">
        <v>4</v>
      </c>
    </row>
    <row r="144" spans="1:3" ht="15" x14ac:dyDescent="0.2">
      <c r="A144" s="397">
        <v>15234</v>
      </c>
      <c r="B144" s="398" t="s">
        <v>3</v>
      </c>
      <c r="C144" s="397" t="s">
        <v>4</v>
      </c>
    </row>
    <row r="145" spans="1:3" ht="15" x14ac:dyDescent="0.2">
      <c r="A145" s="397">
        <v>15235</v>
      </c>
      <c r="B145" s="398" t="s">
        <v>3</v>
      </c>
      <c r="C145" s="397" t="s">
        <v>4</v>
      </c>
    </row>
    <row r="146" spans="1:3" ht="15" x14ac:dyDescent="0.2">
      <c r="A146" s="397">
        <v>15236</v>
      </c>
      <c r="B146" s="398" t="s">
        <v>3</v>
      </c>
      <c r="C146" s="397" t="s">
        <v>4</v>
      </c>
    </row>
    <row r="147" spans="1:3" ht="15" x14ac:dyDescent="0.2">
      <c r="A147" s="397">
        <v>15237</v>
      </c>
      <c r="B147" s="398" t="s">
        <v>3</v>
      </c>
      <c r="C147" s="397" t="s">
        <v>4</v>
      </c>
    </row>
    <row r="148" spans="1:3" ht="15" x14ac:dyDescent="0.2">
      <c r="A148" s="397">
        <v>15238</v>
      </c>
      <c r="B148" s="398" t="s">
        <v>3</v>
      </c>
      <c r="C148" s="397" t="s">
        <v>4</v>
      </c>
    </row>
    <row r="149" spans="1:3" ht="15" x14ac:dyDescent="0.2">
      <c r="A149" s="397">
        <v>15239</v>
      </c>
      <c r="B149" s="398" t="s">
        <v>3</v>
      </c>
      <c r="C149" s="397" t="s">
        <v>4</v>
      </c>
    </row>
    <row r="150" spans="1:3" ht="15" x14ac:dyDescent="0.2">
      <c r="A150" s="397">
        <v>15240</v>
      </c>
      <c r="B150" s="398" t="s">
        <v>3</v>
      </c>
      <c r="C150" s="397" t="s">
        <v>4</v>
      </c>
    </row>
    <row r="151" spans="1:3" ht="15" x14ac:dyDescent="0.2">
      <c r="A151" s="397">
        <v>15241</v>
      </c>
      <c r="B151" s="398" t="s">
        <v>3</v>
      </c>
      <c r="C151" s="397" t="s">
        <v>4</v>
      </c>
    </row>
    <row r="152" spans="1:3" ht="15" x14ac:dyDescent="0.2">
      <c r="A152" s="397">
        <v>15242</v>
      </c>
      <c r="B152" s="398" t="s">
        <v>3</v>
      </c>
      <c r="C152" s="397" t="s">
        <v>4</v>
      </c>
    </row>
    <row r="153" spans="1:3" ht="15" x14ac:dyDescent="0.2">
      <c r="A153" s="397">
        <v>15243</v>
      </c>
      <c r="B153" s="398" t="s">
        <v>3</v>
      </c>
      <c r="C153" s="397" t="s">
        <v>4</v>
      </c>
    </row>
    <row r="154" spans="1:3" ht="15" x14ac:dyDescent="0.2">
      <c r="A154" s="397">
        <v>15244</v>
      </c>
      <c r="B154" s="398" t="s">
        <v>3</v>
      </c>
      <c r="C154" s="397" t="s">
        <v>4</v>
      </c>
    </row>
    <row r="155" spans="1:3" ht="15" x14ac:dyDescent="0.2">
      <c r="A155" s="397">
        <v>15250</v>
      </c>
      <c r="B155" s="398" t="s">
        <v>3</v>
      </c>
      <c r="C155" s="397" t="s">
        <v>4</v>
      </c>
    </row>
    <row r="156" spans="1:3" ht="15" x14ac:dyDescent="0.2">
      <c r="A156" s="397">
        <v>15251</v>
      </c>
      <c r="B156" s="398" t="s">
        <v>3</v>
      </c>
      <c r="C156" s="397" t="s">
        <v>4</v>
      </c>
    </row>
    <row r="157" spans="1:3" ht="15" x14ac:dyDescent="0.2">
      <c r="A157" s="397">
        <v>15252</v>
      </c>
      <c r="B157" s="398" t="s">
        <v>3</v>
      </c>
      <c r="C157" s="397" t="s">
        <v>4</v>
      </c>
    </row>
    <row r="158" spans="1:3" ht="15" x14ac:dyDescent="0.2">
      <c r="A158" s="397">
        <v>15253</v>
      </c>
      <c r="B158" s="398" t="s">
        <v>3</v>
      </c>
      <c r="C158" s="397" t="s">
        <v>4</v>
      </c>
    </row>
    <row r="159" spans="1:3" ht="15" x14ac:dyDescent="0.2">
      <c r="A159" s="397">
        <v>15254</v>
      </c>
      <c r="B159" s="398" t="s">
        <v>3</v>
      </c>
      <c r="C159" s="397" t="s">
        <v>4</v>
      </c>
    </row>
    <row r="160" spans="1:3" ht="15" x14ac:dyDescent="0.2">
      <c r="A160" s="397">
        <v>15255</v>
      </c>
      <c r="B160" s="398" t="s">
        <v>3</v>
      </c>
      <c r="C160" s="397" t="s">
        <v>4</v>
      </c>
    </row>
    <row r="161" spans="1:3" ht="15" x14ac:dyDescent="0.2">
      <c r="A161" s="397">
        <v>15257</v>
      </c>
      <c r="B161" s="398" t="s">
        <v>3</v>
      </c>
      <c r="C161" s="397" t="s">
        <v>4</v>
      </c>
    </row>
    <row r="162" spans="1:3" ht="15" x14ac:dyDescent="0.2">
      <c r="A162" s="397">
        <v>15258</v>
      </c>
      <c r="B162" s="398" t="s">
        <v>3</v>
      </c>
      <c r="C162" s="397" t="s">
        <v>4</v>
      </c>
    </row>
    <row r="163" spans="1:3" ht="15" x14ac:dyDescent="0.2">
      <c r="A163" s="397">
        <v>15259</v>
      </c>
      <c r="B163" s="398" t="s">
        <v>3</v>
      </c>
      <c r="C163" s="397" t="s">
        <v>4</v>
      </c>
    </row>
    <row r="164" spans="1:3" ht="15" x14ac:dyDescent="0.2">
      <c r="A164" s="397">
        <v>15260</v>
      </c>
      <c r="B164" s="398" t="s">
        <v>3</v>
      </c>
      <c r="C164" s="397" t="s">
        <v>4</v>
      </c>
    </row>
    <row r="165" spans="1:3" ht="15" x14ac:dyDescent="0.2">
      <c r="A165" s="397">
        <v>15261</v>
      </c>
      <c r="B165" s="398" t="s">
        <v>3</v>
      </c>
      <c r="C165" s="397" t="s">
        <v>4</v>
      </c>
    </row>
    <row r="166" spans="1:3" ht="15" x14ac:dyDescent="0.2">
      <c r="A166" s="397">
        <v>15262</v>
      </c>
      <c r="B166" s="398" t="s">
        <v>3</v>
      </c>
      <c r="C166" s="397" t="s">
        <v>4</v>
      </c>
    </row>
    <row r="167" spans="1:3" ht="15" x14ac:dyDescent="0.2">
      <c r="A167" s="397">
        <v>15263</v>
      </c>
      <c r="B167" s="398" t="s">
        <v>3</v>
      </c>
      <c r="C167" s="397" t="s">
        <v>4</v>
      </c>
    </row>
    <row r="168" spans="1:3" ht="15" x14ac:dyDescent="0.2">
      <c r="A168" s="397">
        <v>15264</v>
      </c>
      <c r="B168" s="398" t="s">
        <v>3</v>
      </c>
      <c r="C168" s="397" t="s">
        <v>4</v>
      </c>
    </row>
    <row r="169" spans="1:3" ht="15" x14ac:dyDescent="0.2">
      <c r="A169" s="397">
        <v>15265</v>
      </c>
      <c r="B169" s="398" t="s">
        <v>3</v>
      </c>
      <c r="C169" s="397" t="s">
        <v>4</v>
      </c>
    </row>
    <row r="170" spans="1:3" ht="15" x14ac:dyDescent="0.2">
      <c r="A170" s="397">
        <v>15267</v>
      </c>
      <c r="B170" s="398" t="s">
        <v>3</v>
      </c>
      <c r="C170" s="397" t="s">
        <v>4</v>
      </c>
    </row>
    <row r="171" spans="1:3" ht="15" x14ac:dyDescent="0.2">
      <c r="A171" s="397">
        <v>15268</v>
      </c>
      <c r="B171" s="398" t="s">
        <v>3</v>
      </c>
      <c r="C171" s="397" t="s">
        <v>4</v>
      </c>
    </row>
    <row r="172" spans="1:3" ht="15" x14ac:dyDescent="0.2">
      <c r="A172" s="397">
        <v>15270</v>
      </c>
      <c r="B172" s="398" t="s">
        <v>3</v>
      </c>
      <c r="C172" s="397" t="s">
        <v>4</v>
      </c>
    </row>
    <row r="173" spans="1:3" ht="15" x14ac:dyDescent="0.2">
      <c r="A173" s="397">
        <v>15272</v>
      </c>
      <c r="B173" s="398" t="s">
        <v>3</v>
      </c>
      <c r="C173" s="397" t="s">
        <v>4</v>
      </c>
    </row>
    <row r="174" spans="1:3" ht="15" x14ac:dyDescent="0.2">
      <c r="A174" s="397">
        <v>15274</v>
      </c>
      <c r="B174" s="398" t="s">
        <v>3</v>
      </c>
      <c r="C174" s="397" t="s">
        <v>4</v>
      </c>
    </row>
    <row r="175" spans="1:3" ht="15" x14ac:dyDescent="0.2">
      <c r="A175" s="397">
        <v>15275</v>
      </c>
      <c r="B175" s="398" t="s">
        <v>3</v>
      </c>
      <c r="C175" s="397" t="s">
        <v>4</v>
      </c>
    </row>
    <row r="176" spans="1:3" ht="15" x14ac:dyDescent="0.2">
      <c r="A176" s="397">
        <v>15276</v>
      </c>
      <c r="B176" s="398" t="s">
        <v>3</v>
      </c>
      <c r="C176" s="397" t="s">
        <v>4</v>
      </c>
    </row>
    <row r="177" spans="1:3" ht="15" x14ac:dyDescent="0.2">
      <c r="A177" s="397">
        <v>15277</v>
      </c>
      <c r="B177" s="398" t="s">
        <v>3</v>
      </c>
      <c r="C177" s="397" t="s">
        <v>4</v>
      </c>
    </row>
    <row r="178" spans="1:3" ht="15" x14ac:dyDescent="0.2">
      <c r="A178" s="397">
        <v>15278</v>
      </c>
      <c r="B178" s="398" t="s">
        <v>3</v>
      </c>
      <c r="C178" s="397" t="s">
        <v>4</v>
      </c>
    </row>
    <row r="179" spans="1:3" ht="15" x14ac:dyDescent="0.2">
      <c r="A179" s="397">
        <v>15279</v>
      </c>
      <c r="B179" s="398" t="s">
        <v>3</v>
      </c>
      <c r="C179" s="397" t="s">
        <v>4</v>
      </c>
    </row>
    <row r="180" spans="1:3" ht="15" x14ac:dyDescent="0.2">
      <c r="A180" s="397">
        <v>15281</v>
      </c>
      <c r="B180" s="398" t="s">
        <v>3</v>
      </c>
      <c r="C180" s="397" t="s">
        <v>4</v>
      </c>
    </row>
    <row r="181" spans="1:3" ht="15" x14ac:dyDescent="0.2">
      <c r="A181" s="397">
        <v>15282</v>
      </c>
      <c r="B181" s="398" t="s">
        <v>3</v>
      </c>
      <c r="C181" s="397" t="s">
        <v>4</v>
      </c>
    </row>
    <row r="182" spans="1:3" ht="15" x14ac:dyDescent="0.2">
      <c r="A182" s="397">
        <v>15283</v>
      </c>
      <c r="B182" s="398" t="s">
        <v>3</v>
      </c>
      <c r="C182" s="397" t="s">
        <v>4</v>
      </c>
    </row>
    <row r="183" spans="1:3" ht="15" x14ac:dyDescent="0.2">
      <c r="A183" s="397">
        <v>15285</v>
      </c>
      <c r="B183" s="398" t="s">
        <v>3</v>
      </c>
      <c r="C183" s="397" t="s">
        <v>4</v>
      </c>
    </row>
    <row r="184" spans="1:3" ht="15" x14ac:dyDescent="0.2">
      <c r="A184" s="397">
        <v>15286</v>
      </c>
      <c r="B184" s="398" t="s">
        <v>3</v>
      </c>
      <c r="C184" s="397" t="s">
        <v>4</v>
      </c>
    </row>
    <row r="185" spans="1:3" ht="15" x14ac:dyDescent="0.2">
      <c r="A185" s="397">
        <v>15290</v>
      </c>
      <c r="B185" s="398" t="s">
        <v>3</v>
      </c>
      <c r="C185" s="397" t="s">
        <v>4</v>
      </c>
    </row>
    <row r="186" spans="1:3" ht="15" x14ac:dyDescent="0.2">
      <c r="A186" s="397">
        <v>15295</v>
      </c>
      <c r="B186" s="398" t="s">
        <v>3</v>
      </c>
      <c r="C186" s="397" t="s">
        <v>4</v>
      </c>
    </row>
    <row r="187" spans="1:3" ht="15" x14ac:dyDescent="0.2">
      <c r="A187" s="397">
        <v>15301</v>
      </c>
      <c r="B187" s="398" t="s">
        <v>3</v>
      </c>
      <c r="C187" s="397" t="s">
        <v>4</v>
      </c>
    </row>
    <row r="188" spans="1:3" ht="15" x14ac:dyDescent="0.2">
      <c r="A188" s="397">
        <v>15310</v>
      </c>
      <c r="B188" s="398" t="s">
        <v>3</v>
      </c>
      <c r="C188" s="397" t="s">
        <v>4</v>
      </c>
    </row>
    <row r="189" spans="1:3" ht="15" x14ac:dyDescent="0.2">
      <c r="A189" s="397">
        <v>15311</v>
      </c>
      <c r="B189" s="398" t="s">
        <v>3</v>
      </c>
      <c r="C189" s="397" t="s">
        <v>4</v>
      </c>
    </row>
    <row r="190" spans="1:3" ht="15" x14ac:dyDescent="0.2">
      <c r="A190" s="397">
        <v>15312</v>
      </c>
      <c r="B190" s="398" t="s">
        <v>3</v>
      </c>
      <c r="C190" s="397" t="s">
        <v>4</v>
      </c>
    </row>
    <row r="191" spans="1:3" ht="15" x14ac:dyDescent="0.2">
      <c r="A191" s="397">
        <v>15313</v>
      </c>
      <c r="B191" s="398" t="s">
        <v>3</v>
      </c>
      <c r="C191" s="397" t="s">
        <v>4</v>
      </c>
    </row>
    <row r="192" spans="1:3" ht="15" x14ac:dyDescent="0.2">
      <c r="A192" s="397">
        <v>15314</v>
      </c>
      <c r="B192" s="398" t="s">
        <v>3</v>
      </c>
      <c r="C192" s="397" t="s">
        <v>4</v>
      </c>
    </row>
    <row r="193" spans="1:3" ht="15" x14ac:dyDescent="0.2">
      <c r="A193" s="397">
        <v>15315</v>
      </c>
      <c r="B193" s="398" t="s">
        <v>3</v>
      </c>
      <c r="C193" s="397" t="s">
        <v>4</v>
      </c>
    </row>
    <row r="194" spans="1:3" ht="15" x14ac:dyDescent="0.2">
      <c r="A194" s="397">
        <v>15316</v>
      </c>
      <c r="B194" s="398" t="s">
        <v>3</v>
      </c>
      <c r="C194" s="397" t="s">
        <v>4</v>
      </c>
    </row>
    <row r="195" spans="1:3" ht="15" x14ac:dyDescent="0.2">
      <c r="A195" s="397">
        <v>15317</v>
      </c>
      <c r="B195" s="398" t="s">
        <v>3</v>
      </c>
      <c r="C195" s="397" t="s">
        <v>4</v>
      </c>
    </row>
    <row r="196" spans="1:3" ht="15" x14ac:dyDescent="0.2">
      <c r="A196" s="397">
        <v>15320</v>
      </c>
      <c r="B196" s="398" t="s">
        <v>3</v>
      </c>
      <c r="C196" s="397" t="s">
        <v>4</v>
      </c>
    </row>
    <row r="197" spans="1:3" ht="15" x14ac:dyDescent="0.2">
      <c r="A197" s="397">
        <v>15321</v>
      </c>
      <c r="B197" s="398" t="s">
        <v>3</v>
      </c>
      <c r="C197" s="397" t="s">
        <v>4</v>
      </c>
    </row>
    <row r="198" spans="1:3" ht="15" x14ac:dyDescent="0.2">
      <c r="A198" s="397">
        <v>15322</v>
      </c>
      <c r="B198" s="398" t="s">
        <v>3</v>
      </c>
      <c r="C198" s="397" t="s">
        <v>4</v>
      </c>
    </row>
    <row r="199" spans="1:3" ht="15" x14ac:dyDescent="0.2">
      <c r="A199" s="397">
        <v>15323</v>
      </c>
      <c r="B199" s="398" t="s">
        <v>3</v>
      </c>
      <c r="C199" s="397" t="s">
        <v>4</v>
      </c>
    </row>
    <row r="200" spans="1:3" ht="15" x14ac:dyDescent="0.2">
      <c r="A200" s="397">
        <v>15324</v>
      </c>
      <c r="B200" s="398" t="s">
        <v>3</v>
      </c>
      <c r="C200" s="397" t="s">
        <v>4</v>
      </c>
    </row>
    <row r="201" spans="1:3" ht="15" x14ac:dyDescent="0.2">
      <c r="A201" s="397">
        <v>15325</v>
      </c>
      <c r="B201" s="398" t="s">
        <v>3</v>
      </c>
      <c r="C201" s="397" t="s">
        <v>4</v>
      </c>
    </row>
    <row r="202" spans="1:3" ht="15" x14ac:dyDescent="0.2">
      <c r="A202" s="397">
        <v>15327</v>
      </c>
      <c r="B202" s="398" t="s">
        <v>3</v>
      </c>
      <c r="C202" s="397" t="s">
        <v>4</v>
      </c>
    </row>
    <row r="203" spans="1:3" ht="15" x14ac:dyDescent="0.2">
      <c r="A203" s="397">
        <v>15329</v>
      </c>
      <c r="B203" s="398" t="s">
        <v>3</v>
      </c>
      <c r="C203" s="397" t="s">
        <v>4</v>
      </c>
    </row>
    <row r="204" spans="1:3" ht="15" x14ac:dyDescent="0.2">
      <c r="A204" s="397">
        <v>15330</v>
      </c>
      <c r="B204" s="398" t="s">
        <v>3</v>
      </c>
      <c r="C204" s="397" t="s">
        <v>4</v>
      </c>
    </row>
    <row r="205" spans="1:3" ht="15" x14ac:dyDescent="0.2">
      <c r="A205" s="397">
        <v>15331</v>
      </c>
      <c r="B205" s="398" t="s">
        <v>3</v>
      </c>
      <c r="C205" s="397" t="s">
        <v>4</v>
      </c>
    </row>
    <row r="206" spans="1:3" ht="15" x14ac:dyDescent="0.2">
      <c r="A206" s="397">
        <v>15332</v>
      </c>
      <c r="B206" s="398" t="s">
        <v>3</v>
      </c>
      <c r="C206" s="397" t="s">
        <v>4</v>
      </c>
    </row>
    <row r="207" spans="1:3" ht="15" x14ac:dyDescent="0.2">
      <c r="A207" s="397">
        <v>15333</v>
      </c>
      <c r="B207" s="398" t="s">
        <v>3</v>
      </c>
      <c r="C207" s="397" t="s">
        <v>4</v>
      </c>
    </row>
    <row r="208" spans="1:3" ht="15" x14ac:dyDescent="0.2">
      <c r="A208" s="397">
        <v>15334</v>
      </c>
      <c r="B208" s="398" t="s">
        <v>3</v>
      </c>
      <c r="C208" s="397" t="s">
        <v>4</v>
      </c>
    </row>
    <row r="209" spans="1:3" ht="15" x14ac:dyDescent="0.2">
      <c r="A209" s="397">
        <v>15336</v>
      </c>
      <c r="B209" s="398" t="s">
        <v>3</v>
      </c>
      <c r="C209" s="397" t="s">
        <v>4</v>
      </c>
    </row>
    <row r="210" spans="1:3" ht="15" x14ac:dyDescent="0.2">
      <c r="A210" s="397">
        <v>15337</v>
      </c>
      <c r="B210" s="398" t="s">
        <v>3</v>
      </c>
      <c r="C210" s="397" t="s">
        <v>4</v>
      </c>
    </row>
    <row r="211" spans="1:3" ht="15" x14ac:dyDescent="0.2">
      <c r="A211" s="397">
        <v>15338</v>
      </c>
      <c r="B211" s="398" t="s">
        <v>3</v>
      </c>
      <c r="C211" s="397" t="s">
        <v>4</v>
      </c>
    </row>
    <row r="212" spans="1:3" ht="15" x14ac:dyDescent="0.2">
      <c r="A212" s="397">
        <v>15339</v>
      </c>
      <c r="B212" s="398" t="s">
        <v>3</v>
      </c>
      <c r="C212" s="397" t="s">
        <v>4</v>
      </c>
    </row>
    <row r="213" spans="1:3" ht="15" x14ac:dyDescent="0.2">
      <c r="A213" s="397">
        <v>15340</v>
      </c>
      <c r="B213" s="398" t="s">
        <v>3</v>
      </c>
      <c r="C213" s="397" t="s">
        <v>4</v>
      </c>
    </row>
    <row r="214" spans="1:3" ht="15" x14ac:dyDescent="0.2">
      <c r="A214" s="397">
        <v>15341</v>
      </c>
      <c r="B214" s="398" t="s">
        <v>3</v>
      </c>
      <c r="C214" s="397" t="s">
        <v>4</v>
      </c>
    </row>
    <row r="215" spans="1:3" ht="15" x14ac:dyDescent="0.2">
      <c r="A215" s="397">
        <v>15342</v>
      </c>
      <c r="B215" s="398" t="s">
        <v>3</v>
      </c>
      <c r="C215" s="397" t="s">
        <v>4</v>
      </c>
    </row>
    <row r="216" spans="1:3" ht="15" x14ac:dyDescent="0.2">
      <c r="A216" s="397">
        <v>15344</v>
      </c>
      <c r="B216" s="398" t="s">
        <v>3</v>
      </c>
      <c r="C216" s="397" t="s">
        <v>4</v>
      </c>
    </row>
    <row r="217" spans="1:3" ht="15" x14ac:dyDescent="0.2">
      <c r="A217" s="397">
        <v>15345</v>
      </c>
      <c r="B217" s="398" t="s">
        <v>3</v>
      </c>
      <c r="C217" s="397" t="s">
        <v>4</v>
      </c>
    </row>
    <row r="218" spans="1:3" ht="15" x14ac:dyDescent="0.2">
      <c r="A218" s="397">
        <v>15346</v>
      </c>
      <c r="B218" s="398" t="s">
        <v>3</v>
      </c>
      <c r="C218" s="397" t="s">
        <v>4</v>
      </c>
    </row>
    <row r="219" spans="1:3" ht="15" x14ac:dyDescent="0.2">
      <c r="A219" s="397">
        <v>15347</v>
      </c>
      <c r="B219" s="398" t="s">
        <v>3</v>
      </c>
      <c r="C219" s="397" t="s">
        <v>4</v>
      </c>
    </row>
    <row r="220" spans="1:3" ht="15" x14ac:dyDescent="0.2">
      <c r="A220" s="397">
        <v>15348</v>
      </c>
      <c r="B220" s="398" t="s">
        <v>3</v>
      </c>
      <c r="C220" s="397" t="s">
        <v>4</v>
      </c>
    </row>
    <row r="221" spans="1:3" ht="15" x14ac:dyDescent="0.2">
      <c r="A221" s="397">
        <v>15349</v>
      </c>
      <c r="B221" s="398" t="s">
        <v>3</v>
      </c>
      <c r="C221" s="397" t="s">
        <v>4</v>
      </c>
    </row>
    <row r="222" spans="1:3" ht="15" x14ac:dyDescent="0.2">
      <c r="A222" s="397">
        <v>15350</v>
      </c>
      <c r="B222" s="398" t="s">
        <v>3</v>
      </c>
      <c r="C222" s="397" t="s">
        <v>4</v>
      </c>
    </row>
    <row r="223" spans="1:3" ht="15" x14ac:dyDescent="0.2">
      <c r="A223" s="397">
        <v>15351</v>
      </c>
      <c r="B223" s="398" t="s">
        <v>3</v>
      </c>
      <c r="C223" s="397" t="s">
        <v>4</v>
      </c>
    </row>
    <row r="224" spans="1:3" ht="15" x14ac:dyDescent="0.2">
      <c r="A224" s="397">
        <v>15352</v>
      </c>
      <c r="B224" s="398" t="s">
        <v>3</v>
      </c>
      <c r="C224" s="397" t="s">
        <v>4</v>
      </c>
    </row>
    <row r="225" spans="1:3" ht="15" x14ac:dyDescent="0.2">
      <c r="A225" s="397">
        <v>15353</v>
      </c>
      <c r="B225" s="398" t="s">
        <v>3</v>
      </c>
      <c r="C225" s="397" t="s">
        <v>4</v>
      </c>
    </row>
    <row r="226" spans="1:3" ht="15" x14ac:dyDescent="0.2">
      <c r="A226" s="397">
        <v>15354</v>
      </c>
      <c r="B226" s="398" t="s">
        <v>3</v>
      </c>
      <c r="C226" s="397" t="s">
        <v>4</v>
      </c>
    </row>
    <row r="227" spans="1:3" ht="15" x14ac:dyDescent="0.2">
      <c r="A227" s="397">
        <v>15357</v>
      </c>
      <c r="B227" s="398" t="s">
        <v>3</v>
      </c>
      <c r="C227" s="397" t="s">
        <v>4</v>
      </c>
    </row>
    <row r="228" spans="1:3" ht="15" x14ac:dyDescent="0.2">
      <c r="A228" s="397">
        <v>15358</v>
      </c>
      <c r="B228" s="398" t="s">
        <v>3</v>
      </c>
      <c r="C228" s="397" t="s">
        <v>4</v>
      </c>
    </row>
    <row r="229" spans="1:3" ht="15" x14ac:dyDescent="0.2">
      <c r="A229" s="397">
        <v>15359</v>
      </c>
      <c r="B229" s="398" t="s">
        <v>3</v>
      </c>
      <c r="C229" s="397" t="s">
        <v>4</v>
      </c>
    </row>
    <row r="230" spans="1:3" ht="15" x14ac:dyDescent="0.2">
      <c r="A230" s="397">
        <v>15360</v>
      </c>
      <c r="B230" s="398" t="s">
        <v>3</v>
      </c>
      <c r="C230" s="397" t="s">
        <v>4</v>
      </c>
    </row>
    <row r="231" spans="1:3" ht="15" x14ac:dyDescent="0.2">
      <c r="A231" s="397">
        <v>15361</v>
      </c>
      <c r="B231" s="398" t="s">
        <v>3</v>
      </c>
      <c r="C231" s="397" t="s">
        <v>4</v>
      </c>
    </row>
    <row r="232" spans="1:3" ht="15" x14ac:dyDescent="0.2">
      <c r="A232" s="397">
        <v>15362</v>
      </c>
      <c r="B232" s="398" t="s">
        <v>3</v>
      </c>
      <c r="C232" s="397" t="s">
        <v>4</v>
      </c>
    </row>
    <row r="233" spans="1:3" ht="15" x14ac:dyDescent="0.2">
      <c r="A233" s="397">
        <v>15363</v>
      </c>
      <c r="B233" s="398" t="s">
        <v>3</v>
      </c>
      <c r="C233" s="397" t="s">
        <v>4</v>
      </c>
    </row>
    <row r="234" spans="1:3" ht="15" x14ac:dyDescent="0.2">
      <c r="A234" s="397">
        <v>15364</v>
      </c>
      <c r="B234" s="398" t="s">
        <v>3</v>
      </c>
      <c r="C234" s="397" t="s">
        <v>4</v>
      </c>
    </row>
    <row r="235" spans="1:3" ht="15" x14ac:dyDescent="0.2">
      <c r="A235" s="397">
        <v>15365</v>
      </c>
      <c r="B235" s="398" t="s">
        <v>3</v>
      </c>
      <c r="C235" s="397" t="s">
        <v>4</v>
      </c>
    </row>
    <row r="236" spans="1:3" ht="15" x14ac:dyDescent="0.2">
      <c r="A236" s="397">
        <v>15366</v>
      </c>
      <c r="B236" s="398" t="s">
        <v>3</v>
      </c>
      <c r="C236" s="397" t="s">
        <v>4</v>
      </c>
    </row>
    <row r="237" spans="1:3" ht="15" x14ac:dyDescent="0.2">
      <c r="A237" s="397">
        <v>15367</v>
      </c>
      <c r="B237" s="398" t="s">
        <v>3</v>
      </c>
      <c r="C237" s="397" t="s">
        <v>4</v>
      </c>
    </row>
    <row r="238" spans="1:3" ht="15" x14ac:dyDescent="0.2">
      <c r="A238" s="397">
        <v>15368</v>
      </c>
      <c r="B238" s="398" t="s">
        <v>3</v>
      </c>
      <c r="C238" s="397" t="s">
        <v>4</v>
      </c>
    </row>
    <row r="239" spans="1:3" ht="15" x14ac:dyDescent="0.2">
      <c r="A239" s="397">
        <v>15370</v>
      </c>
      <c r="B239" s="398" t="s">
        <v>3</v>
      </c>
      <c r="C239" s="397" t="s">
        <v>4</v>
      </c>
    </row>
    <row r="240" spans="1:3" ht="15" x14ac:dyDescent="0.2">
      <c r="A240" s="397">
        <v>15376</v>
      </c>
      <c r="B240" s="398" t="s">
        <v>3</v>
      </c>
      <c r="C240" s="397" t="s">
        <v>4</v>
      </c>
    </row>
    <row r="241" spans="1:3" ht="15" x14ac:dyDescent="0.2">
      <c r="A241" s="397">
        <v>15377</v>
      </c>
      <c r="B241" s="398" t="s">
        <v>3</v>
      </c>
      <c r="C241" s="397" t="s">
        <v>4</v>
      </c>
    </row>
    <row r="242" spans="1:3" ht="15" x14ac:dyDescent="0.2">
      <c r="A242" s="397">
        <v>15378</v>
      </c>
      <c r="B242" s="398" t="s">
        <v>3</v>
      </c>
      <c r="C242" s="397" t="s">
        <v>4</v>
      </c>
    </row>
    <row r="243" spans="1:3" ht="15" x14ac:dyDescent="0.2">
      <c r="A243" s="397">
        <v>15379</v>
      </c>
      <c r="B243" s="398" t="s">
        <v>3</v>
      </c>
      <c r="C243" s="397" t="s">
        <v>4</v>
      </c>
    </row>
    <row r="244" spans="1:3" ht="15" x14ac:dyDescent="0.2">
      <c r="A244" s="397">
        <v>15380</v>
      </c>
      <c r="B244" s="398" t="s">
        <v>3</v>
      </c>
      <c r="C244" s="397" t="s">
        <v>4</v>
      </c>
    </row>
    <row r="245" spans="1:3" ht="15" x14ac:dyDescent="0.2">
      <c r="A245" s="397">
        <v>15401</v>
      </c>
      <c r="B245" s="398" t="s">
        <v>3</v>
      </c>
      <c r="C245" s="397" t="s">
        <v>4</v>
      </c>
    </row>
    <row r="246" spans="1:3" ht="15" x14ac:dyDescent="0.2">
      <c r="A246" s="397">
        <v>15410</v>
      </c>
      <c r="B246" s="398" t="s">
        <v>3</v>
      </c>
      <c r="C246" s="397" t="s">
        <v>4</v>
      </c>
    </row>
    <row r="247" spans="1:3" ht="15" x14ac:dyDescent="0.2">
      <c r="A247" s="397">
        <v>15411</v>
      </c>
      <c r="B247" s="398" t="s">
        <v>3</v>
      </c>
      <c r="C247" s="397" t="s">
        <v>4</v>
      </c>
    </row>
    <row r="248" spans="1:3" ht="15" x14ac:dyDescent="0.2">
      <c r="A248" s="397">
        <v>15412</v>
      </c>
      <c r="B248" s="398" t="s">
        <v>3</v>
      </c>
      <c r="C248" s="397" t="s">
        <v>4</v>
      </c>
    </row>
    <row r="249" spans="1:3" ht="15" x14ac:dyDescent="0.2">
      <c r="A249" s="397">
        <v>15413</v>
      </c>
      <c r="B249" s="398" t="s">
        <v>3</v>
      </c>
      <c r="C249" s="397" t="s">
        <v>4</v>
      </c>
    </row>
    <row r="250" spans="1:3" ht="15" x14ac:dyDescent="0.2">
      <c r="A250" s="397">
        <v>15415</v>
      </c>
      <c r="B250" s="398" t="s">
        <v>3</v>
      </c>
      <c r="C250" s="397" t="s">
        <v>4</v>
      </c>
    </row>
    <row r="251" spans="1:3" ht="15" x14ac:dyDescent="0.2">
      <c r="A251" s="397">
        <v>15416</v>
      </c>
      <c r="B251" s="398" t="s">
        <v>3</v>
      </c>
      <c r="C251" s="397" t="s">
        <v>4</v>
      </c>
    </row>
    <row r="252" spans="1:3" ht="15" x14ac:dyDescent="0.2">
      <c r="A252" s="397">
        <v>15417</v>
      </c>
      <c r="B252" s="398" t="s">
        <v>3</v>
      </c>
      <c r="C252" s="397" t="s">
        <v>4</v>
      </c>
    </row>
    <row r="253" spans="1:3" ht="15" x14ac:dyDescent="0.2">
      <c r="A253" s="397">
        <v>15419</v>
      </c>
      <c r="B253" s="398" t="s">
        <v>3</v>
      </c>
      <c r="C253" s="397" t="s">
        <v>4</v>
      </c>
    </row>
    <row r="254" spans="1:3" ht="15" x14ac:dyDescent="0.2">
      <c r="A254" s="397">
        <v>15420</v>
      </c>
      <c r="B254" s="398" t="s">
        <v>3</v>
      </c>
      <c r="C254" s="397" t="s">
        <v>4</v>
      </c>
    </row>
    <row r="255" spans="1:3" ht="15" x14ac:dyDescent="0.2">
      <c r="A255" s="397">
        <v>15421</v>
      </c>
      <c r="B255" s="398" t="s">
        <v>3</v>
      </c>
      <c r="C255" s="397" t="s">
        <v>4</v>
      </c>
    </row>
    <row r="256" spans="1:3" ht="15" x14ac:dyDescent="0.2">
      <c r="A256" s="397">
        <v>15422</v>
      </c>
      <c r="B256" s="398" t="s">
        <v>3</v>
      </c>
      <c r="C256" s="397" t="s">
        <v>4</v>
      </c>
    </row>
    <row r="257" spans="1:3" ht="15" x14ac:dyDescent="0.2">
      <c r="A257" s="397">
        <v>15423</v>
      </c>
      <c r="B257" s="398" t="s">
        <v>3</v>
      </c>
      <c r="C257" s="397" t="s">
        <v>4</v>
      </c>
    </row>
    <row r="258" spans="1:3" ht="15" x14ac:dyDescent="0.2">
      <c r="A258" s="397">
        <v>15424</v>
      </c>
      <c r="B258" s="398" t="s">
        <v>3</v>
      </c>
      <c r="C258" s="397" t="s">
        <v>4</v>
      </c>
    </row>
    <row r="259" spans="1:3" ht="15" x14ac:dyDescent="0.2">
      <c r="A259" s="397">
        <v>15425</v>
      </c>
      <c r="B259" s="398" t="s">
        <v>3</v>
      </c>
      <c r="C259" s="397" t="s">
        <v>4</v>
      </c>
    </row>
    <row r="260" spans="1:3" ht="15" x14ac:dyDescent="0.2">
      <c r="A260" s="397">
        <v>15427</v>
      </c>
      <c r="B260" s="398" t="s">
        <v>3</v>
      </c>
      <c r="C260" s="397" t="s">
        <v>4</v>
      </c>
    </row>
    <row r="261" spans="1:3" ht="15" x14ac:dyDescent="0.2">
      <c r="A261" s="397">
        <v>15428</v>
      </c>
      <c r="B261" s="398" t="s">
        <v>3</v>
      </c>
      <c r="C261" s="397" t="s">
        <v>4</v>
      </c>
    </row>
    <row r="262" spans="1:3" ht="15" x14ac:dyDescent="0.2">
      <c r="A262" s="397">
        <v>15429</v>
      </c>
      <c r="B262" s="398" t="s">
        <v>3</v>
      </c>
      <c r="C262" s="397" t="s">
        <v>4</v>
      </c>
    </row>
    <row r="263" spans="1:3" ht="15" x14ac:dyDescent="0.2">
      <c r="A263" s="397">
        <v>15430</v>
      </c>
      <c r="B263" s="398" t="s">
        <v>3</v>
      </c>
      <c r="C263" s="397" t="s">
        <v>4</v>
      </c>
    </row>
    <row r="264" spans="1:3" ht="15" x14ac:dyDescent="0.2">
      <c r="A264" s="397">
        <v>15431</v>
      </c>
      <c r="B264" s="398" t="s">
        <v>3</v>
      </c>
      <c r="C264" s="397" t="s">
        <v>4</v>
      </c>
    </row>
    <row r="265" spans="1:3" ht="15" x14ac:dyDescent="0.2">
      <c r="A265" s="397">
        <v>15432</v>
      </c>
      <c r="B265" s="398" t="s">
        <v>3</v>
      </c>
      <c r="C265" s="397" t="s">
        <v>4</v>
      </c>
    </row>
    <row r="266" spans="1:3" ht="15" x14ac:dyDescent="0.2">
      <c r="A266" s="397">
        <v>15433</v>
      </c>
      <c r="B266" s="398" t="s">
        <v>3</v>
      </c>
      <c r="C266" s="397" t="s">
        <v>4</v>
      </c>
    </row>
    <row r="267" spans="1:3" ht="15" x14ac:dyDescent="0.2">
      <c r="A267" s="397">
        <v>15434</v>
      </c>
      <c r="B267" s="398" t="s">
        <v>3</v>
      </c>
      <c r="C267" s="397" t="s">
        <v>4</v>
      </c>
    </row>
    <row r="268" spans="1:3" ht="15" x14ac:dyDescent="0.2">
      <c r="A268" s="397">
        <v>15435</v>
      </c>
      <c r="B268" s="398" t="s">
        <v>3</v>
      </c>
      <c r="C268" s="397" t="s">
        <v>4</v>
      </c>
    </row>
    <row r="269" spans="1:3" ht="15" x14ac:dyDescent="0.2">
      <c r="A269" s="397">
        <v>15436</v>
      </c>
      <c r="B269" s="398" t="s">
        <v>3</v>
      </c>
      <c r="C269" s="397" t="s">
        <v>4</v>
      </c>
    </row>
    <row r="270" spans="1:3" ht="15" x14ac:dyDescent="0.2">
      <c r="A270" s="397">
        <v>15437</v>
      </c>
      <c r="B270" s="398" t="s">
        <v>3</v>
      </c>
      <c r="C270" s="397" t="s">
        <v>4</v>
      </c>
    </row>
    <row r="271" spans="1:3" ht="15" x14ac:dyDescent="0.2">
      <c r="A271" s="397">
        <v>15438</v>
      </c>
      <c r="B271" s="398" t="s">
        <v>3</v>
      </c>
      <c r="C271" s="397" t="s">
        <v>4</v>
      </c>
    </row>
    <row r="272" spans="1:3" ht="15" x14ac:dyDescent="0.2">
      <c r="A272" s="397">
        <v>15439</v>
      </c>
      <c r="B272" s="398" t="s">
        <v>3</v>
      </c>
      <c r="C272" s="397" t="s">
        <v>4</v>
      </c>
    </row>
    <row r="273" spans="1:3" ht="15" x14ac:dyDescent="0.2">
      <c r="A273" s="397">
        <v>15440</v>
      </c>
      <c r="B273" s="398" t="s">
        <v>3</v>
      </c>
      <c r="C273" s="397" t="s">
        <v>4</v>
      </c>
    </row>
    <row r="274" spans="1:3" ht="15" x14ac:dyDescent="0.2">
      <c r="A274" s="397">
        <v>15442</v>
      </c>
      <c r="B274" s="398" t="s">
        <v>3</v>
      </c>
      <c r="C274" s="397" t="s">
        <v>4</v>
      </c>
    </row>
    <row r="275" spans="1:3" ht="15" x14ac:dyDescent="0.2">
      <c r="A275" s="397">
        <v>15443</v>
      </c>
      <c r="B275" s="398" t="s">
        <v>3</v>
      </c>
      <c r="C275" s="397" t="s">
        <v>4</v>
      </c>
    </row>
    <row r="276" spans="1:3" ht="15" x14ac:dyDescent="0.2">
      <c r="A276" s="397">
        <v>15444</v>
      </c>
      <c r="B276" s="398" t="s">
        <v>3</v>
      </c>
      <c r="C276" s="397" t="s">
        <v>4</v>
      </c>
    </row>
    <row r="277" spans="1:3" ht="15" x14ac:dyDescent="0.2">
      <c r="A277" s="397">
        <v>15445</v>
      </c>
      <c r="B277" s="398" t="s">
        <v>3</v>
      </c>
      <c r="C277" s="397" t="s">
        <v>4</v>
      </c>
    </row>
    <row r="278" spans="1:3" ht="15" x14ac:dyDescent="0.2">
      <c r="A278" s="397">
        <v>15446</v>
      </c>
      <c r="B278" s="398" t="s">
        <v>3</v>
      </c>
      <c r="C278" s="397" t="s">
        <v>4</v>
      </c>
    </row>
    <row r="279" spans="1:3" ht="15" x14ac:dyDescent="0.2">
      <c r="A279" s="397">
        <v>15447</v>
      </c>
      <c r="B279" s="398" t="s">
        <v>3</v>
      </c>
      <c r="C279" s="397" t="s">
        <v>4</v>
      </c>
    </row>
    <row r="280" spans="1:3" ht="15" x14ac:dyDescent="0.2">
      <c r="A280" s="397">
        <v>15448</v>
      </c>
      <c r="B280" s="398" t="s">
        <v>3</v>
      </c>
      <c r="C280" s="397" t="s">
        <v>4</v>
      </c>
    </row>
    <row r="281" spans="1:3" ht="15" x14ac:dyDescent="0.2">
      <c r="A281" s="397">
        <v>15449</v>
      </c>
      <c r="B281" s="398" t="s">
        <v>3</v>
      </c>
      <c r="C281" s="397" t="s">
        <v>4</v>
      </c>
    </row>
    <row r="282" spans="1:3" ht="15" x14ac:dyDescent="0.2">
      <c r="A282" s="397">
        <v>15450</v>
      </c>
      <c r="B282" s="398" t="s">
        <v>3</v>
      </c>
      <c r="C282" s="397" t="s">
        <v>4</v>
      </c>
    </row>
    <row r="283" spans="1:3" ht="15" x14ac:dyDescent="0.2">
      <c r="A283" s="397">
        <v>15451</v>
      </c>
      <c r="B283" s="398" t="s">
        <v>3</v>
      </c>
      <c r="C283" s="397" t="s">
        <v>4</v>
      </c>
    </row>
    <row r="284" spans="1:3" ht="15" x14ac:dyDescent="0.2">
      <c r="A284" s="397">
        <v>15454</v>
      </c>
      <c r="B284" s="398" t="s">
        <v>3</v>
      </c>
      <c r="C284" s="397" t="s">
        <v>4</v>
      </c>
    </row>
    <row r="285" spans="1:3" ht="15" x14ac:dyDescent="0.2">
      <c r="A285" s="397">
        <v>15455</v>
      </c>
      <c r="B285" s="398" t="s">
        <v>3</v>
      </c>
      <c r="C285" s="397" t="s">
        <v>4</v>
      </c>
    </row>
    <row r="286" spans="1:3" ht="15" x14ac:dyDescent="0.2">
      <c r="A286" s="397">
        <v>15456</v>
      </c>
      <c r="B286" s="398" t="s">
        <v>3</v>
      </c>
      <c r="C286" s="397" t="s">
        <v>4</v>
      </c>
    </row>
    <row r="287" spans="1:3" ht="15" x14ac:dyDescent="0.2">
      <c r="A287" s="397">
        <v>15458</v>
      </c>
      <c r="B287" s="398" t="s">
        <v>3</v>
      </c>
      <c r="C287" s="397" t="s">
        <v>4</v>
      </c>
    </row>
    <row r="288" spans="1:3" ht="15" x14ac:dyDescent="0.2">
      <c r="A288" s="397">
        <v>15459</v>
      </c>
      <c r="B288" s="398" t="s">
        <v>3</v>
      </c>
      <c r="C288" s="397" t="s">
        <v>4</v>
      </c>
    </row>
    <row r="289" spans="1:3" ht="15" x14ac:dyDescent="0.2">
      <c r="A289" s="397">
        <v>15460</v>
      </c>
      <c r="B289" s="398" t="s">
        <v>3</v>
      </c>
      <c r="C289" s="397" t="s">
        <v>4</v>
      </c>
    </row>
    <row r="290" spans="1:3" ht="15" x14ac:dyDescent="0.2">
      <c r="A290" s="397">
        <v>15461</v>
      </c>
      <c r="B290" s="398" t="s">
        <v>3</v>
      </c>
      <c r="C290" s="397" t="s">
        <v>4</v>
      </c>
    </row>
    <row r="291" spans="1:3" ht="15" x14ac:dyDescent="0.2">
      <c r="A291" s="397">
        <v>15462</v>
      </c>
      <c r="B291" s="398" t="s">
        <v>3</v>
      </c>
      <c r="C291" s="397" t="s">
        <v>4</v>
      </c>
    </row>
    <row r="292" spans="1:3" ht="15" x14ac:dyDescent="0.2">
      <c r="A292" s="397">
        <v>15463</v>
      </c>
      <c r="B292" s="398" t="s">
        <v>3</v>
      </c>
      <c r="C292" s="397" t="s">
        <v>4</v>
      </c>
    </row>
    <row r="293" spans="1:3" ht="15" x14ac:dyDescent="0.2">
      <c r="A293" s="397">
        <v>15464</v>
      </c>
      <c r="B293" s="398" t="s">
        <v>3</v>
      </c>
      <c r="C293" s="397" t="s">
        <v>4</v>
      </c>
    </row>
    <row r="294" spans="1:3" ht="15" x14ac:dyDescent="0.2">
      <c r="A294" s="397">
        <v>15465</v>
      </c>
      <c r="B294" s="398" t="s">
        <v>3</v>
      </c>
      <c r="C294" s="397" t="s">
        <v>4</v>
      </c>
    </row>
    <row r="295" spans="1:3" ht="15" x14ac:dyDescent="0.2">
      <c r="A295" s="397">
        <v>15466</v>
      </c>
      <c r="B295" s="398" t="s">
        <v>3</v>
      </c>
      <c r="C295" s="397" t="s">
        <v>4</v>
      </c>
    </row>
    <row r="296" spans="1:3" ht="15" x14ac:dyDescent="0.2">
      <c r="A296" s="397">
        <v>15467</v>
      </c>
      <c r="B296" s="398" t="s">
        <v>3</v>
      </c>
      <c r="C296" s="397" t="s">
        <v>4</v>
      </c>
    </row>
    <row r="297" spans="1:3" ht="15" x14ac:dyDescent="0.2">
      <c r="A297" s="397">
        <v>15468</v>
      </c>
      <c r="B297" s="398" t="s">
        <v>3</v>
      </c>
      <c r="C297" s="397" t="s">
        <v>4</v>
      </c>
    </row>
    <row r="298" spans="1:3" ht="15" x14ac:dyDescent="0.2">
      <c r="A298" s="397">
        <v>15469</v>
      </c>
      <c r="B298" s="398" t="s">
        <v>3</v>
      </c>
      <c r="C298" s="397" t="s">
        <v>4</v>
      </c>
    </row>
    <row r="299" spans="1:3" ht="15" x14ac:dyDescent="0.2">
      <c r="A299" s="397">
        <v>15470</v>
      </c>
      <c r="B299" s="398" t="s">
        <v>3</v>
      </c>
      <c r="C299" s="397" t="s">
        <v>4</v>
      </c>
    </row>
    <row r="300" spans="1:3" ht="15" x14ac:dyDescent="0.2">
      <c r="A300" s="397">
        <v>15472</v>
      </c>
      <c r="B300" s="398" t="s">
        <v>3</v>
      </c>
      <c r="C300" s="397" t="s">
        <v>4</v>
      </c>
    </row>
    <row r="301" spans="1:3" ht="15" x14ac:dyDescent="0.2">
      <c r="A301" s="397">
        <v>15473</v>
      </c>
      <c r="B301" s="398" t="s">
        <v>3</v>
      </c>
      <c r="C301" s="397" t="s">
        <v>4</v>
      </c>
    </row>
    <row r="302" spans="1:3" ht="15" x14ac:dyDescent="0.2">
      <c r="A302" s="397">
        <v>15474</v>
      </c>
      <c r="B302" s="398" t="s">
        <v>3</v>
      </c>
      <c r="C302" s="397" t="s">
        <v>4</v>
      </c>
    </row>
    <row r="303" spans="1:3" ht="15" x14ac:dyDescent="0.2">
      <c r="A303" s="397">
        <v>15475</v>
      </c>
      <c r="B303" s="398" t="s">
        <v>3</v>
      </c>
      <c r="C303" s="397" t="s">
        <v>4</v>
      </c>
    </row>
    <row r="304" spans="1:3" ht="15" x14ac:dyDescent="0.2">
      <c r="A304" s="397">
        <v>15476</v>
      </c>
      <c r="B304" s="398" t="s">
        <v>3</v>
      </c>
      <c r="C304" s="397" t="s">
        <v>4</v>
      </c>
    </row>
    <row r="305" spans="1:3" ht="15" x14ac:dyDescent="0.2">
      <c r="A305" s="397">
        <v>15477</v>
      </c>
      <c r="B305" s="398" t="s">
        <v>3</v>
      </c>
      <c r="C305" s="397" t="s">
        <v>4</v>
      </c>
    </row>
    <row r="306" spans="1:3" ht="15" x14ac:dyDescent="0.2">
      <c r="A306" s="397">
        <v>15478</v>
      </c>
      <c r="B306" s="398" t="s">
        <v>3</v>
      </c>
      <c r="C306" s="397" t="s">
        <v>4</v>
      </c>
    </row>
    <row r="307" spans="1:3" ht="15" x14ac:dyDescent="0.2">
      <c r="A307" s="397">
        <v>15479</v>
      </c>
      <c r="B307" s="398" t="s">
        <v>3</v>
      </c>
      <c r="C307" s="397" t="s">
        <v>4</v>
      </c>
    </row>
    <row r="308" spans="1:3" ht="15" x14ac:dyDescent="0.2">
      <c r="A308" s="397">
        <v>15480</v>
      </c>
      <c r="B308" s="398" t="s">
        <v>3</v>
      </c>
      <c r="C308" s="397" t="s">
        <v>4</v>
      </c>
    </row>
    <row r="309" spans="1:3" ht="15" x14ac:dyDescent="0.2">
      <c r="A309" s="397">
        <v>15482</v>
      </c>
      <c r="B309" s="398" t="s">
        <v>3</v>
      </c>
      <c r="C309" s="397" t="s">
        <v>4</v>
      </c>
    </row>
    <row r="310" spans="1:3" ht="15" x14ac:dyDescent="0.2">
      <c r="A310" s="397">
        <v>15483</v>
      </c>
      <c r="B310" s="398" t="s">
        <v>3</v>
      </c>
      <c r="C310" s="397" t="s">
        <v>4</v>
      </c>
    </row>
    <row r="311" spans="1:3" ht="15" x14ac:dyDescent="0.2">
      <c r="A311" s="397">
        <v>15484</v>
      </c>
      <c r="B311" s="398" t="s">
        <v>3</v>
      </c>
      <c r="C311" s="397" t="s">
        <v>4</v>
      </c>
    </row>
    <row r="312" spans="1:3" ht="15" x14ac:dyDescent="0.2">
      <c r="A312" s="397">
        <v>15485</v>
      </c>
      <c r="B312" s="398" t="s">
        <v>3</v>
      </c>
      <c r="C312" s="397" t="s">
        <v>4</v>
      </c>
    </row>
    <row r="313" spans="1:3" ht="15" x14ac:dyDescent="0.2">
      <c r="A313" s="397">
        <v>15486</v>
      </c>
      <c r="B313" s="398" t="s">
        <v>3</v>
      </c>
      <c r="C313" s="397" t="s">
        <v>4</v>
      </c>
    </row>
    <row r="314" spans="1:3" ht="15" x14ac:dyDescent="0.2">
      <c r="A314" s="397">
        <v>15488</v>
      </c>
      <c r="B314" s="398" t="s">
        <v>3</v>
      </c>
      <c r="C314" s="397" t="s">
        <v>4</v>
      </c>
    </row>
    <row r="315" spans="1:3" ht="15" x14ac:dyDescent="0.2">
      <c r="A315" s="397">
        <v>15489</v>
      </c>
      <c r="B315" s="398" t="s">
        <v>3</v>
      </c>
      <c r="C315" s="397" t="s">
        <v>4</v>
      </c>
    </row>
    <row r="316" spans="1:3" ht="15" x14ac:dyDescent="0.2">
      <c r="A316" s="397">
        <v>15490</v>
      </c>
      <c r="B316" s="398" t="s">
        <v>3</v>
      </c>
      <c r="C316" s="397" t="s">
        <v>4</v>
      </c>
    </row>
    <row r="317" spans="1:3" ht="15" x14ac:dyDescent="0.2">
      <c r="A317" s="397">
        <v>15492</v>
      </c>
      <c r="B317" s="398" t="s">
        <v>3</v>
      </c>
      <c r="C317" s="397" t="s">
        <v>4</v>
      </c>
    </row>
    <row r="318" spans="1:3" ht="15" x14ac:dyDescent="0.2">
      <c r="A318" s="397">
        <v>15501</v>
      </c>
      <c r="B318" s="398" t="s">
        <v>3</v>
      </c>
      <c r="C318" s="397" t="s">
        <v>4</v>
      </c>
    </row>
    <row r="319" spans="1:3" ht="15" x14ac:dyDescent="0.2">
      <c r="A319" s="397">
        <v>15502</v>
      </c>
      <c r="B319" s="398" t="s">
        <v>3</v>
      </c>
      <c r="C319" s="397" t="s">
        <v>4</v>
      </c>
    </row>
    <row r="320" spans="1:3" ht="15" x14ac:dyDescent="0.2">
      <c r="A320" s="397">
        <v>15510</v>
      </c>
      <c r="B320" s="398" t="s">
        <v>3</v>
      </c>
      <c r="C320" s="397" t="s">
        <v>4</v>
      </c>
    </row>
    <row r="321" spans="1:3" ht="15" x14ac:dyDescent="0.2">
      <c r="A321" s="397">
        <v>15520</v>
      </c>
      <c r="B321" s="398" t="s">
        <v>3</v>
      </c>
      <c r="C321" s="397" t="s">
        <v>4</v>
      </c>
    </row>
    <row r="322" spans="1:3" ht="15" x14ac:dyDescent="0.2">
      <c r="A322" s="397">
        <v>15521</v>
      </c>
      <c r="B322" s="398" t="s">
        <v>3</v>
      </c>
      <c r="C322" s="397" t="s">
        <v>4</v>
      </c>
    </row>
    <row r="323" spans="1:3" ht="15" x14ac:dyDescent="0.2">
      <c r="A323" s="397">
        <v>15522</v>
      </c>
      <c r="B323" s="398" t="s">
        <v>3</v>
      </c>
      <c r="C323" s="397" t="s">
        <v>4</v>
      </c>
    </row>
    <row r="324" spans="1:3" ht="15" x14ac:dyDescent="0.2">
      <c r="A324" s="397">
        <v>15530</v>
      </c>
      <c r="B324" s="398" t="s">
        <v>3</v>
      </c>
      <c r="C324" s="397" t="s">
        <v>4</v>
      </c>
    </row>
    <row r="325" spans="1:3" ht="15" x14ac:dyDescent="0.2">
      <c r="A325" s="397">
        <v>15531</v>
      </c>
      <c r="B325" s="398" t="s">
        <v>3</v>
      </c>
      <c r="C325" s="397" t="s">
        <v>4</v>
      </c>
    </row>
    <row r="326" spans="1:3" ht="15" x14ac:dyDescent="0.2">
      <c r="A326" s="397">
        <v>15532</v>
      </c>
      <c r="B326" s="398" t="s">
        <v>3</v>
      </c>
      <c r="C326" s="397" t="s">
        <v>4</v>
      </c>
    </row>
    <row r="327" spans="1:3" ht="15" x14ac:dyDescent="0.2">
      <c r="A327" s="397">
        <v>15533</v>
      </c>
      <c r="B327" s="398" t="s">
        <v>3</v>
      </c>
      <c r="C327" s="397" t="s">
        <v>4</v>
      </c>
    </row>
    <row r="328" spans="1:3" ht="15" x14ac:dyDescent="0.2">
      <c r="A328" s="397">
        <v>15534</v>
      </c>
      <c r="B328" s="398" t="s">
        <v>3</v>
      </c>
      <c r="C328" s="397" t="s">
        <v>4</v>
      </c>
    </row>
    <row r="329" spans="1:3" ht="15" x14ac:dyDescent="0.2">
      <c r="A329" s="397">
        <v>15535</v>
      </c>
      <c r="B329" s="398" t="s">
        <v>3</v>
      </c>
      <c r="C329" s="397" t="s">
        <v>4</v>
      </c>
    </row>
    <row r="330" spans="1:3" ht="15" x14ac:dyDescent="0.2">
      <c r="A330" s="397">
        <v>15536</v>
      </c>
      <c r="B330" s="398" t="s">
        <v>5</v>
      </c>
      <c r="C330" s="397" t="s">
        <v>6</v>
      </c>
    </row>
    <row r="331" spans="1:3" ht="15" x14ac:dyDescent="0.2">
      <c r="A331" s="397">
        <v>15537</v>
      </c>
      <c r="B331" s="398" t="s">
        <v>3</v>
      </c>
      <c r="C331" s="397" t="s">
        <v>4</v>
      </c>
    </row>
    <row r="332" spans="1:3" ht="15" x14ac:dyDescent="0.2">
      <c r="A332" s="397">
        <v>15538</v>
      </c>
      <c r="B332" s="398" t="s">
        <v>3</v>
      </c>
      <c r="C332" s="397" t="s">
        <v>4</v>
      </c>
    </row>
    <row r="333" spans="1:3" ht="15" x14ac:dyDescent="0.2">
      <c r="A333" s="397">
        <v>15539</v>
      </c>
      <c r="B333" s="398" t="s">
        <v>3</v>
      </c>
      <c r="C333" s="397" t="s">
        <v>4</v>
      </c>
    </row>
    <row r="334" spans="1:3" ht="15" x14ac:dyDescent="0.2">
      <c r="A334" s="397">
        <v>15540</v>
      </c>
      <c r="B334" s="398" t="s">
        <v>3</v>
      </c>
      <c r="C334" s="397" t="s">
        <v>4</v>
      </c>
    </row>
    <row r="335" spans="1:3" ht="15" x14ac:dyDescent="0.2">
      <c r="A335" s="397">
        <v>15541</v>
      </c>
      <c r="B335" s="398" t="s">
        <v>3</v>
      </c>
      <c r="C335" s="397" t="s">
        <v>4</v>
      </c>
    </row>
    <row r="336" spans="1:3" ht="15" x14ac:dyDescent="0.2">
      <c r="A336" s="397">
        <v>15542</v>
      </c>
      <c r="B336" s="398" t="s">
        <v>3</v>
      </c>
      <c r="C336" s="397" t="s">
        <v>4</v>
      </c>
    </row>
    <row r="337" spans="1:3" ht="15" x14ac:dyDescent="0.2">
      <c r="A337" s="397">
        <v>15544</v>
      </c>
      <c r="B337" s="398" t="s">
        <v>3</v>
      </c>
      <c r="C337" s="397" t="s">
        <v>4</v>
      </c>
    </row>
    <row r="338" spans="1:3" ht="15" x14ac:dyDescent="0.2">
      <c r="A338" s="397">
        <v>15545</v>
      </c>
      <c r="B338" s="398" t="s">
        <v>3</v>
      </c>
      <c r="C338" s="397" t="s">
        <v>4</v>
      </c>
    </row>
    <row r="339" spans="1:3" ht="15" x14ac:dyDescent="0.2">
      <c r="A339" s="397">
        <v>15546</v>
      </c>
      <c r="B339" s="398" t="s">
        <v>3</v>
      </c>
      <c r="C339" s="397" t="s">
        <v>4</v>
      </c>
    </row>
    <row r="340" spans="1:3" ht="15" x14ac:dyDescent="0.2">
      <c r="A340" s="397">
        <v>15547</v>
      </c>
      <c r="B340" s="398" t="s">
        <v>3</v>
      </c>
      <c r="C340" s="397" t="s">
        <v>4</v>
      </c>
    </row>
    <row r="341" spans="1:3" ht="15" x14ac:dyDescent="0.2">
      <c r="A341" s="397">
        <v>15548</v>
      </c>
      <c r="B341" s="398" t="s">
        <v>3</v>
      </c>
      <c r="C341" s="397" t="s">
        <v>4</v>
      </c>
    </row>
    <row r="342" spans="1:3" ht="15" x14ac:dyDescent="0.2">
      <c r="A342" s="397">
        <v>15549</v>
      </c>
      <c r="B342" s="398" t="s">
        <v>3</v>
      </c>
      <c r="C342" s="397" t="s">
        <v>4</v>
      </c>
    </row>
    <row r="343" spans="1:3" ht="15" x14ac:dyDescent="0.2">
      <c r="A343" s="397">
        <v>15550</v>
      </c>
      <c r="B343" s="398" t="s">
        <v>3</v>
      </c>
      <c r="C343" s="397" t="s">
        <v>4</v>
      </c>
    </row>
    <row r="344" spans="1:3" ht="15" x14ac:dyDescent="0.2">
      <c r="A344" s="397">
        <v>15551</v>
      </c>
      <c r="B344" s="398" t="s">
        <v>3</v>
      </c>
      <c r="C344" s="397" t="s">
        <v>4</v>
      </c>
    </row>
    <row r="345" spans="1:3" ht="15" x14ac:dyDescent="0.2">
      <c r="A345" s="397">
        <v>15552</v>
      </c>
      <c r="B345" s="398" t="s">
        <v>3</v>
      </c>
      <c r="C345" s="397" t="s">
        <v>4</v>
      </c>
    </row>
    <row r="346" spans="1:3" ht="15" x14ac:dyDescent="0.2">
      <c r="A346" s="397">
        <v>15553</v>
      </c>
      <c r="B346" s="398" t="s">
        <v>3</v>
      </c>
      <c r="C346" s="397" t="s">
        <v>4</v>
      </c>
    </row>
    <row r="347" spans="1:3" ht="15" x14ac:dyDescent="0.2">
      <c r="A347" s="397">
        <v>15554</v>
      </c>
      <c r="B347" s="398" t="s">
        <v>3</v>
      </c>
      <c r="C347" s="397" t="s">
        <v>4</v>
      </c>
    </row>
    <row r="348" spans="1:3" ht="15" x14ac:dyDescent="0.2">
      <c r="A348" s="397">
        <v>15555</v>
      </c>
      <c r="B348" s="398" t="s">
        <v>3</v>
      </c>
      <c r="C348" s="397" t="s">
        <v>4</v>
      </c>
    </row>
    <row r="349" spans="1:3" ht="15" x14ac:dyDescent="0.2">
      <c r="A349" s="397">
        <v>15557</v>
      </c>
      <c r="B349" s="398" t="s">
        <v>3</v>
      </c>
      <c r="C349" s="397" t="s">
        <v>4</v>
      </c>
    </row>
    <row r="350" spans="1:3" ht="15" x14ac:dyDescent="0.2">
      <c r="A350" s="397">
        <v>15558</v>
      </c>
      <c r="B350" s="398" t="s">
        <v>3</v>
      </c>
      <c r="C350" s="397" t="s">
        <v>4</v>
      </c>
    </row>
    <row r="351" spans="1:3" ht="15" x14ac:dyDescent="0.2">
      <c r="A351" s="397">
        <v>15559</v>
      </c>
      <c r="B351" s="398" t="s">
        <v>3</v>
      </c>
      <c r="C351" s="397" t="s">
        <v>4</v>
      </c>
    </row>
    <row r="352" spans="1:3" ht="15" x14ac:dyDescent="0.2">
      <c r="A352" s="397">
        <v>15560</v>
      </c>
      <c r="B352" s="398" t="s">
        <v>3</v>
      </c>
      <c r="C352" s="397" t="s">
        <v>4</v>
      </c>
    </row>
    <row r="353" spans="1:3" ht="15" x14ac:dyDescent="0.2">
      <c r="A353" s="397">
        <v>15561</v>
      </c>
      <c r="B353" s="398" t="s">
        <v>3</v>
      </c>
      <c r="C353" s="397" t="s">
        <v>4</v>
      </c>
    </row>
    <row r="354" spans="1:3" ht="15" x14ac:dyDescent="0.2">
      <c r="A354" s="397">
        <v>15562</v>
      </c>
      <c r="B354" s="398" t="s">
        <v>3</v>
      </c>
      <c r="C354" s="397" t="s">
        <v>4</v>
      </c>
    </row>
    <row r="355" spans="1:3" ht="15" x14ac:dyDescent="0.2">
      <c r="A355" s="397">
        <v>15563</v>
      </c>
      <c r="B355" s="398" t="s">
        <v>3</v>
      </c>
      <c r="C355" s="397" t="s">
        <v>4</v>
      </c>
    </row>
    <row r="356" spans="1:3" ht="15" x14ac:dyDescent="0.2">
      <c r="A356" s="397">
        <v>15564</v>
      </c>
      <c r="B356" s="398" t="s">
        <v>3</v>
      </c>
      <c r="C356" s="397" t="s">
        <v>4</v>
      </c>
    </row>
    <row r="357" spans="1:3" ht="15" x14ac:dyDescent="0.2">
      <c r="A357" s="397">
        <v>15565</v>
      </c>
      <c r="B357" s="398" t="s">
        <v>3</v>
      </c>
      <c r="C357" s="397" t="s">
        <v>4</v>
      </c>
    </row>
    <row r="358" spans="1:3" ht="15" x14ac:dyDescent="0.2">
      <c r="A358" s="397">
        <v>15601</v>
      </c>
      <c r="B358" s="398" t="s">
        <v>3</v>
      </c>
      <c r="C358" s="397" t="s">
        <v>4</v>
      </c>
    </row>
    <row r="359" spans="1:3" ht="15" x14ac:dyDescent="0.2">
      <c r="A359" s="397">
        <v>15605</v>
      </c>
      <c r="B359" s="398" t="s">
        <v>3</v>
      </c>
      <c r="C359" s="397" t="s">
        <v>4</v>
      </c>
    </row>
    <row r="360" spans="1:3" ht="15" x14ac:dyDescent="0.2">
      <c r="A360" s="397">
        <v>15606</v>
      </c>
      <c r="B360" s="398" t="s">
        <v>3</v>
      </c>
      <c r="C360" s="397" t="s">
        <v>4</v>
      </c>
    </row>
    <row r="361" spans="1:3" ht="15" x14ac:dyDescent="0.2">
      <c r="A361" s="397">
        <v>15610</v>
      </c>
      <c r="B361" s="398" t="s">
        <v>3</v>
      </c>
      <c r="C361" s="397" t="s">
        <v>4</v>
      </c>
    </row>
    <row r="362" spans="1:3" ht="15" x14ac:dyDescent="0.2">
      <c r="A362" s="397">
        <v>15611</v>
      </c>
      <c r="B362" s="398" t="s">
        <v>3</v>
      </c>
      <c r="C362" s="397" t="s">
        <v>4</v>
      </c>
    </row>
    <row r="363" spans="1:3" ht="15" x14ac:dyDescent="0.2">
      <c r="A363" s="397">
        <v>15612</v>
      </c>
      <c r="B363" s="398" t="s">
        <v>3</v>
      </c>
      <c r="C363" s="397" t="s">
        <v>4</v>
      </c>
    </row>
    <row r="364" spans="1:3" ht="15" x14ac:dyDescent="0.2">
      <c r="A364" s="397">
        <v>15613</v>
      </c>
      <c r="B364" s="398" t="s">
        <v>3</v>
      </c>
      <c r="C364" s="397" t="s">
        <v>4</v>
      </c>
    </row>
    <row r="365" spans="1:3" ht="15" x14ac:dyDescent="0.2">
      <c r="A365" s="397">
        <v>15615</v>
      </c>
      <c r="B365" s="398" t="s">
        <v>3</v>
      </c>
      <c r="C365" s="397" t="s">
        <v>4</v>
      </c>
    </row>
    <row r="366" spans="1:3" ht="15" x14ac:dyDescent="0.2">
      <c r="A366" s="397">
        <v>15616</v>
      </c>
      <c r="B366" s="398" t="s">
        <v>3</v>
      </c>
      <c r="C366" s="397" t="s">
        <v>4</v>
      </c>
    </row>
    <row r="367" spans="1:3" ht="15" x14ac:dyDescent="0.2">
      <c r="A367" s="397">
        <v>15617</v>
      </c>
      <c r="B367" s="398" t="s">
        <v>3</v>
      </c>
      <c r="C367" s="397" t="s">
        <v>4</v>
      </c>
    </row>
    <row r="368" spans="1:3" ht="15" x14ac:dyDescent="0.2">
      <c r="A368" s="397">
        <v>15618</v>
      </c>
      <c r="B368" s="398" t="s">
        <v>3</v>
      </c>
      <c r="C368" s="397" t="s">
        <v>4</v>
      </c>
    </row>
    <row r="369" spans="1:3" ht="15" x14ac:dyDescent="0.2">
      <c r="A369" s="397">
        <v>15619</v>
      </c>
      <c r="B369" s="398" t="s">
        <v>3</v>
      </c>
      <c r="C369" s="397" t="s">
        <v>4</v>
      </c>
    </row>
    <row r="370" spans="1:3" ht="15" x14ac:dyDescent="0.2">
      <c r="A370" s="397">
        <v>15620</v>
      </c>
      <c r="B370" s="398" t="s">
        <v>3</v>
      </c>
      <c r="C370" s="397" t="s">
        <v>4</v>
      </c>
    </row>
    <row r="371" spans="1:3" ht="15" x14ac:dyDescent="0.2">
      <c r="A371" s="397">
        <v>15621</v>
      </c>
      <c r="B371" s="398" t="s">
        <v>3</v>
      </c>
      <c r="C371" s="397" t="s">
        <v>4</v>
      </c>
    </row>
    <row r="372" spans="1:3" ht="15" x14ac:dyDescent="0.2">
      <c r="A372" s="397">
        <v>15622</v>
      </c>
      <c r="B372" s="398" t="s">
        <v>3</v>
      </c>
      <c r="C372" s="397" t="s">
        <v>4</v>
      </c>
    </row>
    <row r="373" spans="1:3" ht="15" x14ac:dyDescent="0.2">
      <c r="A373" s="397">
        <v>15623</v>
      </c>
      <c r="B373" s="398" t="s">
        <v>3</v>
      </c>
      <c r="C373" s="397" t="s">
        <v>4</v>
      </c>
    </row>
    <row r="374" spans="1:3" ht="15" x14ac:dyDescent="0.2">
      <c r="A374" s="397">
        <v>15624</v>
      </c>
      <c r="B374" s="398" t="s">
        <v>3</v>
      </c>
      <c r="C374" s="397" t="s">
        <v>4</v>
      </c>
    </row>
    <row r="375" spans="1:3" ht="15" x14ac:dyDescent="0.2">
      <c r="A375" s="397">
        <v>15625</v>
      </c>
      <c r="B375" s="398" t="s">
        <v>3</v>
      </c>
      <c r="C375" s="397" t="s">
        <v>4</v>
      </c>
    </row>
    <row r="376" spans="1:3" ht="15" x14ac:dyDescent="0.2">
      <c r="A376" s="397">
        <v>15626</v>
      </c>
      <c r="B376" s="398" t="s">
        <v>3</v>
      </c>
      <c r="C376" s="397" t="s">
        <v>4</v>
      </c>
    </row>
    <row r="377" spans="1:3" ht="15" x14ac:dyDescent="0.2">
      <c r="A377" s="397">
        <v>15627</v>
      </c>
      <c r="B377" s="398" t="s">
        <v>3</v>
      </c>
      <c r="C377" s="397" t="s">
        <v>4</v>
      </c>
    </row>
    <row r="378" spans="1:3" ht="15" x14ac:dyDescent="0.2">
      <c r="A378" s="397">
        <v>15628</v>
      </c>
      <c r="B378" s="398" t="s">
        <v>3</v>
      </c>
      <c r="C378" s="397" t="s">
        <v>4</v>
      </c>
    </row>
    <row r="379" spans="1:3" ht="15" x14ac:dyDescent="0.2">
      <c r="A379" s="397">
        <v>15629</v>
      </c>
      <c r="B379" s="398" t="s">
        <v>3</v>
      </c>
      <c r="C379" s="397" t="s">
        <v>4</v>
      </c>
    </row>
    <row r="380" spans="1:3" ht="15" x14ac:dyDescent="0.2">
      <c r="A380" s="397">
        <v>15631</v>
      </c>
      <c r="B380" s="398" t="s">
        <v>3</v>
      </c>
      <c r="C380" s="397" t="s">
        <v>4</v>
      </c>
    </row>
    <row r="381" spans="1:3" ht="15" x14ac:dyDescent="0.2">
      <c r="A381" s="397">
        <v>15632</v>
      </c>
      <c r="B381" s="398" t="s">
        <v>3</v>
      </c>
      <c r="C381" s="397" t="s">
        <v>4</v>
      </c>
    </row>
    <row r="382" spans="1:3" ht="15" x14ac:dyDescent="0.2">
      <c r="A382" s="397">
        <v>15633</v>
      </c>
      <c r="B382" s="398" t="s">
        <v>3</v>
      </c>
      <c r="C382" s="397" t="s">
        <v>4</v>
      </c>
    </row>
    <row r="383" spans="1:3" ht="15" x14ac:dyDescent="0.2">
      <c r="A383" s="397">
        <v>15634</v>
      </c>
      <c r="B383" s="398" t="s">
        <v>3</v>
      </c>
      <c r="C383" s="397" t="s">
        <v>4</v>
      </c>
    </row>
    <row r="384" spans="1:3" ht="15" x14ac:dyDescent="0.2">
      <c r="A384" s="397">
        <v>15635</v>
      </c>
      <c r="B384" s="398" t="s">
        <v>3</v>
      </c>
      <c r="C384" s="397" t="s">
        <v>4</v>
      </c>
    </row>
    <row r="385" spans="1:3" ht="15" x14ac:dyDescent="0.2">
      <c r="A385" s="397">
        <v>15636</v>
      </c>
      <c r="B385" s="398" t="s">
        <v>3</v>
      </c>
      <c r="C385" s="397" t="s">
        <v>4</v>
      </c>
    </row>
    <row r="386" spans="1:3" ht="15" x14ac:dyDescent="0.2">
      <c r="A386" s="397">
        <v>15637</v>
      </c>
      <c r="B386" s="398" t="s">
        <v>3</v>
      </c>
      <c r="C386" s="397" t="s">
        <v>4</v>
      </c>
    </row>
    <row r="387" spans="1:3" ht="15" x14ac:dyDescent="0.2">
      <c r="A387" s="397">
        <v>15638</v>
      </c>
      <c r="B387" s="398" t="s">
        <v>3</v>
      </c>
      <c r="C387" s="397" t="s">
        <v>4</v>
      </c>
    </row>
    <row r="388" spans="1:3" ht="15" x14ac:dyDescent="0.2">
      <c r="A388" s="397">
        <v>15639</v>
      </c>
      <c r="B388" s="398" t="s">
        <v>3</v>
      </c>
      <c r="C388" s="397" t="s">
        <v>4</v>
      </c>
    </row>
    <row r="389" spans="1:3" ht="15" x14ac:dyDescent="0.2">
      <c r="A389" s="397">
        <v>15640</v>
      </c>
      <c r="B389" s="398" t="s">
        <v>3</v>
      </c>
      <c r="C389" s="397" t="s">
        <v>4</v>
      </c>
    </row>
    <row r="390" spans="1:3" ht="15" x14ac:dyDescent="0.2">
      <c r="A390" s="397">
        <v>15641</v>
      </c>
      <c r="B390" s="398" t="s">
        <v>3</v>
      </c>
      <c r="C390" s="397" t="s">
        <v>4</v>
      </c>
    </row>
    <row r="391" spans="1:3" ht="15" x14ac:dyDescent="0.2">
      <c r="A391" s="397">
        <v>15642</v>
      </c>
      <c r="B391" s="398" t="s">
        <v>3</v>
      </c>
      <c r="C391" s="397" t="s">
        <v>4</v>
      </c>
    </row>
    <row r="392" spans="1:3" ht="15" x14ac:dyDescent="0.2">
      <c r="A392" s="397">
        <v>15644</v>
      </c>
      <c r="B392" s="398" t="s">
        <v>3</v>
      </c>
      <c r="C392" s="397" t="s">
        <v>4</v>
      </c>
    </row>
    <row r="393" spans="1:3" ht="15" x14ac:dyDescent="0.2">
      <c r="A393" s="397">
        <v>15646</v>
      </c>
      <c r="B393" s="398" t="s">
        <v>3</v>
      </c>
      <c r="C393" s="397" t="s">
        <v>4</v>
      </c>
    </row>
    <row r="394" spans="1:3" ht="15" x14ac:dyDescent="0.2">
      <c r="A394" s="397">
        <v>15647</v>
      </c>
      <c r="B394" s="398" t="s">
        <v>3</v>
      </c>
      <c r="C394" s="397" t="s">
        <v>4</v>
      </c>
    </row>
    <row r="395" spans="1:3" ht="15" x14ac:dyDescent="0.2">
      <c r="A395" s="397">
        <v>15650</v>
      </c>
      <c r="B395" s="398" t="s">
        <v>3</v>
      </c>
      <c r="C395" s="397" t="s">
        <v>4</v>
      </c>
    </row>
    <row r="396" spans="1:3" ht="15" x14ac:dyDescent="0.2">
      <c r="A396" s="397">
        <v>15655</v>
      </c>
      <c r="B396" s="398" t="s">
        <v>3</v>
      </c>
      <c r="C396" s="397" t="s">
        <v>4</v>
      </c>
    </row>
    <row r="397" spans="1:3" ht="15" x14ac:dyDescent="0.2">
      <c r="A397" s="397">
        <v>15656</v>
      </c>
      <c r="B397" s="398" t="s">
        <v>3</v>
      </c>
      <c r="C397" s="397" t="s">
        <v>4</v>
      </c>
    </row>
    <row r="398" spans="1:3" ht="15" x14ac:dyDescent="0.2">
      <c r="A398" s="397">
        <v>15658</v>
      </c>
      <c r="B398" s="398" t="s">
        <v>3</v>
      </c>
      <c r="C398" s="397" t="s">
        <v>4</v>
      </c>
    </row>
    <row r="399" spans="1:3" ht="15" x14ac:dyDescent="0.2">
      <c r="A399" s="397">
        <v>15660</v>
      </c>
      <c r="B399" s="398" t="s">
        <v>3</v>
      </c>
      <c r="C399" s="397" t="s">
        <v>4</v>
      </c>
    </row>
    <row r="400" spans="1:3" ht="15" x14ac:dyDescent="0.2">
      <c r="A400" s="397">
        <v>15661</v>
      </c>
      <c r="B400" s="398" t="s">
        <v>3</v>
      </c>
      <c r="C400" s="397" t="s">
        <v>4</v>
      </c>
    </row>
    <row r="401" spans="1:3" ht="15" x14ac:dyDescent="0.2">
      <c r="A401" s="397">
        <v>15662</v>
      </c>
      <c r="B401" s="398" t="s">
        <v>3</v>
      </c>
      <c r="C401" s="397" t="s">
        <v>4</v>
      </c>
    </row>
    <row r="402" spans="1:3" ht="15" x14ac:dyDescent="0.2">
      <c r="A402" s="397">
        <v>15663</v>
      </c>
      <c r="B402" s="398" t="s">
        <v>3</v>
      </c>
      <c r="C402" s="397" t="s">
        <v>4</v>
      </c>
    </row>
    <row r="403" spans="1:3" ht="15" x14ac:dyDescent="0.2">
      <c r="A403" s="397">
        <v>15664</v>
      </c>
      <c r="B403" s="398" t="s">
        <v>3</v>
      </c>
      <c r="C403" s="397" t="s">
        <v>4</v>
      </c>
    </row>
    <row r="404" spans="1:3" ht="15" x14ac:dyDescent="0.2">
      <c r="A404" s="397">
        <v>15665</v>
      </c>
      <c r="B404" s="398" t="s">
        <v>3</v>
      </c>
      <c r="C404" s="397" t="s">
        <v>4</v>
      </c>
    </row>
    <row r="405" spans="1:3" ht="15" x14ac:dyDescent="0.2">
      <c r="A405" s="397">
        <v>15666</v>
      </c>
      <c r="B405" s="398" t="s">
        <v>3</v>
      </c>
      <c r="C405" s="397" t="s">
        <v>4</v>
      </c>
    </row>
    <row r="406" spans="1:3" ht="15" x14ac:dyDescent="0.2">
      <c r="A406" s="397">
        <v>15668</v>
      </c>
      <c r="B406" s="398" t="s">
        <v>3</v>
      </c>
      <c r="C406" s="397" t="s">
        <v>4</v>
      </c>
    </row>
    <row r="407" spans="1:3" ht="15" x14ac:dyDescent="0.2">
      <c r="A407" s="397">
        <v>15670</v>
      </c>
      <c r="B407" s="398" t="s">
        <v>3</v>
      </c>
      <c r="C407" s="397" t="s">
        <v>4</v>
      </c>
    </row>
    <row r="408" spans="1:3" ht="15" x14ac:dyDescent="0.2">
      <c r="A408" s="397">
        <v>15671</v>
      </c>
      <c r="B408" s="398" t="s">
        <v>3</v>
      </c>
      <c r="C408" s="397" t="s">
        <v>4</v>
      </c>
    </row>
    <row r="409" spans="1:3" ht="15" x14ac:dyDescent="0.2">
      <c r="A409" s="397">
        <v>15672</v>
      </c>
      <c r="B409" s="398" t="s">
        <v>3</v>
      </c>
      <c r="C409" s="397" t="s">
        <v>4</v>
      </c>
    </row>
    <row r="410" spans="1:3" ht="15" x14ac:dyDescent="0.2">
      <c r="A410" s="397">
        <v>15673</v>
      </c>
      <c r="B410" s="398" t="s">
        <v>3</v>
      </c>
      <c r="C410" s="397" t="s">
        <v>4</v>
      </c>
    </row>
    <row r="411" spans="1:3" ht="15" x14ac:dyDescent="0.2">
      <c r="A411" s="397">
        <v>15674</v>
      </c>
      <c r="B411" s="398" t="s">
        <v>3</v>
      </c>
      <c r="C411" s="397" t="s">
        <v>4</v>
      </c>
    </row>
    <row r="412" spans="1:3" ht="15" x14ac:dyDescent="0.2">
      <c r="A412" s="397">
        <v>15675</v>
      </c>
      <c r="B412" s="398" t="s">
        <v>3</v>
      </c>
      <c r="C412" s="397" t="s">
        <v>4</v>
      </c>
    </row>
    <row r="413" spans="1:3" ht="15" x14ac:dyDescent="0.2">
      <c r="A413" s="397">
        <v>15676</v>
      </c>
      <c r="B413" s="398" t="s">
        <v>3</v>
      </c>
      <c r="C413" s="397" t="s">
        <v>4</v>
      </c>
    </row>
    <row r="414" spans="1:3" ht="15" x14ac:dyDescent="0.2">
      <c r="A414" s="397">
        <v>15677</v>
      </c>
      <c r="B414" s="398" t="s">
        <v>3</v>
      </c>
      <c r="C414" s="397" t="s">
        <v>4</v>
      </c>
    </row>
    <row r="415" spans="1:3" ht="15" x14ac:dyDescent="0.2">
      <c r="A415" s="397">
        <v>15678</v>
      </c>
      <c r="B415" s="398" t="s">
        <v>3</v>
      </c>
      <c r="C415" s="397" t="s">
        <v>4</v>
      </c>
    </row>
    <row r="416" spans="1:3" ht="15" x14ac:dyDescent="0.2">
      <c r="A416" s="397">
        <v>15679</v>
      </c>
      <c r="B416" s="398" t="s">
        <v>3</v>
      </c>
      <c r="C416" s="397" t="s">
        <v>4</v>
      </c>
    </row>
    <row r="417" spans="1:3" ht="15" x14ac:dyDescent="0.2">
      <c r="A417" s="397">
        <v>15680</v>
      </c>
      <c r="B417" s="398" t="s">
        <v>3</v>
      </c>
      <c r="C417" s="397" t="s">
        <v>4</v>
      </c>
    </row>
    <row r="418" spans="1:3" ht="15" x14ac:dyDescent="0.2">
      <c r="A418" s="397">
        <v>15681</v>
      </c>
      <c r="B418" s="398" t="s">
        <v>3</v>
      </c>
      <c r="C418" s="397" t="s">
        <v>4</v>
      </c>
    </row>
    <row r="419" spans="1:3" ht="15" x14ac:dyDescent="0.2">
      <c r="A419" s="397">
        <v>15682</v>
      </c>
      <c r="B419" s="398" t="s">
        <v>3</v>
      </c>
      <c r="C419" s="397" t="s">
        <v>4</v>
      </c>
    </row>
    <row r="420" spans="1:3" ht="15" x14ac:dyDescent="0.2">
      <c r="A420" s="397">
        <v>15683</v>
      </c>
      <c r="B420" s="398" t="s">
        <v>3</v>
      </c>
      <c r="C420" s="397" t="s">
        <v>4</v>
      </c>
    </row>
    <row r="421" spans="1:3" ht="15" x14ac:dyDescent="0.2">
      <c r="A421" s="397">
        <v>15684</v>
      </c>
      <c r="B421" s="398" t="s">
        <v>3</v>
      </c>
      <c r="C421" s="397" t="s">
        <v>4</v>
      </c>
    </row>
    <row r="422" spans="1:3" ht="15" x14ac:dyDescent="0.2">
      <c r="A422" s="397">
        <v>15685</v>
      </c>
      <c r="B422" s="398" t="s">
        <v>3</v>
      </c>
      <c r="C422" s="397" t="s">
        <v>4</v>
      </c>
    </row>
    <row r="423" spans="1:3" ht="15" x14ac:dyDescent="0.2">
      <c r="A423" s="397">
        <v>15686</v>
      </c>
      <c r="B423" s="398" t="s">
        <v>3</v>
      </c>
      <c r="C423" s="397" t="s">
        <v>4</v>
      </c>
    </row>
    <row r="424" spans="1:3" ht="15" x14ac:dyDescent="0.2">
      <c r="A424" s="397">
        <v>15687</v>
      </c>
      <c r="B424" s="398" t="s">
        <v>3</v>
      </c>
      <c r="C424" s="397" t="s">
        <v>4</v>
      </c>
    </row>
    <row r="425" spans="1:3" ht="15" x14ac:dyDescent="0.2">
      <c r="A425" s="397">
        <v>15688</v>
      </c>
      <c r="B425" s="398" t="s">
        <v>3</v>
      </c>
      <c r="C425" s="397" t="s">
        <v>4</v>
      </c>
    </row>
    <row r="426" spans="1:3" ht="15" x14ac:dyDescent="0.2">
      <c r="A426" s="397">
        <v>15689</v>
      </c>
      <c r="B426" s="398" t="s">
        <v>3</v>
      </c>
      <c r="C426" s="397" t="s">
        <v>4</v>
      </c>
    </row>
    <row r="427" spans="1:3" ht="15" x14ac:dyDescent="0.2">
      <c r="A427" s="397">
        <v>15690</v>
      </c>
      <c r="B427" s="398" t="s">
        <v>3</v>
      </c>
      <c r="C427" s="397" t="s">
        <v>4</v>
      </c>
    </row>
    <row r="428" spans="1:3" ht="15" x14ac:dyDescent="0.2">
      <c r="A428" s="397">
        <v>15691</v>
      </c>
      <c r="B428" s="398" t="s">
        <v>3</v>
      </c>
      <c r="C428" s="397" t="s">
        <v>4</v>
      </c>
    </row>
    <row r="429" spans="1:3" ht="15" x14ac:dyDescent="0.2">
      <c r="A429" s="397">
        <v>15692</v>
      </c>
      <c r="B429" s="398" t="s">
        <v>3</v>
      </c>
      <c r="C429" s="397" t="s">
        <v>4</v>
      </c>
    </row>
    <row r="430" spans="1:3" ht="15" x14ac:dyDescent="0.2">
      <c r="A430" s="397">
        <v>15693</v>
      </c>
      <c r="B430" s="398" t="s">
        <v>3</v>
      </c>
      <c r="C430" s="397" t="s">
        <v>4</v>
      </c>
    </row>
    <row r="431" spans="1:3" ht="15" x14ac:dyDescent="0.2">
      <c r="A431" s="397">
        <v>15695</v>
      </c>
      <c r="B431" s="398" t="s">
        <v>3</v>
      </c>
      <c r="C431" s="397" t="s">
        <v>4</v>
      </c>
    </row>
    <row r="432" spans="1:3" ht="15" x14ac:dyDescent="0.2">
      <c r="A432" s="397">
        <v>15696</v>
      </c>
      <c r="B432" s="398" t="s">
        <v>3</v>
      </c>
      <c r="C432" s="397" t="s">
        <v>4</v>
      </c>
    </row>
    <row r="433" spans="1:3" ht="15" x14ac:dyDescent="0.2">
      <c r="A433" s="397">
        <v>15697</v>
      </c>
      <c r="B433" s="398" t="s">
        <v>3</v>
      </c>
      <c r="C433" s="397" t="s">
        <v>4</v>
      </c>
    </row>
    <row r="434" spans="1:3" ht="15" x14ac:dyDescent="0.2">
      <c r="A434" s="397">
        <v>15698</v>
      </c>
      <c r="B434" s="398" t="s">
        <v>3</v>
      </c>
      <c r="C434" s="397" t="s">
        <v>4</v>
      </c>
    </row>
    <row r="435" spans="1:3" ht="15" x14ac:dyDescent="0.2">
      <c r="A435" s="397">
        <v>15701</v>
      </c>
      <c r="B435" s="398" t="s">
        <v>3</v>
      </c>
      <c r="C435" s="397" t="s">
        <v>4</v>
      </c>
    </row>
    <row r="436" spans="1:3" ht="15" x14ac:dyDescent="0.2">
      <c r="A436" s="397">
        <v>15705</v>
      </c>
      <c r="B436" s="398" t="s">
        <v>3</v>
      </c>
      <c r="C436" s="397" t="s">
        <v>4</v>
      </c>
    </row>
    <row r="437" spans="1:3" ht="15" x14ac:dyDescent="0.2">
      <c r="A437" s="397">
        <v>15710</v>
      </c>
      <c r="B437" s="398" t="s">
        <v>3</v>
      </c>
      <c r="C437" s="397" t="s">
        <v>4</v>
      </c>
    </row>
    <row r="438" spans="1:3" ht="15" x14ac:dyDescent="0.2">
      <c r="A438" s="397">
        <v>15711</v>
      </c>
      <c r="B438" s="398" t="s">
        <v>7</v>
      </c>
      <c r="C438" s="397" t="s">
        <v>8</v>
      </c>
    </row>
    <row r="439" spans="1:3" ht="15" x14ac:dyDescent="0.2">
      <c r="A439" s="397">
        <v>15712</v>
      </c>
      <c r="B439" s="398" t="s">
        <v>3</v>
      </c>
      <c r="C439" s="397" t="s">
        <v>4</v>
      </c>
    </row>
    <row r="440" spans="1:3" ht="15" x14ac:dyDescent="0.2">
      <c r="A440" s="397">
        <v>15713</v>
      </c>
      <c r="B440" s="398" t="s">
        <v>3</v>
      </c>
      <c r="C440" s="397" t="s">
        <v>4</v>
      </c>
    </row>
    <row r="441" spans="1:3" ht="15" x14ac:dyDescent="0.2">
      <c r="A441" s="397">
        <v>15714</v>
      </c>
      <c r="B441" s="398" t="s">
        <v>3</v>
      </c>
      <c r="C441" s="397" t="s">
        <v>4</v>
      </c>
    </row>
    <row r="442" spans="1:3" ht="15" x14ac:dyDescent="0.2">
      <c r="A442" s="397">
        <v>15715</v>
      </c>
      <c r="B442" s="398" t="s">
        <v>7</v>
      </c>
      <c r="C442" s="397" t="s">
        <v>8</v>
      </c>
    </row>
    <row r="443" spans="1:3" ht="15" x14ac:dyDescent="0.2">
      <c r="A443" s="397">
        <v>15716</v>
      </c>
      <c r="B443" s="398" t="s">
        <v>3</v>
      </c>
      <c r="C443" s="397" t="s">
        <v>4</v>
      </c>
    </row>
    <row r="444" spans="1:3" ht="15" x14ac:dyDescent="0.2">
      <c r="A444" s="397">
        <v>15717</v>
      </c>
      <c r="B444" s="398" t="s">
        <v>3</v>
      </c>
      <c r="C444" s="397" t="s">
        <v>4</v>
      </c>
    </row>
    <row r="445" spans="1:3" ht="15" x14ac:dyDescent="0.2">
      <c r="A445" s="397">
        <v>15720</v>
      </c>
      <c r="B445" s="398" t="s">
        <v>3</v>
      </c>
      <c r="C445" s="397" t="s">
        <v>4</v>
      </c>
    </row>
    <row r="446" spans="1:3" ht="15" x14ac:dyDescent="0.2">
      <c r="A446" s="397">
        <v>15721</v>
      </c>
      <c r="B446" s="398" t="s">
        <v>9</v>
      </c>
      <c r="C446" s="397" t="s">
        <v>10</v>
      </c>
    </row>
    <row r="447" spans="1:3" ht="15" x14ac:dyDescent="0.2">
      <c r="A447" s="397">
        <v>15722</v>
      </c>
      <c r="B447" s="398" t="s">
        <v>3</v>
      </c>
      <c r="C447" s="397" t="s">
        <v>4</v>
      </c>
    </row>
    <row r="448" spans="1:3" ht="15" x14ac:dyDescent="0.2">
      <c r="A448" s="397">
        <v>15723</v>
      </c>
      <c r="B448" s="398" t="s">
        <v>3</v>
      </c>
      <c r="C448" s="397" t="s">
        <v>4</v>
      </c>
    </row>
    <row r="449" spans="1:3" ht="15" x14ac:dyDescent="0.2">
      <c r="A449" s="397">
        <v>15724</v>
      </c>
      <c r="B449" s="398" t="s">
        <v>3</v>
      </c>
      <c r="C449" s="397" t="s">
        <v>4</v>
      </c>
    </row>
    <row r="450" spans="1:3" ht="15" x14ac:dyDescent="0.2">
      <c r="A450" s="397">
        <v>15725</v>
      </c>
      <c r="B450" s="398" t="s">
        <v>3</v>
      </c>
      <c r="C450" s="397" t="s">
        <v>4</v>
      </c>
    </row>
    <row r="451" spans="1:3" ht="15" x14ac:dyDescent="0.2">
      <c r="A451" s="397">
        <v>15727</v>
      </c>
      <c r="B451" s="398" t="s">
        <v>3</v>
      </c>
      <c r="C451" s="397" t="s">
        <v>4</v>
      </c>
    </row>
    <row r="452" spans="1:3" ht="15" x14ac:dyDescent="0.2">
      <c r="A452" s="397">
        <v>15728</v>
      </c>
      <c r="B452" s="398" t="s">
        <v>3</v>
      </c>
      <c r="C452" s="397" t="s">
        <v>4</v>
      </c>
    </row>
    <row r="453" spans="1:3" ht="15" x14ac:dyDescent="0.2">
      <c r="A453" s="397">
        <v>15729</v>
      </c>
      <c r="B453" s="398" t="s">
        <v>3</v>
      </c>
      <c r="C453" s="397" t="s">
        <v>4</v>
      </c>
    </row>
    <row r="454" spans="1:3" ht="15" x14ac:dyDescent="0.2">
      <c r="A454" s="397">
        <v>15730</v>
      </c>
      <c r="B454" s="398" t="s">
        <v>7</v>
      </c>
      <c r="C454" s="397" t="s">
        <v>8</v>
      </c>
    </row>
    <row r="455" spans="1:3" ht="15" x14ac:dyDescent="0.2">
      <c r="A455" s="397">
        <v>15731</v>
      </c>
      <c r="B455" s="398" t="s">
        <v>3</v>
      </c>
      <c r="C455" s="397" t="s">
        <v>4</v>
      </c>
    </row>
    <row r="456" spans="1:3" ht="15" x14ac:dyDescent="0.2">
      <c r="A456" s="397">
        <v>15732</v>
      </c>
      <c r="B456" s="398" t="s">
        <v>3</v>
      </c>
      <c r="C456" s="397" t="s">
        <v>4</v>
      </c>
    </row>
    <row r="457" spans="1:3" ht="15" x14ac:dyDescent="0.2">
      <c r="A457" s="397">
        <v>15733</v>
      </c>
      <c r="B457" s="398" t="s">
        <v>7</v>
      </c>
      <c r="C457" s="397" t="s">
        <v>8</v>
      </c>
    </row>
    <row r="458" spans="1:3" ht="15" x14ac:dyDescent="0.2">
      <c r="A458" s="397">
        <v>15734</v>
      </c>
      <c r="B458" s="398" t="s">
        <v>3</v>
      </c>
      <c r="C458" s="397" t="s">
        <v>4</v>
      </c>
    </row>
    <row r="459" spans="1:3" ht="15" x14ac:dyDescent="0.2">
      <c r="A459" s="397">
        <v>15736</v>
      </c>
      <c r="B459" s="398" t="s">
        <v>3</v>
      </c>
      <c r="C459" s="397" t="s">
        <v>4</v>
      </c>
    </row>
    <row r="460" spans="1:3" ht="15" x14ac:dyDescent="0.2">
      <c r="A460" s="397">
        <v>15737</v>
      </c>
      <c r="B460" s="398" t="s">
        <v>3</v>
      </c>
      <c r="C460" s="397" t="s">
        <v>4</v>
      </c>
    </row>
    <row r="461" spans="1:3" ht="15" x14ac:dyDescent="0.2">
      <c r="A461" s="397">
        <v>15738</v>
      </c>
      <c r="B461" s="398" t="s">
        <v>3</v>
      </c>
      <c r="C461" s="397" t="s">
        <v>4</v>
      </c>
    </row>
    <row r="462" spans="1:3" ht="15" x14ac:dyDescent="0.2">
      <c r="A462" s="397">
        <v>15739</v>
      </c>
      <c r="B462" s="398" t="s">
        <v>3</v>
      </c>
      <c r="C462" s="397" t="s">
        <v>4</v>
      </c>
    </row>
    <row r="463" spans="1:3" ht="15" x14ac:dyDescent="0.2">
      <c r="A463" s="397">
        <v>15740</v>
      </c>
      <c r="B463" s="398" t="s">
        <v>7</v>
      </c>
      <c r="C463" s="397" t="s">
        <v>8</v>
      </c>
    </row>
    <row r="464" spans="1:3" ht="15" x14ac:dyDescent="0.2">
      <c r="A464" s="397">
        <v>15741</v>
      </c>
      <c r="B464" s="398" t="s">
        <v>3</v>
      </c>
      <c r="C464" s="397" t="s">
        <v>4</v>
      </c>
    </row>
    <row r="465" spans="1:3" ht="15" x14ac:dyDescent="0.2">
      <c r="A465" s="397">
        <v>15742</v>
      </c>
      <c r="B465" s="398" t="s">
        <v>3</v>
      </c>
      <c r="C465" s="397" t="s">
        <v>4</v>
      </c>
    </row>
    <row r="466" spans="1:3" ht="15" x14ac:dyDescent="0.2">
      <c r="A466" s="397">
        <v>15744</v>
      </c>
      <c r="B466" s="398" t="s">
        <v>7</v>
      </c>
      <c r="C466" s="397" t="s">
        <v>8</v>
      </c>
    </row>
    <row r="467" spans="1:3" ht="15" x14ac:dyDescent="0.2">
      <c r="A467" s="397">
        <v>15745</v>
      </c>
      <c r="B467" s="398" t="s">
        <v>3</v>
      </c>
      <c r="C467" s="397" t="s">
        <v>4</v>
      </c>
    </row>
    <row r="468" spans="1:3" ht="15" x14ac:dyDescent="0.2">
      <c r="A468" s="397">
        <v>15746</v>
      </c>
      <c r="B468" s="398" t="s">
        <v>3</v>
      </c>
      <c r="C468" s="397" t="s">
        <v>4</v>
      </c>
    </row>
    <row r="469" spans="1:3" ht="15" x14ac:dyDescent="0.2">
      <c r="A469" s="397">
        <v>15747</v>
      </c>
      <c r="B469" s="398" t="s">
        <v>3</v>
      </c>
      <c r="C469" s="397" t="s">
        <v>4</v>
      </c>
    </row>
    <row r="470" spans="1:3" ht="15" x14ac:dyDescent="0.2">
      <c r="A470" s="397">
        <v>15748</v>
      </c>
      <c r="B470" s="398" t="s">
        <v>3</v>
      </c>
      <c r="C470" s="397" t="s">
        <v>4</v>
      </c>
    </row>
    <row r="471" spans="1:3" ht="15" x14ac:dyDescent="0.2">
      <c r="A471" s="397">
        <v>15750</v>
      </c>
      <c r="B471" s="398" t="s">
        <v>3</v>
      </c>
      <c r="C471" s="397" t="s">
        <v>4</v>
      </c>
    </row>
    <row r="472" spans="1:3" ht="15" x14ac:dyDescent="0.2">
      <c r="A472" s="397">
        <v>15752</v>
      </c>
      <c r="B472" s="398" t="s">
        <v>3</v>
      </c>
      <c r="C472" s="397" t="s">
        <v>4</v>
      </c>
    </row>
    <row r="473" spans="1:3" ht="15" x14ac:dyDescent="0.2">
      <c r="A473" s="397">
        <v>15753</v>
      </c>
      <c r="B473" s="398" t="s">
        <v>9</v>
      </c>
      <c r="C473" s="397" t="s">
        <v>10</v>
      </c>
    </row>
    <row r="474" spans="1:3" ht="15" x14ac:dyDescent="0.2">
      <c r="A474" s="397">
        <v>15754</v>
      </c>
      <c r="B474" s="398" t="s">
        <v>3</v>
      </c>
      <c r="C474" s="397" t="s">
        <v>4</v>
      </c>
    </row>
    <row r="475" spans="1:3" ht="15" x14ac:dyDescent="0.2">
      <c r="A475" s="397">
        <v>15756</v>
      </c>
      <c r="B475" s="398" t="s">
        <v>3</v>
      </c>
      <c r="C475" s="397" t="s">
        <v>4</v>
      </c>
    </row>
    <row r="476" spans="1:3" ht="15" x14ac:dyDescent="0.2">
      <c r="A476" s="397">
        <v>15757</v>
      </c>
      <c r="B476" s="398" t="s">
        <v>9</v>
      </c>
      <c r="C476" s="397" t="s">
        <v>10</v>
      </c>
    </row>
    <row r="477" spans="1:3" ht="15" x14ac:dyDescent="0.2">
      <c r="A477" s="397">
        <v>15758</v>
      </c>
      <c r="B477" s="398" t="s">
        <v>3</v>
      </c>
      <c r="C477" s="397" t="s">
        <v>4</v>
      </c>
    </row>
    <row r="478" spans="1:3" ht="15" x14ac:dyDescent="0.2">
      <c r="A478" s="397">
        <v>15759</v>
      </c>
      <c r="B478" s="398" t="s">
        <v>3</v>
      </c>
      <c r="C478" s="397" t="s">
        <v>4</v>
      </c>
    </row>
    <row r="479" spans="1:3" ht="15" x14ac:dyDescent="0.2">
      <c r="A479" s="397">
        <v>15760</v>
      </c>
      <c r="B479" s="398" t="s">
        <v>3</v>
      </c>
      <c r="C479" s="397" t="s">
        <v>4</v>
      </c>
    </row>
    <row r="480" spans="1:3" ht="15" x14ac:dyDescent="0.2">
      <c r="A480" s="397">
        <v>15761</v>
      </c>
      <c r="B480" s="398" t="s">
        <v>3</v>
      </c>
      <c r="C480" s="397" t="s">
        <v>4</v>
      </c>
    </row>
    <row r="481" spans="1:3" ht="15" x14ac:dyDescent="0.2">
      <c r="A481" s="397">
        <v>15762</v>
      </c>
      <c r="B481" s="398" t="s">
        <v>3</v>
      </c>
      <c r="C481" s="397" t="s">
        <v>4</v>
      </c>
    </row>
    <row r="482" spans="1:3" ht="15" x14ac:dyDescent="0.2">
      <c r="A482" s="397">
        <v>15763</v>
      </c>
      <c r="B482" s="398" t="s">
        <v>3</v>
      </c>
      <c r="C482" s="397" t="s">
        <v>4</v>
      </c>
    </row>
    <row r="483" spans="1:3" ht="15" x14ac:dyDescent="0.2">
      <c r="A483" s="397">
        <v>15764</v>
      </c>
      <c r="B483" s="398" t="s">
        <v>7</v>
      </c>
      <c r="C483" s="397" t="s">
        <v>8</v>
      </c>
    </row>
    <row r="484" spans="1:3" ht="15" x14ac:dyDescent="0.2">
      <c r="A484" s="397">
        <v>15765</v>
      </c>
      <c r="B484" s="398" t="s">
        <v>3</v>
      </c>
      <c r="C484" s="397" t="s">
        <v>4</v>
      </c>
    </row>
    <row r="485" spans="1:3" ht="15" x14ac:dyDescent="0.2">
      <c r="A485" s="397">
        <v>15767</v>
      </c>
      <c r="B485" s="398" t="s">
        <v>7</v>
      </c>
      <c r="C485" s="397" t="s">
        <v>8</v>
      </c>
    </row>
    <row r="486" spans="1:3" ht="15" x14ac:dyDescent="0.2">
      <c r="A486" s="397">
        <v>15770</v>
      </c>
      <c r="B486" s="398" t="s">
        <v>7</v>
      </c>
      <c r="C486" s="397" t="s">
        <v>8</v>
      </c>
    </row>
    <row r="487" spans="1:3" ht="15" x14ac:dyDescent="0.2">
      <c r="A487" s="397">
        <v>15771</v>
      </c>
      <c r="B487" s="398" t="s">
        <v>3</v>
      </c>
      <c r="C487" s="397" t="s">
        <v>4</v>
      </c>
    </row>
    <row r="488" spans="1:3" ht="15" x14ac:dyDescent="0.2">
      <c r="A488" s="397">
        <v>15772</v>
      </c>
      <c r="B488" s="398" t="s">
        <v>3</v>
      </c>
      <c r="C488" s="397" t="s">
        <v>4</v>
      </c>
    </row>
    <row r="489" spans="1:3" ht="15" x14ac:dyDescent="0.2">
      <c r="A489" s="397">
        <v>15773</v>
      </c>
      <c r="B489" s="398" t="s">
        <v>3</v>
      </c>
      <c r="C489" s="397" t="s">
        <v>4</v>
      </c>
    </row>
    <row r="490" spans="1:3" ht="15" x14ac:dyDescent="0.2">
      <c r="A490" s="397">
        <v>15774</v>
      </c>
      <c r="B490" s="398" t="s">
        <v>3</v>
      </c>
      <c r="C490" s="397" t="s">
        <v>4</v>
      </c>
    </row>
    <row r="491" spans="1:3" ht="15" x14ac:dyDescent="0.2">
      <c r="A491" s="397">
        <v>15775</v>
      </c>
      <c r="B491" s="398" t="s">
        <v>3</v>
      </c>
      <c r="C491" s="397" t="s">
        <v>4</v>
      </c>
    </row>
    <row r="492" spans="1:3" ht="15" x14ac:dyDescent="0.2">
      <c r="A492" s="397">
        <v>15776</v>
      </c>
      <c r="B492" s="398" t="s">
        <v>7</v>
      </c>
      <c r="C492" s="397" t="s">
        <v>8</v>
      </c>
    </row>
    <row r="493" spans="1:3" ht="15" x14ac:dyDescent="0.2">
      <c r="A493" s="397">
        <v>15777</v>
      </c>
      <c r="B493" s="398" t="s">
        <v>3</v>
      </c>
      <c r="C493" s="397" t="s">
        <v>4</v>
      </c>
    </row>
    <row r="494" spans="1:3" ht="15" x14ac:dyDescent="0.2">
      <c r="A494" s="397">
        <v>15778</v>
      </c>
      <c r="B494" s="398" t="s">
        <v>7</v>
      </c>
      <c r="C494" s="397" t="s">
        <v>8</v>
      </c>
    </row>
    <row r="495" spans="1:3" ht="15" x14ac:dyDescent="0.2">
      <c r="A495" s="397">
        <v>15779</v>
      </c>
      <c r="B495" s="398" t="s">
        <v>3</v>
      </c>
      <c r="C495" s="397" t="s">
        <v>4</v>
      </c>
    </row>
    <row r="496" spans="1:3" ht="15" x14ac:dyDescent="0.2">
      <c r="A496" s="397">
        <v>15780</v>
      </c>
      <c r="B496" s="398" t="s">
        <v>7</v>
      </c>
      <c r="C496" s="397" t="s">
        <v>8</v>
      </c>
    </row>
    <row r="497" spans="1:3" ht="15" x14ac:dyDescent="0.2">
      <c r="A497" s="397">
        <v>15781</v>
      </c>
      <c r="B497" s="398" t="s">
        <v>7</v>
      </c>
      <c r="C497" s="397" t="s">
        <v>8</v>
      </c>
    </row>
    <row r="498" spans="1:3" ht="15" x14ac:dyDescent="0.2">
      <c r="A498" s="397">
        <v>15783</v>
      </c>
      <c r="B498" s="398" t="s">
        <v>3</v>
      </c>
      <c r="C498" s="397" t="s">
        <v>4</v>
      </c>
    </row>
    <row r="499" spans="1:3" ht="15" x14ac:dyDescent="0.2">
      <c r="A499" s="397">
        <v>15784</v>
      </c>
      <c r="B499" s="398" t="s">
        <v>7</v>
      </c>
      <c r="C499" s="397" t="s">
        <v>8</v>
      </c>
    </row>
    <row r="500" spans="1:3" ht="15" x14ac:dyDescent="0.2">
      <c r="A500" s="397">
        <v>15801</v>
      </c>
      <c r="B500" s="398" t="s">
        <v>9</v>
      </c>
      <c r="C500" s="397" t="s">
        <v>10</v>
      </c>
    </row>
    <row r="501" spans="1:3" ht="15" x14ac:dyDescent="0.2">
      <c r="A501" s="397">
        <v>15821</v>
      </c>
      <c r="B501" s="398" t="s">
        <v>9</v>
      </c>
      <c r="C501" s="397" t="s">
        <v>10</v>
      </c>
    </row>
    <row r="502" spans="1:3" ht="15" x14ac:dyDescent="0.2">
      <c r="A502" s="397">
        <v>15822</v>
      </c>
      <c r="B502" s="398" t="s">
        <v>9</v>
      </c>
      <c r="C502" s="397" t="s">
        <v>10</v>
      </c>
    </row>
    <row r="503" spans="1:3" ht="15" x14ac:dyDescent="0.2">
      <c r="A503" s="397">
        <v>15823</v>
      </c>
      <c r="B503" s="398" t="s">
        <v>9</v>
      </c>
      <c r="C503" s="397" t="s">
        <v>10</v>
      </c>
    </row>
    <row r="504" spans="1:3" ht="15" x14ac:dyDescent="0.2">
      <c r="A504" s="397">
        <v>15824</v>
      </c>
      <c r="B504" s="398" t="s">
        <v>7</v>
      </c>
      <c r="C504" s="397" t="s">
        <v>8</v>
      </c>
    </row>
    <row r="505" spans="1:3" ht="15" x14ac:dyDescent="0.2">
      <c r="A505" s="397">
        <v>15825</v>
      </c>
      <c r="B505" s="398" t="s">
        <v>7</v>
      </c>
      <c r="C505" s="397" t="s">
        <v>8</v>
      </c>
    </row>
    <row r="506" spans="1:3" ht="15" x14ac:dyDescent="0.2">
      <c r="A506" s="397">
        <v>15827</v>
      </c>
      <c r="B506" s="398" t="s">
        <v>9</v>
      </c>
      <c r="C506" s="397" t="s">
        <v>10</v>
      </c>
    </row>
    <row r="507" spans="1:3" ht="15" x14ac:dyDescent="0.2">
      <c r="A507" s="397">
        <v>15828</v>
      </c>
      <c r="B507" s="398" t="s">
        <v>7</v>
      </c>
      <c r="C507" s="397" t="s">
        <v>8</v>
      </c>
    </row>
    <row r="508" spans="1:3" ht="15" x14ac:dyDescent="0.2">
      <c r="A508" s="397">
        <v>15829</v>
      </c>
      <c r="B508" s="398" t="s">
        <v>7</v>
      </c>
      <c r="C508" s="397" t="s">
        <v>8</v>
      </c>
    </row>
    <row r="509" spans="1:3" ht="15" x14ac:dyDescent="0.2">
      <c r="A509" s="397">
        <v>15831</v>
      </c>
      <c r="B509" s="398" t="s">
        <v>9</v>
      </c>
      <c r="C509" s="397" t="s">
        <v>10</v>
      </c>
    </row>
    <row r="510" spans="1:3" ht="15" x14ac:dyDescent="0.2">
      <c r="A510" s="397">
        <v>15832</v>
      </c>
      <c r="B510" s="398" t="s">
        <v>9</v>
      </c>
      <c r="C510" s="397" t="s">
        <v>10</v>
      </c>
    </row>
    <row r="511" spans="1:3" ht="15" x14ac:dyDescent="0.2">
      <c r="A511" s="397">
        <v>15834</v>
      </c>
      <c r="B511" s="398" t="s">
        <v>9</v>
      </c>
      <c r="C511" s="397" t="s">
        <v>10</v>
      </c>
    </row>
    <row r="512" spans="1:3" ht="15" x14ac:dyDescent="0.2">
      <c r="A512" s="397">
        <v>15840</v>
      </c>
      <c r="B512" s="398" t="s">
        <v>7</v>
      </c>
      <c r="C512" s="397" t="s">
        <v>8</v>
      </c>
    </row>
    <row r="513" spans="1:3" ht="15" x14ac:dyDescent="0.2">
      <c r="A513" s="397">
        <v>15841</v>
      </c>
      <c r="B513" s="398" t="s">
        <v>9</v>
      </c>
      <c r="C513" s="397" t="s">
        <v>10</v>
      </c>
    </row>
    <row r="514" spans="1:3" ht="15" x14ac:dyDescent="0.2">
      <c r="A514" s="397">
        <v>15845</v>
      </c>
      <c r="B514" s="398" t="s">
        <v>9</v>
      </c>
      <c r="C514" s="397" t="s">
        <v>10</v>
      </c>
    </row>
    <row r="515" spans="1:3" ht="15" x14ac:dyDescent="0.2">
      <c r="A515" s="397">
        <v>15846</v>
      </c>
      <c r="B515" s="398" t="s">
        <v>9</v>
      </c>
      <c r="C515" s="397" t="s">
        <v>10</v>
      </c>
    </row>
    <row r="516" spans="1:3" ht="15" x14ac:dyDescent="0.2">
      <c r="A516" s="397">
        <v>15847</v>
      </c>
      <c r="B516" s="398" t="s">
        <v>7</v>
      </c>
      <c r="C516" s="397" t="s">
        <v>8</v>
      </c>
    </row>
    <row r="517" spans="1:3" ht="15" x14ac:dyDescent="0.2">
      <c r="A517" s="397">
        <v>15848</v>
      </c>
      <c r="B517" s="398" t="s">
        <v>9</v>
      </c>
      <c r="C517" s="397" t="s">
        <v>10</v>
      </c>
    </row>
    <row r="518" spans="1:3" ht="15" x14ac:dyDescent="0.2">
      <c r="A518" s="397">
        <v>15849</v>
      </c>
      <c r="B518" s="398" t="s">
        <v>9</v>
      </c>
      <c r="C518" s="397" t="s">
        <v>10</v>
      </c>
    </row>
    <row r="519" spans="1:3" ht="15" x14ac:dyDescent="0.2">
      <c r="A519" s="397">
        <v>15851</v>
      </c>
      <c r="B519" s="398" t="s">
        <v>7</v>
      </c>
      <c r="C519" s="397" t="s">
        <v>8</v>
      </c>
    </row>
    <row r="520" spans="1:3" ht="15" x14ac:dyDescent="0.2">
      <c r="A520" s="397">
        <v>15853</v>
      </c>
      <c r="B520" s="398" t="s">
        <v>9</v>
      </c>
      <c r="C520" s="397" t="s">
        <v>10</v>
      </c>
    </row>
    <row r="521" spans="1:3" ht="15" x14ac:dyDescent="0.2">
      <c r="A521" s="397">
        <v>15856</v>
      </c>
      <c r="B521" s="398" t="s">
        <v>9</v>
      </c>
      <c r="C521" s="397" t="s">
        <v>10</v>
      </c>
    </row>
    <row r="522" spans="1:3" ht="15" x14ac:dyDescent="0.2">
      <c r="A522" s="397">
        <v>15857</v>
      </c>
      <c r="B522" s="398" t="s">
        <v>9</v>
      </c>
      <c r="C522" s="397" t="s">
        <v>10</v>
      </c>
    </row>
    <row r="523" spans="1:3" ht="15" x14ac:dyDescent="0.2">
      <c r="A523" s="397">
        <v>15860</v>
      </c>
      <c r="B523" s="398" t="s">
        <v>7</v>
      </c>
      <c r="C523" s="397" t="s">
        <v>8</v>
      </c>
    </row>
    <row r="524" spans="1:3" ht="15" x14ac:dyDescent="0.2">
      <c r="A524" s="397">
        <v>15861</v>
      </c>
      <c r="B524" s="398" t="s">
        <v>9</v>
      </c>
      <c r="C524" s="397" t="s">
        <v>10</v>
      </c>
    </row>
    <row r="525" spans="1:3" ht="15" x14ac:dyDescent="0.2">
      <c r="A525" s="397">
        <v>15863</v>
      </c>
      <c r="B525" s="398" t="s">
        <v>7</v>
      </c>
      <c r="C525" s="397" t="s">
        <v>8</v>
      </c>
    </row>
    <row r="526" spans="1:3" ht="15" x14ac:dyDescent="0.2">
      <c r="A526" s="397">
        <v>15864</v>
      </c>
      <c r="B526" s="398" t="s">
        <v>7</v>
      </c>
      <c r="C526" s="397" t="s">
        <v>8</v>
      </c>
    </row>
    <row r="527" spans="1:3" ht="15" x14ac:dyDescent="0.2">
      <c r="A527" s="397">
        <v>15865</v>
      </c>
      <c r="B527" s="398" t="s">
        <v>7</v>
      </c>
      <c r="C527" s="397" t="s">
        <v>8</v>
      </c>
    </row>
    <row r="528" spans="1:3" ht="15" x14ac:dyDescent="0.2">
      <c r="A528" s="397">
        <v>15866</v>
      </c>
      <c r="B528" s="398" t="s">
        <v>9</v>
      </c>
      <c r="C528" s="397" t="s">
        <v>10</v>
      </c>
    </row>
    <row r="529" spans="1:3" ht="15" x14ac:dyDescent="0.2">
      <c r="A529" s="397">
        <v>15868</v>
      </c>
      <c r="B529" s="398" t="s">
        <v>9</v>
      </c>
      <c r="C529" s="397" t="s">
        <v>10</v>
      </c>
    </row>
    <row r="530" spans="1:3" ht="15" x14ac:dyDescent="0.2">
      <c r="A530" s="397">
        <v>15870</v>
      </c>
      <c r="B530" s="398" t="s">
        <v>9</v>
      </c>
      <c r="C530" s="397" t="s">
        <v>10</v>
      </c>
    </row>
    <row r="531" spans="1:3" ht="15" x14ac:dyDescent="0.2">
      <c r="A531" s="397">
        <v>15901</v>
      </c>
      <c r="B531" s="398" t="s">
        <v>3</v>
      </c>
      <c r="C531" s="397" t="s">
        <v>4</v>
      </c>
    </row>
    <row r="532" spans="1:3" ht="15" x14ac:dyDescent="0.2">
      <c r="A532" s="397">
        <v>15902</v>
      </c>
      <c r="B532" s="398" t="s">
        <v>3</v>
      </c>
      <c r="C532" s="397" t="s">
        <v>4</v>
      </c>
    </row>
    <row r="533" spans="1:3" ht="15" x14ac:dyDescent="0.2">
      <c r="A533" s="397">
        <v>15904</v>
      </c>
      <c r="B533" s="398" t="s">
        <v>3</v>
      </c>
      <c r="C533" s="397" t="s">
        <v>4</v>
      </c>
    </row>
    <row r="534" spans="1:3" ht="15" x14ac:dyDescent="0.2">
      <c r="A534" s="397">
        <v>15905</v>
      </c>
      <c r="B534" s="398" t="s">
        <v>3</v>
      </c>
      <c r="C534" s="397" t="s">
        <v>4</v>
      </c>
    </row>
    <row r="535" spans="1:3" ht="15" x14ac:dyDescent="0.2">
      <c r="A535" s="397">
        <v>15906</v>
      </c>
      <c r="B535" s="398" t="s">
        <v>3</v>
      </c>
      <c r="C535" s="397" t="s">
        <v>4</v>
      </c>
    </row>
    <row r="536" spans="1:3" ht="15" x14ac:dyDescent="0.2">
      <c r="A536" s="397">
        <v>15907</v>
      </c>
      <c r="B536" s="398" t="s">
        <v>3</v>
      </c>
      <c r="C536" s="397" t="s">
        <v>4</v>
      </c>
    </row>
    <row r="537" spans="1:3" ht="15" x14ac:dyDescent="0.2">
      <c r="A537" s="397">
        <v>15909</v>
      </c>
      <c r="B537" s="398" t="s">
        <v>3</v>
      </c>
      <c r="C537" s="397" t="s">
        <v>4</v>
      </c>
    </row>
    <row r="538" spans="1:3" ht="15" x14ac:dyDescent="0.2">
      <c r="A538" s="397">
        <v>15915</v>
      </c>
      <c r="B538" s="398" t="s">
        <v>3</v>
      </c>
      <c r="C538" s="397" t="s">
        <v>4</v>
      </c>
    </row>
    <row r="539" spans="1:3" ht="15" x14ac:dyDescent="0.2">
      <c r="A539" s="397">
        <v>15920</v>
      </c>
      <c r="B539" s="398" t="s">
        <v>3</v>
      </c>
      <c r="C539" s="397" t="s">
        <v>4</v>
      </c>
    </row>
    <row r="540" spans="1:3" ht="15" x14ac:dyDescent="0.2">
      <c r="A540" s="397">
        <v>15921</v>
      </c>
      <c r="B540" s="398" t="s">
        <v>3</v>
      </c>
      <c r="C540" s="397" t="s">
        <v>4</v>
      </c>
    </row>
    <row r="541" spans="1:3" ht="15" x14ac:dyDescent="0.2">
      <c r="A541" s="397">
        <v>15922</v>
      </c>
      <c r="B541" s="398" t="s">
        <v>3</v>
      </c>
      <c r="C541" s="397" t="s">
        <v>4</v>
      </c>
    </row>
    <row r="542" spans="1:3" ht="15" x14ac:dyDescent="0.2">
      <c r="A542" s="397">
        <v>15923</v>
      </c>
      <c r="B542" s="398" t="s">
        <v>3</v>
      </c>
      <c r="C542" s="397" t="s">
        <v>4</v>
      </c>
    </row>
    <row r="543" spans="1:3" ht="15" x14ac:dyDescent="0.2">
      <c r="A543" s="397">
        <v>15924</v>
      </c>
      <c r="B543" s="398" t="s">
        <v>3</v>
      </c>
      <c r="C543" s="397" t="s">
        <v>4</v>
      </c>
    </row>
    <row r="544" spans="1:3" ht="15" x14ac:dyDescent="0.2">
      <c r="A544" s="397">
        <v>15925</v>
      </c>
      <c r="B544" s="398" t="s">
        <v>3</v>
      </c>
      <c r="C544" s="397" t="s">
        <v>4</v>
      </c>
    </row>
    <row r="545" spans="1:3" ht="15" x14ac:dyDescent="0.2">
      <c r="A545" s="397">
        <v>15926</v>
      </c>
      <c r="B545" s="398" t="s">
        <v>3</v>
      </c>
      <c r="C545" s="397" t="s">
        <v>4</v>
      </c>
    </row>
    <row r="546" spans="1:3" ht="15" x14ac:dyDescent="0.2">
      <c r="A546" s="397">
        <v>15927</v>
      </c>
      <c r="B546" s="398" t="s">
        <v>3</v>
      </c>
      <c r="C546" s="397" t="s">
        <v>4</v>
      </c>
    </row>
    <row r="547" spans="1:3" ht="15" x14ac:dyDescent="0.2">
      <c r="A547" s="397">
        <v>15928</v>
      </c>
      <c r="B547" s="398" t="s">
        <v>3</v>
      </c>
      <c r="C547" s="397" t="s">
        <v>4</v>
      </c>
    </row>
    <row r="548" spans="1:3" ht="15" x14ac:dyDescent="0.2">
      <c r="A548" s="397">
        <v>15929</v>
      </c>
      <c r="B548" s="398" t="s">
        <v>3</v>
      </c>
      <c r="C548" s="397" t="s">
        <v>4</v>
      </c>
    </row>
    <row r="549" spans="1:3" ht="15" x14ac:dyDescent="0.2">
      <c r="A549" s="397">
        <v>15930</v>
      </c>
      <c r="B549" s="398" t="s">
        <v>3</v>
      </c>
      <c r="C549" s="397" t="s">
        <v>4</v>
      </c>
    </row>
    <row r="550" spans="1:3" ht="15" x14ac:dyDescent="0.2">
      <c r="A550" s="397">
        <v>15931</v>
      </c>
      <c r="B550" s="398" t="s">
        <v>3</v>
      </c>
      <c r="C550" s="397" t="s">
        <v>4</v>
      </c>
    </row>
    <row r="551" spans="1:3" ht="15" x14ac:dyDescent="0.2">
      <c r="A551" s="397">
        <v>15934</v>
      </c>
      <c r="B551" s="398" t="s">
        <v>3</v>
      </c>
      <c r="C551" s="397" t="s">
        <v>4</v>
      </c>
    </row>
    <row r="552" spans="1:3" ht="15" x14ac:dyDescent="0.2">
      <c r="A552" s="397">
        <v>15935</v>
      </c>
      <c r="B552" s="398" t="s">
        <v>3</v>
      </c>
      <c r="C552" s="397" t="s">
        <v>4</v>
      </c>
    </row>
    <row r="553" spans="1:3" ht="15" x14ac:dyDescent="0.2">
      <c r="A553" s="397">
        <v>15936</v>
      </c>
      <c r="B553" s="398" t="s">
        <v>3</v>
      </c>
      <c r="C553" s="397" t="s">
        <v>4</v>
      </c>
    </row>
    <row r="554" spans="1:3" ht="15" x14ac:dyDescent="0.2">
      <c r="A554" s="397">
        <v>15937</v>
      </c>
      <c r="B554" s="398" t="s">
        <v>3</v>
      </c>
      <c r="C554" s="397" t="s">
        <v>4</v>
      </c>
    </row>
    <row r="555" spans="1:3" ht="15" x14ac:dyDescent="0.2">
      <c r="A555" s="397">
        <v>15938</v>
      </c>
      <c r="B555" s="398" t="s">
        <v>3</v>
      </c>
      <c r="C555" s="397" t="s">
        <v>4</v>
      </c>
    </row>
    <row r="556" spans="1:3" ht="15" x14ac:dyDescent="0.2">
      <c r="A556" s="397">
        <v>15940</v>
      </c>
      <c r="B556" s="398" t="s">
        <v>3</v>
      </c>
      <c r="C556" s="397" t="s">
        <v>4</v>
      </c>
    </row>
    <row r="557" spans="1:3" ht="15" x14ac:dyDescent="0.2">
      <c r="A557" s="397">
        <v>15942</v>
      </c>
      <c r="B557" s="398" t="s">
        <v>3</v>
      </c>
      <c r="C557" s="397" t="s">
        <v>4</v>
      </c>
    </row>
    <row r="558" spans="1:3" ht="15" x14ac:dyDescent="0.2">
      <c r="A558" s="397">
        <v>15943</v>
      </c>
      <c r="B558" s="398" t="s">
        <v>3</v>
      </c>
      <c r="C558" s="397" t="s">
        <v>4</v>
      </c>
    </row>
    <row r="559" spans="1:3" ht="15" x14ac:dyDescent="0.2">
      <c r="A559" s="397">
        <v>15944</v>
      </c>
      <c r="B559" s="398" t="s">
        <v>3</v>
      </c>
      <c r="C559" s="397" t="s">
        <v>4</v>
      </c>
    </row>
    <row r="560" spans="1:3" ht="15" x14ac:dyDescent="0.2">
      <c r="A560" s="397">
        <v>15945</v>
      </c>
      <c r="B560" s="398" t="s">
        <v>3</v>
      </c>
      <c r="C560" s="397" t="s">
        <v>4</v>
      </c>
    </row>
    <row r="561" spans="1:3" ht="15" x14ac:dyDescent="0.2">
      <c r="A561" s="397">
        <v>15946</v>
      </c>
      <c r="B561" s="398" t="s">
        <v>3</v>
      </c>
      <c r="C561" s="397" t="s">
        <v>4</v>
      </c>
    </row>
    <row r="562" spans="1:3" ht="15" x14ac:dyDescent="0.2">
      <c r="A562" s="397">
        <v>15948</v>
      </c>
      <c r="B562" s="398" t="s">
        <v>3</v>
      </c>
      <c r="C562" s="397" t="s">
        <v>4</v>
      </c>
    </row>
    <row r="563" spans="1:3" ht="15" x14ac:dyDescent="0.2">
      <c r="A563" s="397">
        <v>15949</v>
      </c>
      <c r="B563" s="398" t="s">
        <v>3</v>
      </c>
      <c r="C563" s="397" t="s">
        <v>4</v>
      </c>
    </row>
    <row r="564" spans="1:3" ht="15" x14ac:dyDescent="0.2">
      <c r="A564" s="397">
        <v>15951</v>
      </c>
      <c r="B564" s="398" t="s">
        <v>3</v>
      </c>
      <c r="C564" s="397" t="s">
        <v>4</v>
      </c>
    </row>
    <row r="565" spans="1:3" ht="15" x14ac:dyDescent="0.2">
      <c r="A565" s="397">
        <v>15952</v>
      </c>
      <c r="B565" s="398" t="s">
        <v>3</v>
      </c>
      <c r="C565" s="397" t="s">
        <v>4</v>
      </c>
    </row>
    <row r="566" spans="1:3" ht="15" x14ac:dyDescent="0.2">
      <c r="A566" s="397">
        <v>15953</v>
      </c>
      <c r="B566" s="398" t="s">
        <v>3</v>
      </c>
      <c r="C566" s="397" t="s">
        <v>4</v>
      </c>
    </row>
    <row r="567" spans="1:3" ht="15" x14ac:dyDescent="0.2">
      <c r="A567" s="397">
        <v>15954</v>
      </c>
      <c r="B567" s="398" t="s">
        <v>3</v>
      </c>
      <c r="C567" s="397" t="s">
        <v>4</v>
      </c>
    </row>
    <row r="568" spans="1:3" ht="15" x14ac:dyDescent="0.2">
      <c r="A568" s="397">
        <v>15955</v>
      </c>
      <c r="B568" s="398" t="s">
        <v>3</v>
      </c>
      <c r="C568" s="397" t="s">
        <v>4</v>
      </c>
    </row>
    <row r="569" spans="1:3" ht="15" x14ac:dyDescent="0.2">
      <c r="A569" s="397">
        <v>15956</v>
      </c>
      <c r="B569" s="398" t="s">
        <v>3</v>
      </c>
      <c r="C569" s="397" t="s">
        <v>4</v>
      </c>
    </row>
    <row r="570" spans="1:3" ht="15" x14ac:dyDescent="0.2">
      <c r="A570" s="397">
        <v>15957</v>
      </c>
      <c r="B570" s="398" t="s">
        <v>3</v>
      </c>
      <c r="C570" s="397" t="s">
        <v>4</v>
      </c>
    </row>
    <row r="571" spans="1:3" ht="15" x14ac:dyDescent="0.2">
      <c r="A571" s="397">
        <v>15958</v>
      </c>
      <c r="B571" s="398" t="s">
        <v>3</v>
      </c>
      <c r="C571" s="397" t="s">
        <v>4</v>
      </c>
    </row>
    <row r="572" spans="1:3" ht="15" x14ac:dyDescent="0.2">
      <c r="A572" s="397">
        <v>15959</v>
      </c>
      <c r="B572" s="398" t="s">
        <v>3</v>
      </c>
      <c r="C572" s="397" t="s">
        <v>4</v>
      </c>
    </row>
    <row r="573" spans="1:3" ht="15" x14ac:dyDescent="0.2">
      <c r="A573" s="397">
        <v>15960</v>
      </c>
      <c r="B573" s="398" t="s">
        <v>3</v>
      </c>
      <c r="C573" s="397" t="s">
        <v>4</v>
      </c>
    </row>
    <row r="574" spans="1:3" ht="15" x14ac:dyDescent="0.2">
      <c r="A574" s="397">
        <v>15961</v>
      </c>
      <c r="B574" s="398" t="s">
        <v>3</v>
      </c>
      <c r="C574" s="397" t="s">
        <v>4</v>
      </c>
    </row>
    <row r="575" spans="1:3" ht="15" x14ac:dyDescent="0.2">
      <c r="A575" s="397">
        <v>15962</v>
      </c>
      <c r="B575" s="398" t="s">
        <v>3</v>
      </c>
      <c r="C575" s="397" t="s">
        <v>4</v>
      </c>
    </row>
    <row r="576" spans="1:3" ht="15" x14ac:dyDescent="0.2">
      <c r="A576" s="397">
        <v>15963</v>
      </c>
      <c r="B576" s="398" t="s">
        <v>3</v>
      </c>
      <c r="C576" s="397" t="s">
        <v>4</v>
      </c>
    </row>
    <row r="577" spans="1:3" ht="15" x14ac:dyDescent="0.2">
      <c r="A577" s="397">
        <v>16001</v>
      </c>
      <c r="B577" s="398" t="s">
        <v>3</v>
      </c>
      <c r="C577" s="397" t="s">
        <v>4</v>
      </c>
    </row>
    <row r="578" spans="1:3" ht="15" x14ac:dyDescent="0.2">
      <c r="A578" s="397">
        <v>16002</v>
      </c>
      <c r="B578" s="398" t="s">
        <v>3</v>
      </c>
      <c r="C578" s="397" t="s">
        <v>4</v>
      </c>
    </row>
    <row r="579" spans="1:3" ht="15" x14ac:dyDescent="0.2">
      <c r="A579" s="397">
        <v>16003</v>
      </c>
      <c r="B579" s="398" t="s">
        <v>3</v>
      </c>
      <c r="C579" s="397" t="s">
        <v>4</v>
      </c>
    </row>
    <row r="580" spans="1:3" ht="15" x14ac:dyDescent="0.2">
      <c r="A580" s="397">
        <v>16016</v>
      </c>
      <c r="B580" s="398" t="s">
        <v>3</v>
      </c>
      <c r="C580" s="397" t="s">
        <v>4</v>
      </c>
    </row>
    <row r="581" spans="1:3" ht="15" x14ac:dyDescent="0.2">
      <c r="A581" s="397">
        <v>16017</v>
      </c>
      <c r="B581" s="398" t="s">
        <v>3</v>
      </c>
      <c r="C581" s="397" t="s">
        <v>4</v>
      </c>
    </row>
    <row r="582" spans="1:3" ht="15" x14ac:dyDescent="0.2">
      <c r="A582" s="397">
        <v>16018</v>
      </c>
      <c r="B582" s="398" t="s">
        <v>3</v>
      </c>
      <c r="C582" s="397" t="s">
        <v>4</v>
      </c>
    </row>
    <row r="583" spans="1:3" ht="15" x14ac:dyDescent="0.2">
      <c r="A583" s="397">
        <v>16020</v>
      </c>
      <c r="B583" s="398" t="s">
        <v>3</v>
      </c>
      <c r="C583" s="397" t="s">
        <v>4</v>
      </c>
    </row>
    <row r="584" spans="1:3" ht="15" x14ac:dyDescent="0.2">
      <c r="A584" s="397">
        <v>16021</v>
      </c>
      <c r="B584" s="398" t="s">
        <v>3</v>
      </c>
      <c r="C584" s="397" t="s">
        <v>4</v>
      </c>
    </row>
    <row r="585" spans="1:3" ht="15" x14ac:dyDescent="0.2">
      <c r="A585" s="397">
        <v>16022</v>
      </c>
      <c r="B585" s="398" t="s">
        <v>3</v>
      </c>
      <c r="C585" s="397" t="s">
        <v>4</v>
      </c>
    </row>
    <row r="586" spans="1:3" ht="15" x14ac:dyDescent="0.2">
      <c r="A586" s="397">
        <v>16023</v>
      </c>
      <c r="B586" s="398" t="s">
        <v>3</v>
      </c>
      <c r="C586" s="397" t="s">
        <v>4</v>
      </c>
    </row>
    <row r="587" spans="1:3" ht="15" x14ac:dyDescent="0.2">
      <c r="A587" s="397">
        <v>16024</v>
      </c>
      <c r="B587" s="398" t="s">
        <v>3</v>
      </c>
      <c r="C587" s="397" t="s">
        <v>4</v>
      </c>
    </row>
    <row r="588" spans="1:3" ht="15" x14ac:dyDescent="0.2">
      <c r="A588" s="397">
        <v>16025</v>
      </c>
      <c r="B588" s="398" t="s">
        <v>3</v>
      </c>
      <c r="C588" s="397" t="s">
        <v>4</v>
      </c>
    </row>
    <row r="589" spans="1:3" ht="15" x14ac:dyDescent="0.2">
      <c r="A589" s="397">
        <v>16027</v>
      </c>
      <c r="B589" s="398" t="s">
        <v>3</v>
      </c>
      <c r="C589" s="397" t="s">
        <v>4</v>
      </c>
    </row>
    <row r="590" spans="1:3" ht="15" x14ac:dyDescent="0.2">
      <c r="A590" s="397">
        <v>16028</v>
      </c>
      <c r="B590" s="398" t="s">
        <v>3</v>
      </c>
      <c r="C590" s="397" t="s">
        <v>4</v>
      </c>
    </row>
    <row r="591" spans="1:3" ht="15" x14ac:dyDescent="0.2">
      <c r="A591" s="397">
        <v>16029</v>
      </c>
      <c r="B591" s="398" t="s">
        <v>3</v>
      </c>
      <c r="C591" s="397" t="s">
        <v>4</v>
      </c>
    </row>
    <row r="592" spans="1:3" ht="15" x14ac:dyDescent="0.2">
      <c r="A592" s="397">
        <v>16030</v>
      </c>
      <c r="B592" s="398" t="s">
        <v>3</v>
      </c>
      <c r="C592" s="397" t="s">
        <v>4</v>
      </c>
    </row>
    <row r="593" spans="1:3" ht="15" x14ac:dyDescent="0.2">
      <c r="A593" s="397">
        <v>16033</v>
      </c>
      <c r="B593" s="398" t="s">
        <v>3</v>
      </c>
      <c r="C593" s="397" t="s">
        <v>4</v>
      </c>
    </row>
    <row r="594" spans="1:3" ht="15" x14ac:dyDescent="0.2">
      <c r="A594" s="397">
        <v>16034</v>
      </c>
      <c r="B594" s="398" t="s">
        <v>3</v>
      </c>
      <c r="C594" s="397" t="s">
        <v>4</v>
      </c>
    </row>
    <row r="595" spans="1:3" ht="15" x14ac:dyDescent="0.2">
      <c r="A595" s="397">
        <v>16035</v>
      </c>
      <c r="B595" s="398" t="s">
        <v>3</v>
      </c>
      <c r="C595" s="397" t="s">
        <v>4</v>
      </c>
    </row>
    <row r="596" spans="1:3" ht="15" x14ac:dyDescent="0.2">
      <c r="A596" s="397">
        <v>16036</v>
      </c>
      <c r="B596" s="398" t="s">
        <v>7</v>
      </c>
      <c r="C596" s="397" t="s">
        <v>8</v>
      </c>
    </row>
    <row r="597" spans="1:3" ht="15" x14ac:dyDescent="0.2">
      <c r="A597" s="397">
        <v>16037</v>
      </c>
      <c r="B597" s="398" t="s">
        <v>3</v>
      </c>
      <c r="C597" s="397" t="s">
        <v>4</v>
      </c>
    </row>
    <row r="598" spans="1:3" ht="15" x14ac:dyDescent="0.2">
      <c r="A598" s="397">
        <v>16038</v>
      </c>
      <c r="B598" s="398" t="s">
        <v>3</v>
      </c>
      <c r="C598" s="397" t="s">
        <v>4</v>
      </c>
    </row>
    <row r="599" spans="1:3" ht="15" x14ac:dyDescent="0.2">
      <c r="A599" s="397">
        <v>16039</v>
      </c>
      <c r="B599" s="398" t="s">
        <v>3</v>
      </c>
      <c r="C599" s="397" t="s">
        <v>4</v>
      </c>
    </row>
    <row r="600" spans="1:3" ht="15" x14ac:dyDescent="0.2">
      <c r="A600" s="397">
        <v>16040</v>
      </c>
      <c r="B600" s="398" t="s">
        <v>3</v>
      </c>
      <c r="C600" s="397" t="s">
        <v>4</v>
      </c>
    </row>
    <row r="601" spans="1:3" ht="15" x14ac:dyDescent="0.2">
      <c r="A601" s="397">
        <v>16041</v>
      </c>
      <c r="B601" s="398" t="s">
        <v>3</v>
      </c>
      <c r="C601" s="397" t="s">
        <v>4</v>
      </c>
    </row>
    <row r="602" spans="1:3" ht="15" x14ac:dyDescent="0.2">
      <c r="A602" s="397">
        <v>16045</v>
      </c>
      <c r="B602" s="398" t="s">
        <v>3</v>
      </c>
      <c r="C602" s="397" t="s">
        <v>4</v>
      </c>
    </row>
    <row r="603" spans="1:3" ht="15" x14ac:dyDescent="0.2">
      <c r="A603" s="397">
        <v>16046</v>
      </c>
      <c r="B603" s="398" t="s">
        <v>3</v>
      </c>
      <c r="C603" s="397" t="s">
        <v>4</v>
      </c>
    </row>
    <row r="604" spans="1:3" ht="15" x14ac:dyDescent="0.2">
      <c r="A604" s="397">
        <v>16048</v>
      </c>
      <c r="B604" s="398" t="s">
        <v>3</v>
      </c>
      <c r="C604" s="397" t="s">
        <v>4</v>
      </c>
    </row>
    <row r="605" spans="1:3" ht="15" x14ac:dyDescent="0.2">
      <c r="A605" s="397">
        <v>16049</v>
      </c>
      <c r="B605" s="398" t="s">
        <v>3</v>
      </c>
      <c r="C605" s="397" t="s">
        <v>4</v>
      </c>
    </row>
    <row r="606" spans="1:3" ht="15" x14ac:dyDescent="0.2">
      <c r="A606" s="397">
        <v>16050</v>
      </c>
      <c r="B606" s="398" t="s">
        <v>3</v>
      </c>
      <c r="C606" s="397" t="s">
        <v>4</v>
      </c>
    </row>
    <row r="607" spans="1:3" ht="15" x14ac:dyDescent="0.2">
      <c r="A607" s="397">
        <v>16051</v>
      </c>
      <c r="B607" s="398" t="s">
        <v>3</v>
      </c>
      <c r="C607" s="397" t="s">
        <v>4</v>
      </c>
    </row>
    <row r="608" spans="1:3" ht="15" x14ac:dyDescent="0.2">
      <c r="A608" s="397">
        <v>16052</v>
      </c>
      <c r="B608" s="398" t="s">
        <v>3</v>
      </c>
      <c r="C608" s="397" t="s">
        <v>4</v>
      </c>
    </row>
    <row r="609" spans="1:3" ht="15" x14ac:dyDescent="0.2">
      <c r="A609" s="397">
        <v>16053</v>
      </c>
      <c r="B609" s="398" t="s">
        <v>3</v>
      </c>
      <c r="C609" s="397" t="s">
        <v>4</v>
      </c>
    </row>
    <row r="610" spans="1:3" ht="15" x14ac:dyDescent="0.2">
      <c r="A610" s="397">
        <v>16054</v>
      </c>
      <c r="B610" s="398" t="s">
        <v>7</v>
      </c>
      <c r="C610" s="397" t="s">
        <v>8</v>
      </c>
    </row>
    <row r="611" spans="1:3" ht="15" x14ac:dyDescent="0.2">
      <c r="A611" s="397">
        <v>16055</v>
      </c>
      <c r="B611" s="398" t="s">
        <v>3</v>
      </c>
      <c r="C611" s="397" t="s">
        <v>4</v>
      </c>
    </row>
    <row r="612" spans="1:3" ht="15" x14ac:dyDescent="0.2">
      <c r="A612" s="397">
        <v>16056</v>
      </c>
      <c r="B612" s="398" t="s">
        <v>3</v>
      </c>
      <c r="C612" s="397" t="s">
        <v>4</v>
      </c>
    </row>
    <row r="613" spans="1:3" ht="15" x14ac:dyDescent="0.2">
      <c r="A613" s="397">
        <v>16057</v>
      </c>
      <c r="B613" s="398" t="s">
        <v>3</v>
      </c>
      <c r="C613" s="397" t="s">
        <v>4</v>
      </c>
    </row>
    <row r="614" spans="1:3" ht="15" x14ac:dyDescent="0.2">
      <c r="A614" s="397">
        <v>16058</v>
      </c>
      <c r="B614" s="398" t="s">
        <v>3</v>
      </c>
      <c r="C614" s="397" t="s">
        <v>4</v>
      </c>
    </row>
    <row r="615" spans="1:3" ht="15" x14ac:dyDescent="0.2">
      <c r="A615" s="397">
        <v>16059</v>
      </c>
      <c r="B615" s="398" t="s">
        <v>3</v>
      </c>
      <c r="C615" s="397" t="s">
        <v>4</v>
      </c>
    </row>
    <row r="616" spans="1:3" ht="15" x14ac:dyDescent="0.2">
      <c r="A616" s="397">
        <v>16061</v>
      </c>
      <c r="B616" s="398" t="s">
        <v>3</v>
      </c>
      <c r="C616" s="397" t="s">
        <v>4</v>
      </c>
    </row>
    <row r="617" spans="1:3" ht="15" x14ac:dyDescent="0.2">
      <c r="A617" s="397">
        <v>16063</v>
      </c>
      <c r="B617" s="398" t="s">
        <v>3</v>
      </c>
      <c r="C617" s="397" t="s">
        <v>4</v>
      </c>
    </row>
    <row r="618" spans="1:3" ht="15" x14ac:dyDescent="0.2">
      <c r="A618" s="397">
        <v>16066</v>
      </c>
      <c r="B618" s="398" t="s">
        <v>3</v>
      </c>
      <c r="C618" s="397" t="s">
        <v>4</v>
      </c>
    </row>
    <row r="619" spans="1:3" ht="15" x14ac:dyDescent="0.2">
      <c r="A619" s="397">
        <v>16101</v>
      </c>
      <c r="B619" s="398" t="s">
        <v>3</v>
      </c>
      <c r="C619" s="397" t="s">
        <v>4</v>
      </c>
    </row>
    <row r="620" spans="1:3" ht="15" x14ac:dyDescent="0.2">
      <c r="A620" s="397">
        <v>16102</v>
      </c>
      <c r="B620" s="398" t="s">
        <v>3</v>
      </c>
      <c r="C620" s="397" t="s">
        <v>4</v>
      </c>
    </row>
    <row r="621" spans="1:3" ht="15" x14ac:dyDescent="0.2">
      <c r="A621" s="397">
        <v>16103</v>
      </c>
      <c r="B621" s="398" t="s">
        <v>3</v>
      </c>
      <c r="C621" s="397" t="s">
        <v>4</v>
      </c>
    </row>
    <row r="622" spans="1:3" ht="15" x14ac:dyDescent="0.2">
      <c r="A622" s="397">
        <v>16105</v>
      </c>
      <c r="B622" s="398" t="s">
        <v>3</v>
      </c>
      <c r="C622" s="397" t="s">
        <v>4</v>
      </c>
    </row>
    <row r="623" spans="1:3" ht="15" x14ac:dyDescent="0.2">
      <c r="A623" s="397">
        <v>16107</v>
      </c>
      <c r="B623" s="398" t="s">
        <v>3</v>
      </c>
      <c r="C623" s="397" t="s">
        <v>4</v>
      </c>
    </row>
    <row r="624" spans="1:3" ht="15" x14ac:dyDescent="0.2">
      <c r="A624" s="397">
        <v>16108</v>
      </c>
      <c r="B624" s="398" t="s">
        <v>3</v>
      </c>
      <c r="C624" s="397" t="s">
        <v>4</v>
      </c>
    </row>
    <row r="625" spans="1:3" ht="15" x14ac:dyDescent="0.2">
      <c r="A625" s="397">
        <v>16110</v>
      </c>
      <c r="B625" s="398" t="s">
        <v>7</v>
      </c>
      <c r="C625" s="397" t="s">
        <v>8</v>
      </c>
    </row>
    <row r="626" spans="1:3" ht="15" x14ac:dyDescent="0.2">
      <c r="A626" s="397">
        <v>16111</v>
      </c>
      <c r="B626" s="398" t="s">
        <v>7</v>
      </c>
      <c r="C626" s="397" t="s">
        <v>8</v>
      </c>
    </row>
    <row r="627" spans="1:3" ht="15" x14ac:dyDescent="0.2">
      <c r="A627" s="397">
        <v>16112</v>
      </c>
      <c r="B627" s="398" t="s">
        <v>3</v>
      </c>
      <c r="C627" s="397" t="s">
        <v>4</v>
      </c>
    </row>
    <row r="628" spans="1:3" ht="15" x14ac:dyDescent="0.2">
      <c r="A628" s="397">
        <v>16113</v>
      </c>
      <c r="B628" s="398" t="s">
        <v>7</v>
      </c>
      <c r="C628" s="397" t="s">
        <v>8</v>
      </c>
    </row>
    <row r="629" spans="1:3" ht="15" x14ac:dyDescent="0.2">
      <c r="A629" s="397">
        <v>16114</v>
      </c>
      <c r="B629" s="398" t="s">
        <v>7</v>
      </c>
      <c r="C629" s="397" t="s">
        <v>8</v>
      </c>
    </row>
    <row r="630" spans="1:3" ht="15" x14ac:dyDescent="0.2">
      <c r="A630" s="397">
        <v>16115</v>
      </c>
      <c r="B630" s="398" t="s">
        <v>3</v>
      </c>
      <c r="C630" s="397" t="s">
        <v>4</v>
      </c>
    </row>
    <row r="631" spans="1:3" ht="15" x14ac:dyDescent="0.2">
      <c r="A631" s="397">
        <v>16116</v>
      </c>
      <c r="B631" s="398" t="s">
        <v>3</v>
      </c>
      <c r="C631" s="397" t="s">
        <v>4</v>
      </c>
    </row>
    <row r="632" spans="1:3" ht="15" x14ac:dyDescent="0.2">
      <c r="A632" s="397">
        <v>16117</v>
      </c>
      <c r="B632" s="398" t="s">
        <v>3</v>
      </c>
      <c r="C632" s="397" t="s">
        <v>4</v>
      </c>
    </row>
    <row r="633" spans="1:3" ht="15" x14ac:dyDescent="0.2">
      <c r="A633" s="397">
        <v>16120</v>
      </c>
      <c r="B633" s="398" t="s">
        <v>3</v>
      </c>
      <c r="C633" s="397" t="s">
        <v>4</v>
      </c>
    </row>
    <row r="634" spans="1:3" ht="15" x14ac:dyDescent="0.2">
      <c r="A634" s="397">
        <v>16121</v>
      </c>
      <c r="B634" s="398" t="s">
        <v>7</v>
      </c>
      <c r="C634" s="397" t="s">
        <v>8</v>
      </c>
    </row>
    <row r="635" spans="1:3" ht="15" x14ac:dyDescent="0.2">
      <c r="A635" s="397">
        <v>16123</v>
      </c>
      <c r="B635" s="398" t="s">
        <v>3</v>
      </c>
      <c r="C635" s="397" t="s">
        <v>4</v>
      </c>
    </row>
    <row r="636" spans="1:3" ht="15" x14ac:dyDescent="0.2">
      <c r="A636" s="397">
        <v>16124</v>
      </c>
      <c r="B636" s="398" t="s">
        <v>7</v>
      </c>
      <c r="C636" s="397" t="s">
        <v>8</v>
      </c>
    </row>
    <row r="637" spans="1:3" ht="15" x14ac:dyDescent="0.2">
      <c r="A637" s="397">
        <v>16125</v>
      </c>
      <c r="B637" s="398" t="s">
        <v>7</v>
      </c>
      <c r="C637" s="397" t="s">
        <v>8</v>
      </c>
    </row>
    <row r="638" spans="1:3" ht="15" x14ac:dyDescent="0.2">
      <c r="A638" s="397">
        <v>16127</v>
      </c>
      <c r="B638" s="398" t="s">
        <v>7</v>
      </c>
      <c r="C638" s="397" t="s">
        <v>8</v>
      </c>
    </row>
    <row r="639" spans="1:3" ht="15" x14ac:dyDescent="0.2">
      <c r="A639" s="397">
        <v>16130</v>
      </c>
      <c r="B639" s="398" t="s">
        <v>7</v>
      </c>
      <c r="C639" s="397" t="s">
        <v>8</v>
      </c>
    </row>
    <row r="640" spans="1:3" ht="15" x14ac:dyDescent="0.2">
      <c r="A640" s="397">
        <v>16131</v>
      </c>
      <c r="B640" s="398" t="s">
        <v>7</v>
      </c>
      <c r="C640" s="397" t="s">
        <v>8</v>
      </c>
    </row>
    <row r="641" spans="1:3" ht="15" x14ac:dyDescent="0.2">
      <c r="A641" s="397">
        <v>16132</v>
      </c>
      <c r="B641" s="398" t="s">
        <v>3</v>
      </c>
      <c r="C641" s="397" t="s">
        <v>4</v>
      </c>
    </row>
    <row r="642" spans="1:3" ht="15" x14ac:dyDescent="0.2">
      <c r="A642" s="397">
        <v>16133</v>
      </c>
      <c r="B642" s="398" t="s">
        <v>7</v>
      </c>
      <c r="C642" s="397" t="s">
        <v>8</v>
      </c>
    </row>
    <row r="643" spans="1:3" ht="15" x14ac:dyDescent="0.2">
      <c r="A643" s="397">
        <v>16134</v>
      </c>
      <c r="B643" s="398" t="s">
        <v>7</v>
      </c>
      <c r="C643" s="397" t="s">
        <v>8</v>
      </c>
    </row>
    <row r="644" spans="1:3" ht="15" x14ac:dyDescent="0.2">
      <c r="A644" s="397">
        <v>16136</v>
      </c>
      <c r="B644" s="398" t="s">
        <v>3</v>
      </c>
      <c r="C644" s="397" t="s">
        <v>4</v>
      </c>
    </row>
    <row r="645" spans="1:3" ht="15" x14ac:dyDescent="0.2">
      <c r="A645" s="397">
        <v>16137</v>
      </c>
      <c r="B645" s="398" t="s">
        <v>7</v>
      </c>
      <c r="C645" s="397" t="s">
        <v>8</v>
      </c>
    </row>
    <row r="646" spans="1:3" ht="15" x14ac:dyDescent="0.2">
      <c r="A646" s="397">
        <v>16140</v>
      </c>
      <c r="B646" s="398" t="s">
        <v>3</v>
      </c>
      <c r="C646" s="397" t="s">
        <v>4</v>
      </c>
    </row>
    <row r="647" spans="1:3" ht="15" x14ac:dyDescent="0.2">
      <c r="A647" s="397">
        <v>16141</v>
      </c>
      <c r="B647" s="398" t="s">
        <v>3</v>
      </c>
      <c r="C647" s="397" t="s">
        <v>4</v>
      </c>
    </row>
    <row r="648" spans="1:3" ht="15" x14ac:dyDescent="0.2">
      <c r="A648" s="397">
        <v>16142</v>
      </c>
      <c r="B648" s="398" t="s">
        <v>3</v>
      </c>
      <c r="C648" s="397" t="s">
        <v>4</v>
      </c>
    </row>
    <row r="649" spans="1:3" ht="15" x14ac:dyDescent="0.2">
      <c r="A649" s="397">
        <v>16143</v>
      </c>
      <c r="B649" s="398" t="s">
        <v>3</v>
      </c>
      <c r="C649" s="397" t="s">
        <v>4</v>
      </c>
    </row>
    <row r="650" spans="1:3" ht="15" x14ac:dyDescent="0.2">
      <c r="A650" s="397">
        <v>16145</v>
      </c>
      <c r="B650" s="398" t="s">
        <v>7</v>
      </c>
      <c r="C650" s="397" t="s">
        <v>8</v>
      </c>
    </row>
    <row r="651" spans="1:3" ht="15" x14ac:dyDescent="0.2">
      <c r="A651" s="397">
        <v>16146</v>
      </c>
      <c r="B651" s="398" t="s">
        <v>7</v>
      </c>
      <c r="C651" s="397" t="s">
        <v>8</v>
      </c>
    </row>
    <row r="652" spans="1:3" ht="15" x14ac:dyDescent="0.2">
      <c r="A652" s="397">
        <v>16148</v>
      </c>
      <c r="B652" s="398" t="s">
        <v>7</v>
      </c>
      <c r="C652" s="397" t="s">
        <v>8</v>
      </c>
    </row>
    <row r="653" spans="1:3" ht="15" x14ac:dyDescent="0.2">
      <c r="A653" s="397">
        <v>16150</v>
      </c>
      <c r="B653" s="398" t="s">
        <v>7</v>
      </c>
      <c r="C653" s="397" t="s">
        <v>8</v>
      </c>
    </row>
    <row r="654" spans="1:3" ht="15" x14ac:dyDescent="0.2">
      <c r="A654" s="397">
        <v>16151</v>
      </c>
      <c r="B654" s="398" t="s">
        <v>7</v>
      </c>
      <c r="C654" s="397" t="s">
        <v>8</v>
      </c>
    </row>
    <row r="655" spans="1:3" ht="15" x14ac:dyDescent="0.2">
      <c r="A655" s="397">
        <v>16153</v>
      </c>
      <c r="B655" s="398" t="s">
        <v>7</v>
      </c>
      <c r="C655" s="397" t="s">
        <v>8</v>
      </c>
    </row>
    <row r="656" spans="1:3" ht="15" x14ac:dyDescent="0.2">
      <c r="A656" s="397">
        <v>16154</v>
      </c>
      <c r="B656" s="398" t="s">
        <v>7</v>
      </c>
      <c r="C656" s="397" t="s">
        <v>8</v>
      </c>
    </row>
    <row r="657" spans="1:3" ht="15" x14ac:dyDescent="0.2">
      <c r="A657" s="397">
        <v>16155</v>
      </c>
      <c r="B657" s="398" t="s">
        <v>3</v>
      </c>
      <c r="C657" s="397" t="s">
        <v>4</v>
      </c>
    </row>
    <row r="658" spans="1:3" ht="15" x14ac:dyDescent="0.2">
      <c r="A658" s="397">
        <v>16156</v>
      </c>
      <c r="B658" s="398" t="s">
        <v>3</v>
      </c>
      <c r="C658" s="397" t="s">
        <v>4</v>
      </c>
    </row>
    <row r="659" spans="1:3" ht="15" x14ac:dyDescent="0.2">
      <c r="A659" s="397">
        <v>16157</v>
      </c>
      <c r="B659" s="398" t="s">
        <v>3</v>
      </c>
      <c r="C659" s="397" t="s">
        <v>4</v>
      </c>
    </row>
    <row r="660" spans="1:3" ht="15" x14ac:dyDescent="0.2">
      <c r="A660" s="397">
        <v>16159</v>
      </c>
      <c r="B660" s="398" t="s">
        <v>7</v>
      </c>
      <c r="C660" s="397" t="s">
        <v>8</v>
      </c>
    </row>
    <row r="661" spans="1:3" ht="15" x14ac:dyDescent="0.2">
      <c r="A661" s="397">
        <v>16160</v>
      </c>
      <c r="B661" s="398" t="s">
        <v>3</v>
      </c>
      <c r="C661" s="397" t="s">
        <v>4</v>
      </c>
    </row>
    <row r="662" spans="1:3" ht="15" x14ac:dyDescent="0.2">
      <c r="A662" s="397">
        <v>16161</v>
      </c>
      <c r="B662" s="398" t="s">
        <v>7</v>
      </c>
      <c r="C662" s="397" t="s">
        <v>8</v>
      </c>
    </row>
    <row r="663" spans="1:3" ht="15" x14ac:dyDescent="0.2">
      <c r="A663" s="397">
        <v>16172</v>
      </c>
      <c r="B663" s="398" t="s">
        <v>3</v>
      </c>
      <c r="C663" s="397" t="s">
        <v>4</v>
      </c>
    </row>
    <row r="664" spans="1:3" ht="15" x14ac:dyDescent="0.2">
      <c r="A664" s="397">
        <v>16201</v>
      </c>
      <c r="B664" s="398" t="s">
        <v>3</v>
      </c>
      <c r="C664" s="397" t="s">
        <v>4</v>
      </c>
    </row>
    <row r="665" spans="1:3" ht="15" x14ac:dyDescent="0.2">
      <c r="A665" s="397">
        <v>16210</v>
      </c>
      <c r="B665" s="398" t="s">
        <v>3</v>
      </c>
      <c r="C665" s="397" t="s">
        <v>4</v>
      </c>
    </row>
    <row r="666" spans="1:3" ht="15" x14ac:dyDescent="0.2">
      <c r="A666" s="397">
        <v>16211</v>
      </c>
      <c r="B666" s="398" t="s">
        <v>3</v>
      </c>
      <c r="C666" s="397" t="s">
        <v>4</v>
      </c>
    </row>
    <row r="667" spans="1:3" ht="15" x14ac:dyDescent="0.2">
      <c r="A667" s="397">
        <v>16212</v>
      </c>
      <c r="B667" s="398" t="s">
        <v>3</v>
      </c>
      <c r="C667" s="397" t="s">
        <v>4</v>
      </c>
    </row>
    <row r="668" spans="1:3" ht="15" x14ac:dyDescent="0.2">
      <c r="A668" s="397">
        <v>16213</v>
      </c>
      <c r="B668" s="398" t="s">
        <v>7</v>
      </c>
      <c r="C668" s="397" t="s">
        <v>8</v>
      </c>
    </row>
    <row r="669" spans="1:3" ht="15" x14ac:dyDescent="0.2">
      <c r="A669" s="397">
        <v>16214</v>
      </c>
      <c r="B669" s="398" t="s">
        <v>7</v>
      </c>
      <c r="C669" s="397" t="s">
        <v>8</v>
      </c>
    </row>
    <row r="670" spans="1:3" ht="15" x14ac:dyDescent="0.2">
      <c r="A670" s="397">
        <v>16215</v>
      </c>
      <c r="B670" s="398" t="s">
        <v>3</v>
      </c>
      <c r="C670" s="397" t="s">
        <v>4</v>
      </c>
    </row>
    <row r="671" spans="1:3" ht="15" x14ac:dyDescent="0.2">
      <c r="A671" s="397">
        <v>16217</v>
      </c>
      <c r="B671" s="398" t="s">
        <v>7</v>
      </c>
      <c r="C671" s="397" t="s">
        <v>8</v>
      </c>
    </row>
    <row r="672" spans="1:3" ht="15" x14ac:dyDescent="0.2">
      <c r="A672" s="397">
        <v>16218</v>
      </c>
      <c r="B672" s="398" t="s">
        <v>3</v>
      </c>
      <c r="C672" s="397" t="s">
        <v>4</v>
      </c>
    </row>
    <row r="673" spans="1:3" ht="15" x14ac:dyDescent="0.2">
      <c r="A673" s="397">
        <v>16220</v>
      </c>
      <c r="B673" s="398" t="s">
        <v>7</v>
      </c>
      <c r="C673" s="397" t="s">
        <v>8</v>
      </c>
    </row>
    <row r="674" spans="1:3" ht="15" x14ac:dyDescent="0.2">
      <c r="A674" s="397">
        <v>16221</v>
      </c>
      <c r="B674" s="398" t="s">
        <v>7</v>
      </c>
      <c r="C674" s="397" t="s">
        <v>8</v>
      </c>
    </row>
    <row r="675" spans="1:3" ht="15" x14ac:dyDescent="0.2">
      <c r="A675" s="397">
        <v>16222</v>
      </c>
      <c r="B675" s="398" t="s">
        <v>3</v>
      </c>
      <c r="C675" s="397" t="s">
        <v>4</v>
      </c>
    </row>
    <row r="676" spans="1:3" ht="15" x14ac:dyDescent="0.2">
      <c r="A676" s="397">
        <v>16223</v>
      </c>
      <c r="B676" s="398" t="s">
        <v>3</v>
      </c>
      <c r="C676" s="397" t="s">
        <v>4</v>
      </c>
    </row>
    <row r="677" spans="1:3" ht="15" x14ac:dyDescent="0.2">
      <c r="A677" s="397">
        <v>16224</v>
      </c>
      <c r="B677" s="398" t="s">
        <v>7</v>
      </c>
      <c r="C677" s="397" t="s">
        <v>8</v>
      </c>
    </row>
    <row r="678" spans="1:3" ht="15" x14ac:dyDescent="0.2">
      <c r="A678" s="397">
        <v>16225</v>
      </c>
      <c r="B678" s="398" t="s">
        <v>7</v>
      </c>
      <c r="C678" s="397" t="s">
        <v>8</v>
      </c>
    </row>
    <row r="679" spans="1:3" ht="15" x14ac:dyDescent="0.2">
      <c r="A679" s="397">
        <v>16226</v>
      </c>
      <c r="B679" s="398" t="s">
        <v>3</v>
      </c>
      <c r="C679" s="397" t="s">
        <v>4</v>
      </c>
    </row>
    <row r="680" spans="1:3" ht="15" x14ac:dyDescent="0.2">
      <c r="A680" s="397">
        <v>16228</v>
      </c>
      <c r="B680" s="398" t="s">
        <v>3</v>
      </c>
      <c r="C680" s="397" t="s">
        <v>4</v>
      </c>
    </row>
    <row r="681" spans="1:3" ht="15" x14ac:dyDescent="0.2">
      <c r="A681" s="397">
        <v>16229</v>
      </c>
      <c r="B681" s="398" t="s">
        <v>3</v>
      </c>
      <c r="C681" s="397" t="s">
        <v>4</v>
      </c>
    </row>
    <row r="682" spans="1:3" ht="15" x14ac:dyDescent="0.2">
      <c r="A682" s="397">
        <v>16230</v>
      </c>
      <c r="B682" s="398" t="s">
        <v>7</v>
      </c>
      <c r="C682" s="397" t="s">
        <v>8</v>
      </c>
    </row>
    <row r="683" spans="1:3" ht="15" x14ac:dyDescent="0.2">
      <c r="A683" s="397">
        <v>16232</v>
      </c>
      <c r="B683" s="398" t="s">
        <v>7</v>
      </c>
      <c r="C683" s="397" t="s">
        <v>8</v>
      </c>
    </row>
    <row r="684" spans="1:3" ht="15" x14ac:dyDescent="0.2">
      <c r="A684" s="397">
        <v>16233</v>
      </c>
      <c r="B684" s="398" t="s">
        <v>7</v>
      </c>
      <c r="C684" s="397" t="s">
        <v>8</v>
      </c>
    </row>
    <row r="685" spans="1:3" ht="15" x14ac:dyDescent="0.2">
      <c r="A685" s="397">
        <v>16234</v>
      </c>
      <c r="B685" s="398" t="s">
        <v>7</v>
      </c>
      <c r="C685" s="397" t="s">
        <v>8</v>
      </c>
    </row>
    <row r="686" spans="1:3" ht="15" x14ac:dyDescent="0.2">
      <c r="A686" s="397">
        <v>16235</v>
      </c>
      <c r="B686" s="398" t="s">
        <v>7</v>
      </c>
      <c r="C686" s="397" t="s">
        <v>8</v>
      </c>
    </row>
    <row r="687" spans="1:3" ht="15" x14ac:dyDescent="0.2">
      <c r="A687" s="397">
        <v>16236</v>
      </c>
      <c r="B687" s="398" t="s">
        <v>3</v>
      </c>
      <c r="C687" s="397" t="s">
        <v>4</v>
      </c>
    </row>
    <row r="688" spans="1:3" ht="15" x14ac:dyDescent="0.2">
      <c r="A688" s="397">
        <v>16238</v>
      </c>
      <c r="B688" s="398" t="s">
        <v>3</v>
      </c>
      <c r="C688" s="397" t="s">
        <v>4</v>
      </c>
    </row>
    <row r="689" spans="1:3" ht="15" x14ac:dyDescent="0.2">
      <c r="A689" s="397">
        <v>16239</v>
      </c>
      <c r="B689" s="398" t="s">
        <v>7</v>
      </c>
      <c r="C689" s="397" t="s">
        <v>8</v>
      </c>
    </row>
    <row r="690" spans="1:3" ht="15" x14ac:dyDescent="0.2">
      <c r="A690" s="397">
        <v>16240</v>
      </c>
      <c r="B690" s="398" t="s">
        <v>7</v>
      </c>
      <c r="C690" s="397" t="s">
        <v>8</v>
      </c>
    </row>
    <row r="691" spans="1:3" ht="15" x14ac:dyDescent="0.2">
      <c r="A691" s="397">
        <v>16242</v>
      </c>
      <c r="B691" s="398" t="s">
        <v>7</v>
      </c>
      <c r="C691" s="397" t="s">
        <v>8</v>
      </c>
    </row>
    <row r="692" spans="1:3" ht="15" x14ac:dyDescent="0.2">
      <c r="A692" s="397">
        <v>16244</v>
      </c>
      <c r="B692" s="398" t="s">
        <v>3</v>
      </c>
      <c r="C692" s="397" t="s">
        <v>4</v>
      </c>
    </row>
    <row r="693" spans="1:3" ht="15" x14ac:dyDescent="0.2">
      <c r="A693" s="397">
        <v>16245</v>
      </c>
      <c r="B693" s="398" t="s">
        <v>3</v>
      </c>
      <c r="C693" s="397" t="s">
        <v>4</v>
      </c>
    </row>
    <row r="694" spans="1:3" ht="15" x14ac:dyDescent="0.2">
      <c r="A694" s="397">
        <v>16246</v>
      </c>
      <c r="B694" s="398" t="s">
        <v>3</v>
      </c>
      <c r="C694" s="397" t="s">
        <v>4</v>
      </c>
    </row>
    <row r="695" spans="1:3" ht="15" x14ac:dyDescent="0.2">
      <c r="A695" s="397">
        <v>16248</v>
      </c>
      <c r="B695" s="398" t="s">
        <v>7</v>
      </c>
      <c r="C695" s="397" t="s">
        <v>8</v>
      </c>
    </row>
    <row r="696" spans="1:3" ht="15" x14ac:dyDescent="0.2">
      <c r="A696" s="397">
        <v>16249</v>
      </c>
      <c r="B696" s="398" t="s">
        <v>3</v>
      </c>
      <c r="C696" s="397" t="s">
        <v>4</v>
      </c>
    </row>
    <row r="697" spans="1:3" ht="15" x14ac:dyDescent="0.2">
      <c r="A697" s="397">
        <v>16250</v>
      </c>
      <c r="B697" s="398" t="s">
        <v>3</v>
      </c>
      <c r="C697" s="397" t="s">
        <v>4</v>
      </c>
    </row>
    <row r="698" spans="1:3" ht="15" x14ac:dyDescent="0.2">
      <c r="A698" s="397">
        <v>16253</v>
      </c>
      <c r="B698" s="398" t="s">
        <v>3</v>
      </c>
      <c r="C698" s="397" t="s">
        <v>4</v>
      </c>
    </row>
    <row r="699" spans="1:3" ht="15" x14ac:dyDescent="0.2">
      <c r="A699" s="397">
        <v>16254</v>
      </c>
      <c r="B699" s="398" t="s">
        <v>7</v>
      </c>
      <c r="C699" s="397" t="s">
        <v>8</v>
      </c>
    </row>
    <row r="700" spans="1:3" ht="15" x14ac:dyDescent="0.2">
      <c r="A700" s="397">
        <v>16255</v>
      </c>
      <c r="B700" s="398" t="s">
        <v>7</v>
      </c>
      <c r="C700" s="397" t="s">
        <v>8</v>
      </c>
    </row>
    <row r="701" spans="1:3" ht="15" x14ac:dyDescent="0.2">
      <c r="A701" s="397">
        <v>16256</v>
      </c>
      <c r="B701" s="398" t="s">
        <v>3</v>
      </c>
      <c r="C701" s="397" t="s">
        <v>4</v>
      </c>
    </row>
    <row r="702" spans="1:3" ht="15" x14ac:dyDescent="0.2">
      <c r="A702" s="397">
        <v>16257</v>
      </c>
      <c r="B702" s="398" t="s">
        <v>7</v>
      </c>
      <c r="C702" s="397" t="s">
        <v>8</v>
      </c>
    </row>
    <row r="703" spans="1:3" ht="15" x14ac:dyDescent="0.2">
      <c r="A703" s="397">
        <v>16258</v>
      </c>
      <c r="B703" s="398" t="s">
        <v>7</v>
      </c>
      <c r="C703" s="397" t="s">
        <v>8</v>
      </c>
    </row>
    <row r="704" spans="1:3" ht="15" x14ac:dyDescent="0.2">
      <c r="A704" s="397">
        <v>16259</v>
      </c>
      <c r="B704" s="398" t="s">
        <v>3</v>
      </c>
      <c r="C704" s="397" t="s">
        <v>4</v>
      </c>
    </row>
    <row r="705" spans="1:3" ht="15" x14ac:dyDescent="0.2">
      <c r="A705" s="397">
        <v>16260</v>
      </c>
      <c r="B705" s="398" t="s">
        <v>7</v>
      </c>
      <c r="C705" s="397" t="s">
        <v>8</v>
      </c>
    </row>
    <row r="706" spans="1:3" ht="15" x14ac:dyDescent="0.2">
      <c r="A706" s="397">
        <v>16261</v>
      </c>
      <c r="B706" s="398" t="s">
        <v>3</v>
      </c>
      <c r="C706" s="397" t="s">
        <v>4</v>
      </c>
    </row>
    <row r="707" spans="1:3" ht="15" x14ac:dyDescent="0.2">
      <c r="A707" s="397">
        <v>16262</v>
      </c>
      <c r="B707" s="398" t="s">
        <v>3</v>
      </c>
      <c r="C707" s="397" t="s">
        <v>4</v>
      </c>
    </row>
    <row r="708" spans="1:3" ht="15" x14ac:dyDescent="0.2">
      <c r="A708" s="397">
        <v>16263</v>
      </c>
      <c r="B708" s="398" t="s">
        <v>3</v>
      </c>
      <c r="C708" s="397" t="s">
        <v>4</v>
      </c>
    </row>
    <row r="709" spans="1:3" ht="15" x14ac:dyDescent="0.2">
      <c r="A709" s="397">
        <v>16301</v>
      </c>
      <c r="B709" s="398" t="s">
        <v>7</v>
      </c>
      <c r="C709" s="397" t="s">
        <v>8</v>
      </c>
    </row>
    <row r="710" spans="1:3" ht="15" x14ac:dyDescent="0.2">
      <c r="A710" s="397">
        <v>16311</v>
      </c>
      <c r="B710" s="398" t="s">
        <v>7</v>
      </c>
      <c r="C710" s="397" t="s">
        <v>8</v>
      </c>
    </row>
    <row r="711" spans="1:3" ht="15" x14ac:dyDescent="0.2">
      <c r="A711" s="397">
        <v>16312</v>
      </c>
      <c r="B711" s="398" t="s">
        <v>7</v>
      </c>
      <c r="C711" s="397" t="s">
        <v>8</v>
      </c>
    </row>
    <row r="712" spans="1:3" ht="15" x14ac:dyDescent="0.2">
      <c r="A712" s="397">
        <v>16313</v>
      </c>
      <c r="B712" s="398" t="s">
        <v>7</v>
      </c>
      <c r="C712" s="397" t="s">
        <v>8</v>
      </c>
    </row>
    <row r="713" spans="1:3" ht="15" x14ac:dyDescent="0.2">
      <c r="A713" s="397">
        <v>16314</v>
      </c>
      <c r="B713" s="398" t="s">
        <v>7</v>
      </c>
      <c r="C713" s="397" t="s">
        <v>8</v>
      </c>
    </row>
    <row r="714" spans="1:3" ht="15" x14ac:dyDescent="0.2">
      <c r="A714" s="397">
        <v>16316</v>
      </c>
      <c r="B714" s="398" t="s">
        <v>7</v>
      </c>
      <c r="C714" s="397" t="s">
        <v>8</v>
      </c>
    </row>
    <row r="715" spans="1:3" ht="15" x14ac:dyDescent="0.2">
      <c r="A715" s="397">
        <v>16317</v>
      </c>
      <c r="B715" s="398" t="s">
        <v>7</v>
      </c>
      <c r="C715" s="397" t="s">
        <v>8</v>
      </c>
    </row>
    <row r="716" spans="1:3" ht="15" x14ac:dyDescent="0.2">
      <c r="A716" s="397">
        <v>16319</v>
      </c>
      <c r="B716" s="398" t="s">
        <v>7</v>
      </c>
      <c r="C716" s="397" t="s">
        <v>8</v>
      </c>
    </row>
    <row r="717" spans="1:3" ht="15" x14ac:dyDescent="0.2">
      <c r="A717" s="397">
        <v>16321</v>
      </c>
      <c r="B717" s="398" t="s">
        <v>7</v>
      </c>
      <c r="C717" s="397" t="s">
        <v>8</v>
      </c>
    </row>
    <row r="718" spans="1:3" ht="15" x14ac:dyDescent="0.2">
      <c r="A718" s="397">
        <v>16322</v>
      </c>
      <c r="B718" s="398" t="s">
        <v>7</v>
      </c>
      <c r="C718" s="397" t="s">
        <v>8</v>
      </c>
    </row>
    <row r="719" spans="1:3" ht="15" x14ac:dyDescent="0.2">
      <c r="A719" s="397">
        <v>16323</v>
      </c>
      <c r="B719" s="398" t="s">
        <v>7</v>
      </c>
      <c r="C719" s="397" t="s">
        <v>8</v>
      </c>
    </row>
    <row r="720" spans="1:3" ht="15" x14ac:dyDescent="0.2">
      <c r="A720" s="397">
        <v>16326</v>
      </c>
      <c r="B720" s="398" t="s">
        <v>7</v>
      </c>
      <c r="C720" s="397" t="s">
        <v>8</v>
      </c>
    </row>
    <row r="721" spans="1:3" ht="15" x14ac:dyDescent="0.2">
      <c r="A721" s="397">
        <v>16327</v>
      </c>
      <c r="B721" s="398" t="s">
        <v>7</v>
      </c>
      <c r="C721" s="397" t="s">
        <v>8</v>
      </c>
    </row>
    <row r="722" spans="1:3" ht="15" x14ac:dyDescent="0.2">
      <c r="A722" s="397">
        <v>16328</v>
      </c>
      <c r="B722" s="398" t="s">
        <v>7</v>
      </c>
      <c r="C722" s="397" t="s">
        <v>8</v>
      </c>
    </row>
    <row r="723" spans="1:3" ht="15" x14ac:dyDescent="0.2">
      <c r="A723" s="397">
        <v>16329</v>
      </c>
      <c r="B723" s="398" t="s">
        <v>7</v>
      </c>
      <c r="C723" s="397" t="s">
        <v>8</v>
      </c>
    </row>
    <row r="724" spans="1:3" ht="15" x14ac:dyDescent="0.2">
      <c r="A724" s="397">
        <v>16331</v>
      </c>
      <c r="B724" s="398" t="s">
        <v>7</v>
      </c>
      <c r="C724" s="397" t="s">
        <v>8</v>
      </c>
    </row>
    <row r="725" spans="1:3" ht="15" x14ac:dyDescent="0.2">
      <c r="A725" s="397">
        <v>16332</v>
      </c>
      <c r="B725" s="398" t="s">
        <v>7</v>
      </c>
      <c r="C725" s="397" t="s">
        <v>8</v>
      </c>
    </row>
    <row r="726" spans="1:3" ht="15" x14ac:dyDescent="0.2">
      <c r="A726" s="397">
        <v>16333</v>
      </c>
      <c r="B726" s="398" t="s">
        <v>9</v>
      </c>
      <c r="C726" s="397" t="s">
        <v>10</v>
      </c>
    </row>
    <row r="727" spans="1:3" ht="15" x14ac:dyDescent="0.2">
      <c r="A727" s="397">
        <v>16334</v>
      </c>
      <c r="B727" s="398" t="s">
        <v>7</v>
      </c>
      <c r="C727" s="397" t="s">
        <v>8</v>
      </c>
    </row>
    <row r="728" spans="1:3" ht="15" x14ac:dyDescent="0.2">
      <c r="A728" s="397">
        <v>16335</v>
      </c>
      <c r="B728" s="398" t="s">
        <v>7</v>
      </c>
      <c r="C728" s="397" t="s">
        <v>8</v>
      </c>
    </row>
    <row r="729" spans="1:3" ht="15" x14ac:dyDescent="0.2">
      <c r="A729" s="397">
        <v>16340</v>
      </c>
      <c r="B729" s="398" t="s">
        <v>7</v>
      </c>
      <c r="C729" s="397" t="s">
        <v>8</v>
      </c>
    </row>
    <row r="730" spans="1:3" ht="15" x14ac:dyDescent="0.2">
      <c r="A730" s="397">
        <v>16341</v>
      </c>
      <c r="B730" s="398" t="s">
        <v>7</v>
      </c>
      <c r="C730" s="397" t="s">
        <v>8</v>
      </c>
    </row>
    <row r="731" spans="1:3" ht="15" x14ac:dyDescent="0.2">
      <c r="A731" s="397">
        <v>16342</v>
      </c>
      <c r="B731" s="398" t="s">
        <v>7</v>
      </c>
      <c r="C731" s="397" t="s">
        <v>8</v>
      </c>
    </row>
    <row r="732" spans="1:3" ht="15" x14ac:dyDescent="0.2">
      <c r="A732" s="397">
        <v>16343</v>
      </c>
      <c r="B732" s="398" t="s">
        <v>7</v>
      </c>
      <c r="C732" s="397" t="s">
        <v>8</v>
      </c>
    </row>
    <row r="733" spans="1:3" ht="15" x14ac:dyDescent="0.2">
      <c r="A733" s="397">
        <v>16344</v>
      </c>
      <c r="B733" s="398" t="s">
        <v>7</v>
      </c>
      <c r="C733" s="397" t="s">
        <v>8</v>
      </c>
    </row>
    <row r="734" spans="1:3" ht="15" x14ac:dyDescent="0.2">
      <c r="A734" s="397">
        <v>16345</v>
      </c>
      <c r="B734" s="398" t="s">
        <v>7</v>
      </c>
      <c r="C734" s="397" t="s">
        <v>8</v>
      </c>
    </row>
    <row r="735" spans="1:3" ht="15" x14ac:dyDescent="0.2">
      <c r="A735" s="397">
        <v>16346</v>
      </c>
      <c r="B735" s="398" t="s">
        <v>7</v>
      </c>
      <c r="C735" s="397" t="s">
        <v>8</v>
      </c>
    </row>
    <row r="736" spans="1:3" ht="15" x14ac:dyDescent="0.2">
      <c r="A736" s="397">
        <v>16347</v>
      </c>
      <c r="B736" s="398" t="s">
        <v>7</v>
      </c>
      <c r="C736" s="397" t="s">
        <v>8</v>
      </c>
    </row>
    <row r="737" spans="1:3" ht="15" x14ac:dyDescent="0.2">
      <c r="A737" s="397">
        <v>16350</v>
      </c>
      <c r="B737" s="398" t="s">
        <v>7</v>
      </c>
      <c r="C737" s="397" t="s">
        <v>8</v>
      </c>
    </row>
    <row r="738" spans="1:3" ht="15" x14ac:dyDescent="0.2">
      <c r="A738" s="397">
        <v>16351</v>
      </c>
      <c r="B738" s="398" t="s">
        <v>7</v>
      </c>
      <c r="C738" s="397" t="s">
        <v>8</v>
      </c>
    </row>
    <row r="739" spans="1:3" ht="15" x14ac:dyDescent="0.2">
      <c r="A739" s="397">
        <v>16352</v>
      </c>
      <c r="B739" s="398" t="s">
        <v>7</v>
      </c>
      <c r="C739" s="397" t="s">
        <v>8</v>
      </c>
    </row>
    <row r="740" spans="1:3" ht="15" x14ac:dyDescent="0.2">
      <c r="A740" s="397">
        <v>16353</v>
      </c>
      <c r="B740" s="398" t="s">
        <v>7</v>
      </c>
      <c r="C740" s="397" t="s">
        <v>8</v>
      </c>
    </row>
    <row r="741" spans="1:3" ht="15" x14ac:dyDescent="0.2">
      <c r="A741" s="397">
        <v>16354</v>
      </c>
      <c r="B741" s="398" t="s">
        <v>7</v>
      </c>
      <c r="C741" s="397" t="s">
        <v>8</v>
      </c>
    </row>
    <row r="742" spans="1:3" ht="15" x14ac:dyDescent="0.2">
      <c r="A742" s="397">
        <v>16360</v>
      </c>
      <c r="B742" s="398" t="s">
        <v>7</v>
      </c>
      <c r="C742" s="397" t="s">
        <v>8</v>
      </c>
    </row>
    <row r="743" spans="1:3" ht="15" x14ac:dyDescent="0.2">
      <c r="A743" s="397">
        <v>16361</v>
      </c>
      <c r="B743" s="398" t="s">
        <v>7</v>
      </c>
      <c r="C743" s="397" t="s">
        <v>8</v>
      </c>
    </row>
    <row r="744" spans="1:3" ht="15" x14ac:dyDescent="0.2">
      <c r="A744" s="397">
        <v>16362</v>
      </c>
      <c r="B744" s="398" t="s">
        <v>7</v>
      </c>
      <c r="C744" s="397" t="s">
        <v>8</v>
      </c>
    </row>
    <row r="745" spans="1:3" ht="15" x14ac:dyDescent="0.2">
      <c r="A745" s="397">
        <v>16364</v>
      </c>
      <c r="B745" s="398" t="s">
        <v>7</v>
      </c>
      <c r="C745" s="397" t="s">
        <v>8</v>
      </c>
    </row>
    <row r="746" spans="1:3" ht="15" x14ac:dyDescent="0.2">
      <c r="A746" s="397">
        <v>16365</v>
      </c>
      <c r="B746" s="398" t="s">
        <v>7</v>
      </c>
      <c r="C746" s="397" t="s">
        <v>8</v>
      </c>
    </row>
    <row r="747" spans="1:3" ht="15" x14ac:dyDescent="0.2">
      <c r="A747" s="397">
        <v>16366</v>
      </c>
      <c r="B747" s="398" t="s">
        <v>7</v>
      </c>
      <c r="C747" s="397" t="s">
        <v>8</v>
      </c>
    </row>
    <row r="748" spans="1:3" ht="15" x14ac:dyDescent="0.2">
      <c r="A748" s="397">
        <v>16367</v>
      </c>
      <c r="B748" s="398" t="s">
        <v>7</v>
      </c>
      <c r="C748" s="397" t="s">
        <v>8</v>
      </c>
    </row>
    <row r="749" spans="1:3" ht="15" x14ac:dyDescent="0.2">
      <c r="A749" s="397">
        <v>16368</v>
      </c>
      <c r="B749" s="398" t="s">
        <v>7</v>
      </c>
      <c r="C749" s="397" t="s">
        <v>8</v>
      </c>
    </row>
    <row r="750" spans="1:3" ht="15" x14ac:dyDescent="0.2">
      <c r="A750" s="397">
        <v>16369</v>
      </c>
      <c r="B750" s="398" t="s">
        <v>7</v>
      </c>
      <c r="C750" s="397" t="s">
        <v>8</v>
      </c>
    </row>
    <row r="751" spans="1:3" ht="15" x14ac:dyDescent="0.2">
      <c r="A751" s="397">
        <v>16370</v>
      </c>
      <c r="B751" s="398" t="s">
        <v>7</v>
      </c>
      <c r="C751" s="397" t="s">
        <v>8</v>
      </c>
    </row>
    <row r="752" spans="1:3" ht="15" x14ac:dyDescent="0.2">
      <c r="A752" s="397">
        <v>16371</v>
      </c>
      <c r="B752" s="398" t="s">
        <v>7</v>
      </c>
      <c r="C752" s="397" t="s">
        <v>8</v>
      </c>
    </row>
    <row r="753" spans="1:3" ht="15" x14ac:dyDescent="0.2">
      <c r="A753" s="397">
        <v>16372</v>
      </c>
      <c r="B753" s="398" t="s">
        <v>7</v>
      </c>
      <c r="C753" s="397" t="s">
        <v>8</v>
      </c>
    </row>
    <row r="754" spans="1:3" ht="15" x14ac:dyDescent="0.2">
      <c r="A754" s="397">
        <v>16373</v>
      </c>
      <c r="B754" s="398" t="s">
        <v>7</v>
      </c>
      <c r="C754" s="397" t="s">
        <v>8</v>
      </c>
    </row>
    <row r="755" spans="1:3" ht="15" x14ac:dyDescent="0.2">
      <c r="A755" s="397">
        <v>16374</v>
      </c>
      <c r="B755" s="398" t="s">
        <v>7</v>
      </c>
      <c r="C755" s="397" t="s">
        <v>8</v>
      </c>
    </row>
    <row r="756" spans="1:3" ht="15" x14ac:dyDescent="0.2">
      <c r="A756" s="397">
        <v>16375</v>
      </c>
      <c r="B756" s="398" t="s">
        <v>7</v>
      </c>
      <c r="C756" s="397" t="s">
        <v>8</v>
      </c>
    </row>
    <row r="757" spans="1:3" ht="15" x14ac:dyDescent="0.2">
      <c r="A757" s="397">
        <v>16388</v>
      </c>
      <c r="B757" s="398" t="s">
        <v>7</v>
      </c>
      <c r="C757" s="397" t="s">
        <v>8</v>
      </c>
    </row>
    <row r="758" spans="1:3" ht="15" x14ac:dyDescent="0.2">
      <c r="A758" s="397">
        <v>16401</v>
      </c>
      <c r="B758" s="398" t="s">
        <v>7</v>
      </c>
      <c r="C758" s="397" t="s">
        <v>8</v>
      </c>
    </row>
    <row r="759" spans="1:3" ht="15" x14ac:dyDescent="0.2">
      <c r="A759" s="397">
        <v>16402</v>
      </c>
      <c r="B759" s="398" t="s">
        <v>7</v>
      </c>
      <c r="C759" s="397" t="s">
        <v>8</v>
      </c>
    </row>
    <row r="760" spans="1:3" ht="15" x14ac:dyDescent="0.2">
      <c r="A760" s="397">
        <v>16403</v>
      </c>
      <c r="B760" s="398" t="s">
        <v>7</v>
      </c>
      <c r="C760" s="397" t="s">
        <v>8</v>
      </c>
    </row>
    <row r="761" spans="1:3" ht="15" x14ac:dyDescent="0.2">
      <c r="A761" s="397">
        <v>16404</v>
      </c>
      <c r="B761" s="398" t="s">
        <v>7</v>
      </c>
      <c r="C761" s="397" t="s">
        <v>8</v>
      </c>
    </row>
    <row r="762" spans="1:3" ht="15" x14ac:dyDescent="0.2">
      <c r="A762" s="397">
        <v>16405</v>
      </c>
      <c r="B762" s="398" t="s">
        <v>7</v>
      </c>
      <c r="C762" s="397" t="s">
        <v>8</v>
      </c>
    </row>
    <row r="763" spans="1:3" ht="15" x14ac:dyDescent="0.2">
      <c r="A763" s="397">
        <v>16406</v>
      </c>
      <c r="B763" s="398" t="s">
        <v>7</v>
      </c>
      <c r="C763" s="397" t="s">
        <v>8</v>
      </c>
    </row>
    <row r="764" spans="1:3" ht="15" x14ac:dyDescent="0.2">
      <c r="A764" s="397">
        <v>16407</v>
      </c>
      <c r="B764" s="398" t="s">
        <v>7</v>
      </c>
      <c r="C764" s="397" t="s">
        <v>8</v>
      </c>
    </row>
    <row r="765" spans="1:3" ht="15" x14ac:dyDescent="0.2">
      <c r="A765" s="397">
        <v>16410</v>
      </c>
      <c r="B765" s="398" t="s">
        <v>7</v>
      </c>
      <c r="C765" s="397" t="s">
        <v>8</v>
      </c>
    </row>
    <row r="766" spans="1:3" ht="15" x14ac:dyDescent="0.2">
      <c r="A766" s="397">
        <v>16411</v>
      </c>
      <c r="B766" s="398" t="s">
        <v>7</v>
      </c>
      <c r="C766" s="397" t="s">
        <v>8</v>
      </c>
    </row>
    <row r="767" spans="1:3" ht="15" x14ac:dyDescent="0.2">
      <c r="A767" s="397">
        <v>16412</v>
      </c>
      <c r="B767" s="398" t="s">
        <v>7</v>
      </c>
      <c r="C767" s="397" t="s">
        <v>8</v>
      </c>
    </row>
    <row r="768" spans="1:3" ht="15" x14ac:dyDescent="0.2">
      <c r="A768" s="397">
        <v>16413</v>
      </c>
      <c r="B768" s="398" t="s">
        <v>7</v>
      </c>
      <c r="C768" s="397" t="s">
        <v>8</v>
      </c>
    </row>
    <row r="769" spans="1:3" ht="15" x14ac:dyDescent="0.2">
      <c r="A769" s="397">
        <v>16415</v>
      </c>
      <c r="B769" s="398" t="s">
        <v>7</v>
      </c>
      <c r="C769" s="397" t="s">
        <v>8</v>
      </c>
    </row>
    <row r="770" spans="1:3" ht="15" x14ac:dyDescent="0.2">
      <c r="A770" s="397">
        <v>16416</v>
      </c>
      <c r="B770" s="398" t="s">
        <v>7</v>
      </c>
      <c r="C770" s="397" t="s">
        <v>8</v>
      </c>
    </row>
    <row r="771" spans="1:3" ht="15" x14ac:dyDescent="0.2">
      <c r="A771" s="397">
        <v>16417</v>
      </c>
      <c r="B771" s="398" t="s">
        <v>7</v>
      </c>
      <c r="C771" s="397" t="s">
        <v>8</v>
      </c>
    </row>
    <row r="772" spans="1:3" ht="15" x14ac:dyDescent="0.2">
      <c r="A772" s="397">
        <v>16420</v>
      </c>
      <c r="B772" s="398" t="s">
        <v>7</v>
      </c>
      <c r="C772" s="397" t="s">
        <v>8</v>
      </c>
    </row>
    <row r="773" spans="1:3" ht="15" x14ac:dyDescent="0.2">
      <c r="A773" s="397">
        <v>16421</v>
      </c>
      <c r="B773" s="398" t="s">
        <v>7</v>
      </c>
      <c r="C773" s="397" t="s">
        <v>8</v>
      </c>
    </row>
    <row r="774" spans="1:3" ht="15" x14ac:dyDescent="0.2">
      <c r="A774" s="397">
        <v>16422</v>
      </c>
      <c r="B774" s="398" t="s">
        <v>7</v>
      </c>
      <c r="C774" s="397" t="s">
        <v>8</v>
      </c>
    </row>
    <row r="775" spans="1:3" ht="15" x14ac:dyDescent="0.2">
      <c r="A775" s="397">
        <v>16423</v>
      </c>
      <c r="B775" s="398" t="s">
        <v>7</v>
      </c>
      <c r="C775" s="397" t="s">
        <v>8</v>
      </c>
    </row>
    <row r="776" spans="1:3" ht="15" x14ac:dyDescent="0.2">
      <c r="A776" s="397">
        <v>16424</v>
      </c>
      <c r="B776" s="398" t="s">
        <v>7</v>
      </c>
      <c r="C776" s="397" t="s">
        <v>8</v>
      </c>
    </row>
    <row r="777" spans="1:3" ht="15" x14ac:dyDescent="0.2">
      <c r="A777" s="397">
        <v>16426</v>
      </c>
      <c r="B777" s="398" t="s">
        <v>7</v>
      </c>
      <c r="C777" s="397" t="s">
        <v>8</v>
      </c>
    </row>
    <row r="778" spans="1:3" ht="15" x14ac:dyDescent="0.2">
      <c r="A778" s="397">
        <v>16427</v>
      </c>
      <c r="B778" s="398" t="s">
        <v>7</v>
      </c>
      <c r="C778" s="397" t="s">
        <v>8</v>
      </c>
    </row>
    <row r="779" spans="1:3" ht="15" x14ac:dyDescent="0.2">
      <c r="A779" s="397">
        <v>16428</v>
      </c>
      <c r="B779" s="398" t="s">
        <v>7</v>
      </c>
      <c r="C779" s="397" t="s">
        <v>8</v>
      </c>
    </row>
    <row r="780" spans="1:3" ht="15" x14ac:dyDescent="0.2">
      <c r="A780" s="397">
        <v>16430</v>
      </c>
      <c r="B780" s="398" t="s">
        <v>7</v>
      </c>
      <c r="C780" s="397" t="s">
        <v>8</v>
      </c>
    </row>
    <row r="781" spans="1:3" ht="15" x14ac:dyDescent="0.2">
      <c r="A781" s="397">
        <v>16432</v>
      </c>
      <c r="B781" s="398" t="s">
        <v>7</v>
      </c>
      <c r="C781" s="397" t="s">
        <v>8</v>
      </c>
    </row>
    <row r="782" spans="1:3" ht="15" x14ac:dyDescent="0.2">
      <c r="A782" s="397">
        <v>16433</v>
      </c>
      <c r="B782" s="398" t="s">
        <v>7</v>
      </c>
      <c r="C782" s="397" t="s">
        <v>8</v>
      </c>
    </row>
    <row r="783" spans="1:3" ht="15" x14ac:dyDescent="0.2">
      <c r="A783" s="397">
        <v>16434</v>
      </c>
      <c r="B783" s="398" t="s">
        <v>7</v>
      </c>
      <c r="C783" s="397" t="s">
        <v>8</v>
      </c>
    </row>
    <row r="784" spans="1:3" ht="15" x14ac:dyDescent="0.2">
      <c r="A784" s="397">
        <v>16435</v>
      </c>
      <c r="B784" s="398" t="s">
        <v>7</v>
      </c>
      <c r="C784" s="397" t="s">
        <v>8</v>
      </c>
    </row>
    <row r="785" spans="1:3" ht="15" x14ac:dyDescent="0.2">
      <c r="A785" s="397">
        <v>16436</v>
      </c>
      <c r="B785" s="398" t="s">
        <v>7</v>
      </c>
      <c r="C785" s="397" t="s">
        <v>8</v>
      </c>
    </row>
    <row r="786" spans="1:3" ht="15" x14ac:dyDescent="0.2">
      <c r="A786" s="397">
        <v>16438</v>
      </c>
      <c r="B786" s="398" t="s">
        <v>7</v>
      </c>
      <c r="C786" s="397" t="s">
        <v>8</v>
      </c>
    </row>
    <row r="787" spans="1:3" ht="15" x14ac:dyDescent="0.2">
      <c r="A787" s="397">
        <v>16440</v>
      </c>
      <c r="B787" s="398" t="s">
        <v>7</v>
      </c>
      <c r="C787" s="397" t="s">
        <v>8</v>
      </c>
    </row>
    <row r="788" spans="1:3" ht="15" x14ac:dyDescent="0.2">
      <c r="A788" s="397">
        <v>16441</v>
      </c>
      <c r="B788" s="398" t="s">
        <v>7</v>
      </c>
      <c r="C788" s="397" t="s">
        <v>8</v>
      </c>
    </row>
    <row r="789" spans="1:3" ht="15" x14ac:dyDescent="0.2">
      <c r="A789" s="397">
        <v>16442</v>
      </c>
      <c r="B789" s="398" t="s">
        <v>7</v>
      </c>
      <c r="C789" s="397" t="s">
        <v>8</v>
      </c>
    </row>
    <row r="790" spans="1:3" ht="15" x14ac:dyDescent="0.2">
      <c r="A790" s="397">
        <v>16443</v>
      </c>
      <c r="B790" s="398" t="s">
        <v>7</v>
      </c>
      <c r="C790" s="397" t="s">
        <v>8</v>
      </c>
    </row>
    <row r="791" spans="1:3" ht="15" x14ac:dyDescent="0.2">
      <c r="A791" s="397">
        <v>16444</v>
      </c>
      <c r="B791" s="398" t="s">
        <v>7</v>
      </c>
      <c r="C791" s="397" t="s">
        <v>8</v>
      </c>
    </row>
    <row r="792" spans="1:3" ht="15" x14ac:dyDescent="0.2">
      <c r="A792" s="397">
        <v>16475</v>
      </c>
      <c r="B792" s="398" t="s">
        <v>7</v>
      </c>
      <c r="C792" s="397" t="s">
        <v>8</v>
      </c>
    </row>
    <row r="793" spans="1:3" ht="15" x14ac:dyDescent="0.2">
      <c r="A793" s="397">
        <v>16501</v>
      </c>
      <c r="B793" s="398" t="s">
        <v>7</v>
      </c>
      <c r="C793" s="397" t="s">
        <v>8</v>
      </c>
    </row>
    <row r="794" spans="1:3" ht="15" x14ac:dyDescent="0.2">
      <c r="A794" s="397">
        <v>16502</v>
      </c>
      <c r="B794" s="398" t="s">
        <v>7</v>
      </c>
      <c r="C794" s="397" t="s">
        <v>8</v>
      </c>
    </row>
    <row r="795" spans="1:3" ht="15" x14ac:dyDescent="0.2">
      <c r="A795" s="397">
        <v>16503</v>
      </c>
      <c r="B795" s="398" t="s">
        <v>7</v>
      </c>
      <c r="C795" s="397" t="s">
        <v>8</v>
      </c>
    </row>
    <row r="796" spans="1:3" ht="15" x14ac:dyDescent="0.2">
      <c r="A796" s="397">
        <v>16504</v>
      </c>
      <c r="B796" s="398" t="s">
        <v>7</v>
      </c>
      <c r="C796" s="397" t="s">
        <v>8</v>
      </c>
    </row>
    <row r="797" spans="1:3" ht="15" x14ac:dyDescent="0.2">
      <c r="A797" s="397">
        <v>16505</v>
      </c>
      <c r="B797" s="398" t="s">
        <v>7</v>
      </c>
      <c r="C797" s="397" t="s">
        <v>8</v>
      </c>
    </row>
    <row r="798" spans="1:3" ht="15" x14ac:dyDescent="0.2">
      <c r="A798" s="397">
        <v>16506</v>
      </c>
      <c r="B798" s="398" t="s">
        <v>7</v>
      </c>
      <c r="C798" s="397" t="s">
        <v>8</v>
      </c>
    </row>
    <row r="799" spans="1:3" ht="15" x14ac:dyDescent="0.2">
      <c r="A799" s="397">
        <v>16507</v>
      </c>
      <c r="B799" s="398" t="s">
        <v>7</v>
      </c>
      <c r="C799" s="397" t="s">
        <v>8</v>
      </c>
    </row>
    <row r="800" spans="1:3" ht="15" x14ac:dyDescent="0.2">
      <c r="A800" s="397">
        <v>16508</v>
      </c>
      <c r="B800" s="398" t="s">
        <v>7</v>
      </c>
      <c r="C800" s="397" t="s">
        <v>8</v>
      </c>
    </row>
    <row r="801" spans="1:3" ht="15" x14ac:dyDescent="0.2">
      <c r="A801" s="397">
        <v>16509</v>
      </c>
      <c r="B801" s="398" t="s">
        <v>7</v>
      </c>
      <c r="C801" s="397" t="s">
        <v>8</v>
      </c>
    </row>
    <row r="802" spans="1:3" ht="15" x14ac:dyDescent="0.2">
      <c r="A802" s="397">
        <v>16510</v>
      </c>
      <c r="B802" s="398" t="s">
        <v>7</v>
      </c>
      <c r="C802" s="397" t="s">
        <v>8</v>
      </c>
    </row>
    <row r="803" spans="1:3" ht="15" x14ac:dyDescent="0.2">
      <c r="A803" s="397">
        <v>16511</v>
      </c>
      <c r="B803" s="398" t="s">
        <v>7</v>
      </c>
      <c r="C803" s="397" t="s">
        <v>8</v>
      </c>
    </row>
    <row r="804" spans="1:3" ht="15" x14ac:dyDescent="0.2">
      <c r="A804" s="397">
        <v>16512</v>
      </c>
      <c r="B804" s="398" t="s">
        <v>7</v>
      </c>
      <c r="C804" s="397" t="s">
        <v>8</v>
      </c>
    </row>
    <row r="805" spans="1:3" ht="15" x14ac:dyDescent="0.2">
      <c r="A805" s="397">
        <v>16514</v>
      </c>
      <c r="B805" s="398" t="s">
        <v>7</v>
      </c>
      <c r="C805" s="397" t="s">
        <v>8</v>
      </c>
    </row>
    <row r="806" spans="1:3" ht="15" x14ac:dyDescent="0.2">
      <c r="A806" s="397">
        <v>16515</v>
      </c>
      <c r="B806" s="398" t="s">
        <v>7</v>
      </c>
      <c r="C806" s="397" t="s">
        <v>8</v>
      </c>
    </row>
    <row r="807" spans="1:3" ht="15" x14ac:dyDescent="0.2">
      <c r="A807" s="397">
        <v>16522</v>
      </c>
      <c r="B807" s="398" t="s">
        <v>7</v>
      </c>
      <c r="C807" s="397" t="s">
        <v>8</v>
      </c>
    </row>
    <row r="808" spans="1:3" ht="15" x14ac:dyDescent="0.2">
      <c r="A808" s="397">
        <v>16530</v>
      </c>
      <c r="B808" s="398" t="s">
        <v>7</v>
      </c>
      <c r="C808" s="397" t="s">
        <v>8</v>
      </c>
    </row>
    <row r="809" spans="1:3" ht="15" x14ac:dyDescent="0.2">
      <c r="A809" s="397">
        <v>16531</v>
      </c>
      <c r="B809" s="398" t="s">
        <v>7</v>
      </c>
      <c r="C809" s="397" t="s">
        <v>8</v>
      </c>
    </row>
    <row r="810" spans="1:3" ht="15" x14ac:dyDescent="0.2">
      <c r="A810" s="397">
        <v>16532</v>
      </c>
      <c r="B810" s="398" t="s">
        <v>7</v>
      </c>
      <c r="C810" s="397" t="s">
        <v>8</v>
      </c>
    </row>
    <row r="811" spans="1:3" ht="15" x14ac:dyDescent="0.2">
      <c r="A811" s="397">
        <v>16533</v>
      </c>
      <c r="B811" s="398" t="s">
        <v>7</v>
      </c>
      <c r="C811" s="397" t="s">
        <v>8</v>
      </c>
    </row>
    <row r="812" spans="1:3" ht="15" x14ac:dyDescent="0.2">
      <c r="A812" s="397">
        <v>16534</v>
      </c>
      <c r="B812" s="398" t="s">
        <v>7</v>
      </c>
      <c r="C812" s="397" t="s">
        <v>8</v>
      </c>
    </row>
    <row r="813" spans="1:3" ht="15" x14ac:dyDescent="0.2">
      <c r="A813" s="397">
        <v>16538</v>
      </c>
      <c r="B813" s="398" t="s">
        <v>7</v>
      </c>
      <c r="C813" s="397" t="s">
        <v>8</v>
      </c>
    </row>
    <row r="814" spans="1:3" ht="15" x14ac:dyDescent="0.2">
      <c r="A814" s="397">
        <v>16541</v>
      </c>
      <c r="B814" s="398" t="s">
        <v>7</v>
      </c>
      <c r="C814" s="397" t="s">
        <v>8</v>
      </c>
    </row>
    <row r="815" spans="1:3" ht="15" x14ac:dyDescent="0.2">
      <c r="A815" s="397">
        <v>16544</v>
      </c>
      <c r="B815" s="398" t="s">
        <v>7</v>
      </c>
      <c r="C815" s="397" t="s">
        <v>8</v>
      </c>
    </row>
    <row r="816" spans="1:3" ht="15" x14ac:dyDescent="0.2">
      <c r="A816" s="397">
        <v>16546</v>
      </c>
      <c r="B816" s="398" t="s">
        <v>7</v>
      </c>
      <c r="C816" s="397" t="s">
        <v>8</v>
      </c>
    </row>
    <row r="817" spans="1:3" ht="15" x14ac:dyDescent="0.2">
      <c r="A817" s="397">
        <v>16550</v>
      </c>
      <c r="B817" s="398" t="s">
        <v>7</v>
      </c>
      <c r="C817" s="397" t="s">
        <v>8</v>
      </c>
    </row>
    <row r="818" spans="1:3" ht="15" x14ac:dyDescent="0.2">
      <c r="A818" s="397">
        <v>16553</v>
      </c>
      <c r="B818" s="398" t="s">
        <v>7</v>
      </c>
      <c r="C818" s="397" t="s">
        <v>8</v>
      </c>
    </row>
    <row r="819" spans="1:3" ht="15" x14ac:dyDescent="0.2">
      <c r="A819" s="397">
        <v>16554</v>
      </c>
      <c r="B819" s="398" t="s">
        <v>7</v>
      </c>
      <c r="C819" s="397" t="s">
        <v>8</v>
      </c>
    </row>
    <row r="820" spans="1:3" ht="15" x14ac:dyDescent="0.2">
      <c r="A820" s="397">
        <v>16563</v>
      </c>
      <c r="B820" s="398" t="s">
        <v>7</v>
      </c>
      <c r="C820" s="397" t="s">
        <v>8</v>
      </c>
    </row>
    <row r="821" spans="1:3" ht="15" x14ac:dyDescent="0.2">
      <c r="A821" s="397">
        <v>16565</v>
      </c>
      <c r="B821" s="398" t="s">
        <v>7</v>
      </c>
      <c r="C821" s="397" t="s">
        <v>8</v>
      </c>
    </row>
    <row r="822" spans="1:3" ht="15" x14ac:dyDescent="0.2">
      <c r="A822" s="397">
        <v>16601</v>
      </c>
      <c r="B822" s="398" t="s">
        <v>3</v>
      </c>
      <c r="C822" s="397" t="s">
        <v>4</v>
      </c>
    </row>
    <row r="823" spans="1:3" ht="15" x14ac:dyDescent="0.2">
      <c r="A823" s="397">
        <v>16602</v>
      </c>
      <c r="B823" s="398" t="s">
        <v>3</v>
      </c>
      <c r="C823" s="397" t="s">
        <v>4</v>
      </c>
    </row>
    <row r="824" spans="1:3" ht="15" x14ac:dyDescent="0.2">
      <c r="A824" s="397">
        <v>16603</v>
      </c>
      <c r="B824" s="398" t="s">
        <v>3</v>
      </c>
      <c r="C824" s="397" t="s">
        <v>4</v>
      </c>
    </row>
    <row r="825" spans="1:3" ht="15" x14ac:dyDescent="0.2">
      <c r="A825" s="397">
        <v>16611</v>
      </c>
      <c r="B825" s="398" t="s">
        <v>11</v>
      </c>
      <c r="C825" s="397" t="s">
        <v>12</v>
      </c>
    </row>
    <row r="826" spans="1:3" ht="15" x14ac:dyDescent="0.2">
      <c r="A826" s="397">
        <v>16613</v>
      </c>
      <c r="B826" s="398" t="s">
        <v>3</v>
      </c>
      <c r="C826" s="397" t="s">
        <v>4</v>
      </c>
    </row>
    <row r="827" spans="1:3" ht="15" x14ac:dyDescent="0.2">
      <c r="A827" s="397">
        <v>16616</v>
      </c>
      <c r="B827" s="398" t="s">
        <v>9</v>
      </c>
      <c r="C827" s="397" t="s">
        <v>10</v>
      </c>
    </row>
    <row r="828" spans="1:3" ht="15" x14ac:dyDescent="0.2">
      <c r="A828" s="397">
        <v>16617</v>
      </c>
      <c r="B828" s="398" t="s">
        <v>3</v>
      </c>
      <c r="C828" s="397" t="s">
        <v>4</v>
      </c>
    </row>
    <row r="829" spans="1:3" ht="15" x14ac:dyDescent="0.2">
      <c r="A829" s="397">
        <v>16619</v>
      </c>
      <c r="B829" s="398" t="s">
        <v>3</v>
      </c>
      <c r="C829" s="397" t="s">
        <v>4</v>
      </c>
    </row>
    <row r="830" spans="1:3" ht="15" x14ac:dyDescent="0.2">
      <c r="A830" s="397">
        <v>16620</v>
      </c>
      <c r="B830" s="398" t="s">
        <v>9</v>
      </c>
      <c r="C830" s="397" t="s">
        <v>10</v>
      </c>
    </row>
    <row r="831" spans="1:3" ht="15" x14ac:dyDescent="0.2">
      <c r="A831" s="397">
        <v>16621</v>
      </c>
      <c r="B831" s="398" t="s">
        <v>11</v>
      </c>
      <c r="C831" s="397" t="s">
        <v>12</v>
      </c>
    </row>
    <row r="832" spans="1:3" ht="15" x14ac:dyDescent="0.2">
      <c r="A832" s="397">
        <v>16622</v>
      </c>
      <c r="B832" s="398" t="s">
        <v>11</v>
      </c>
      <c r="C832" s="397" t="s">
        <v>12</v>
      </c>
    </row>
    <row r="833" spans="1:3" ht="15" x14ac:dyDescent="0.2">
      <c r="A833" s="397">
        <v>16623</v>
      </c>
      <c r="B833" s="398" t="s">
        <v>11</v>
      </c>
      <c r="C833" s="397" t="s">
        <v>12</v>
      </c>
    </row>
    <row r="834" spans="1:3" ht="15" x14ac:dyDescent="0.2">
      <c r="A834" s="397">
        <v>16624</v>
      </c>
      <c r="B834" s="398" t="s">
        <v>3</v>
      </c>
      <c r="C834" s="397" t="s">
        <v>4</v>
      </c>
    </row>
    <row r="835" spans="1:3" ht="15" x14ac:dyDescent="0.2">
      <c r="A835" s="397">
        <v>16625</v>
      </c>
      <c r="B835" s="398" t="s">
        <v>3</v>
      </c>
      <c r="C835" s="397" t="s">
        <v>4</v>
      </c>
    </row>
    <row r="836" spans="1:3" ht="15" x14ac:dyDescent="0.2">
      <c r="A836" s="397">
        <v>16627</v>
      </c>
      <c r="B836" s="398" t="s">
        <v>9</v>
      </c>
      <c r="C836" s="397" t="s">
        <v>10</v>
      </c>
    </row>
    <row r="837" spans="1:3" ht="15" x14ac:dyDescent="0.2">
      <c r="A837" s="397">
        <v>16629</v>
      </c>
      <c r="B837" s="398" t="s">
        <v>3</v>
      </c>
      <c r="C837" s="397" t="s">
        <v>4</v>
      </c>
    </row>
    <row r="838" spans="1:3" ht="15" x14ac:dyDescent="0.2">
      <c r="A838" s="397">
        <v>16630</v>
      </c>
      <c r="B838" s="398" t="s">
        <v>3</v>
      </c>
      <c r="C838" s="397" t="s">
        <v>4</v>
      </c>
    </row>
    <row r="839" spans="1:3" ht="15" x14ac:dyDescent="0.2">
      <c r="A839" s="397">
        <v>16631</v>
      </c>
      <c r="B839" s="398" t="s">
        <v>3</v>
      </c>
      <c r="C839" s="397" t="s">
        <v>4</v>
      </c>
    </row>
    <row r="840" spans="1:3" ht="15" x14ac:dyDescent="0.2">
      <c r="A840" s="397">
        <v>16633</v>
      </c>
      <c r="B840" s="398" t="s">
        <v>3</v>
      </c>
      <c r="C840" s="397" t="s">
        <v>4</v>
      </c>
    </row>
    <row r="841" spans="1:3" ht="15" x14ac:dyDescent="0.2">
      <c r="A841" s="397">
        <v>16634</v>
      </c>
      <c r="B841" s="398" t="s">
        <v>11</v>
      </c>
      <c r="C841" s="397" t="s">
        <v>12</v>
      </c>
    </row>
    <row r="842" spans="1:3" ht="15" x14ac:dyDescent="0.2">
      <c r="A842" s="397">
        <v>16635</v>
      </c>
      <c r="B842" s="398" t="s">
        <v>3</v>
      </c>
      <c r="C842" s="397" t="s">
        <v>4</v>
      </c>
    </row>
    <row r="843" spans="1:3" ht="15" x14ac:dyDescent="0.2">
      <c r="A843" s="397">
        <v>16636</v>
      </c>
      <c r="B843" s="398" t="s">
        <v>3</v>
      </c>
      <c r="C843" s="397" t="s">
        <v>4</v>
      </c>
    </row>
    <row r="844" spans="1:3" ht="15" x14ac:dyDescent="0.2">
      <c r="A844" s="397">
        <v>16637</v>
      </c>
      <c r="B844" s="398" t="s">
        <v>3</v>
      </c>
      <c r="C844" s="397" t="s">
        <v>4</v>
      </c>
    </row>
    <row r="845" spans="1:3" ht="15" x14ac:dyDescent="0.2">
      <c r="A845" s="397">
        <v>16638</v>
      </c>
      <c r="B845" s="398" t="s">
        <v>11</v>
      </c>
      <c r="C845" s="397" t="s">
        <v>12</v>
      </c>
    </row>
    <row r="846" spans="1:3" ht="15" x14ac:dyDescent="0.2">
      <c r="A846" s="397">
        <v>16639</v>
      </c>
      <c r="B846" s="398" t="s">
        <v>3</v>
      </c>
      <c r="C846" s="397" t="s">
        <v>4</v>
      </c>
    </row>
    <row r="847" spans="1:3" ht="15" x14ac:dyDescent="0.2">
      <c r="A847" s="397">
        <v>16640</v>
      </c>
      <c r="B847" s="398" t="s">
        <v>3</v>
      </c>
      <c r="C847" s="397" t="s">
        <v>4</v>
      </c>
    </row>
    <row r="848" spans="1:3" ht="15" x14ac:dyDescent="0.2">
      <c r="A848" s="397">
        <v>16641</v>
      </c>
      <c r="B848" s="398" t="s">
        <v>3</v>
      </c>
      <c r="C848" s="397" t="s">
        <v>4</v>
      </c>
    </row>
    <row r="849" spans="1:3" ht="15" x14ac:dyDescent="0.2">
      <c r="A849" s="397">
        <v>16644</v>
      </c>
      <c r="B849" s="398" t="s">
        <v>3</v>
      </c>
      <c r="C849" s="397" t="s">
        <v>4</v>
      </c>
    </row>
    <row r="850" spans="1:3" ht="15" x14ac:dyDescent="0.2">
      <c r="A850" s="397">
        <v>16645</v>
      </c>
      <c r="B850" s="398" t="s">
        <v>9</v>
      </c>
      <c r="C850" s="397" t="s">
        <v>10</v>
      </c>
    </row>
    <row r="851" spans="1:3" ht="15" x14ac:dyDescent="0.2">
      <c r="A851" s="397">
        <v>16646</v>
      </c>
      <c r="B851" s="398" t="s">
        <v>3</v>
      </c>
      <c r="C851" s="397" t="s">
        <v>4</v>
      </c>
    </row>
    <row r="852" spans="1:3" ht="15" x14ac:dyDescent="0.2">
      <c r="A852" s="397">
        <v>16647</v>
      </c>
      <c r="B852" s="398" t="s">
        <v>11</v>
      </c>
      <c r="C852" s="397" t="s">
        <v>12</v>
      </c>
    </row>
    <row r="853" spans="1:3" ht="15" x14ac:dyDescent="0.2">
      <c r="A853" s="397">
        <v>16648</v>
      </c>
      <c r="B853" s="398" t="s">
        <v>3</v>
      </c>
      <c r="C853" s="397" t="s">
        <v>4</v>
      </c>
    </row>
    <row r="854" spans="1:3" ht="15" x14ac:dyDescent="0.2">
      <c r="A854" s="397">
        <v>16650</v>
      </c>
      <c r="B854" s="398" t="s">
        <v>3</v>
      </c>
      <c r="C854" s="397" t="s">
        <v>4</v>
      </c>
    </row>
    <row r="855" spans="1:3" ht="15" x14ac:dyDescent="0.2">
      <c r="A855" s="397">
        <v>16651</v>
      </c>
      <c r="B855" s="398" t="s">
        <v>9</v>
      </c>
      <c r="C855" s="397" t="s">
        <v>10</v>
      </c>
    </row>
    <row r="856" spans="1:3" ht="15" x14ac:dyDescent="0.2">
      <c r="A856" s="397">
        <v>16652</v>
      </c>
      <c r="B856" s="398" t="s">
        <v>11</v>
      </c>
      <c r="C856" s="397" t="s">
        <v>12</v>
      </c>
    </row>
    <row r="857" spans="1:3" ht="15" x14ac:dyDescent="0.2">
      <c r="A857" s="397">
        <v>16654</v>
      </c>
      <c r="B857" s="398" t="s">
        <v>11</v>
      </c>
      <c r="C857" s="397" t="s">
        <v>12</v>
      </c>
    </row>
    <row r="858" spans="1:3" ht="15" x14ac:dyDescent="0.2">
      <c r="A858" s="397">
        <v>16655</v>
      </c>
      <c r="B858" s="398" t="s">
        <v>3</v>
      </c>
      <c r="C858" s="397" t="s">
        <v>4</v>
      </c>
    </row>
    <row r="859" spans="1:3" ht="15" x14ac:dyDescent="0.2">
      <c r="A859" s="397">
        <v>16656</v>
      </c>
      <c r="B859" s="398" t="s">
        <v>9</v>
      </c>
      <c r="C859" s="397" t="s">
        <v>10</v>
      </c>
    </row>
    <row r="860" spans="1:3" ht="15" x14ac:dyDescent="0.2">
      <c r="A860" s="397">
        <v>16657</v>
      </c>
      <c r="B860" s="398" t="s">
        <v>11</v>
      </c>
      <c r="C860" s="397" t="s">
        <v>12</v>
      </c>
    </row>
    <row r="861" spans="1:3" ht="15" x14ac:dyDescent="0.2">
      <c r="A861" s="397">
        <v>16659</v>
      </c>
      <c r="B861" s="398" t="s">
        <v>3</v>
      </c>
      <c r="C861" s="397" t="s">
        <v>4</v>
      </c>
    </row>
    <row r="862" spans="1:3" ht="15" x14ac:dyDescent="0.2">
      <c r="A862" s="397">
        <v>16660</v>
      </c>
      <c r="B862" s="398" t="s">
        <v>3</v>
      </c>
      <c r="C862" s="397" t="s">
        <v>4</v>
      </c>
    </row>
    <row r="863" spans="1:3" ht="15" x14ac:dyDescent="0.2">
      <c r="A863" s="397">
        <v>16661</v>
      </c>
      <c r="B863" s="398" t="s">
        <v>9</v>
      </c>
      <c r="C863" s="397" t="s">
        <v>10</v>
      </c>
    </row>
    <row r="864" spans="1:3" ht="15" x14ac:dyDescent="0.2">
      <c r="A864" s="397">
        <v>16662</v>
      </c>
      <c r="B864" s="398" t="s">
        <v>3</v>
      </c>
      <c r="C864" s="397" t="s">
        <v>4</v>
      </c>
    </row>
    <row r="865" spans="1:3" ht="15" x14ac:dyDescent="0.2">
      <c r="A865" s="397">
        <v>16663</v>
      </c>
      <c r="B865" s="398" t="s">
        <v>9</v>
      </c>
      <c r="C865" s="397" t="s">
        <v>10</v>
      </c>
    </row>
    <row r="866" spans="1:3" ht="15" x14ac:dyDescent="0.2">
      <c r="A866" s="397">
        <v>16664</v>
      </c>
      <c r="B866" s="398" t="s">
        <v>3</v>
      </c>
      <c r="C866" s="397" t="s">
        <v>4</v>
      </c>
    </row>
    <row r="867" spans="1:3" ht="15" x14ac:dyDescent="0.2">
      <c r="A867" s="397">
        <v>16665</v>
      </c>
      <c r="B867" s="398" t="s">
        <v>3</v>
      </c>
      <c r="C867" s="397" t="s">
        <v>4</v>
      </c>
    </row>
    <row r="868" spans="1:3" ht="15" x14ac:dyDescent="0.2">
      <c r="A868" s="397">
        <v>16666</v>
      </c>
      <c r="B868" s="398" t="s">
        <v>9</v>
      </c>
      <c r="C868" s="397" t="s">
        <v>10</v>
      </c>
    </row>
    <row r="869" spans="1:3" ht="15" x14ac:dyDescent="0.2">
      <c r="A869" s="397">
        <v>16667</v>
      </c>
      <c r="B869" s="398" t="s">
        <v>3</v>
      </c>
      <c r="C869" s="397" t="s">
        <v>4</v>
      </c>
    </row>
    <row r="870" spans="1:3" ht="15" x14ac:dyDescent="0.2">
      <c r="A870" s="397">
        <v>16668</v>
      </c>
      <c r="B870" s="398" t="s">
        <v>3</v>
      </c>
      <c r="C870" s="397" t="s">
        <v>4</v>
      </c>
    </row>
    <row r="871" spans="1:3" ht="15" x14ac:dyDescent="0.2">
      <c r="A871" s="397">
        <v>16669</v>
      </c>
      <c r="B871" s="398" t="s">
        <v>11</v>
      </c>
      <c r="C871" s="397" t="s">
        <v>12</v>
      </c>
    </row>
    <row r="872" spans="1:3" ht="15" x14ac:dyDescent="0.2">
      <c r="A872" s="397">
        <v>16670</v>
      </c>
      <c r="B872" s="398" t="s">
        <v>3</v>
      </c>
      <c r="C872" s="397" t="s">
        <v>4</v>
      </c>
    </row>
    <row r="873" spans="1:3" ht="15" x14ac:dyDescent="0.2">
      <c r="A873" s="397">
        <v>16671</v>
      </c>
      <c r="B873" s="398" t="s">
        <v>9</v>
      </c>
      <c r="C873" s="397" t="s">
        <v>10</v>
      </c>
    </row>
    <row r="874" spans="1:3" ht="15" x14ac:dyDescent="0.2">
      <c r="A874" s="397">
        <v>16672</v>
      </c>
      <c r="B874" s="398" t="s">
        <v>3</v>
      </c>
      <c r="C874" s="397" t="s">
        <v>4</v>
      </c>
    </row>
    <row r="875" spans="1:3" ht="15" x14ac:dyDescent="0.2">
      <c r="A875" s="397">
        <v>16673</v>
      </c>
      <c r="B875" s="398" t="s">
        <v>3</v>
      </c>
      <c r="C875" s="397" t="s">
        <v>4</v>
      </c>
    </row>
    <row r="876" spans="1:3" ht="15" x14ac:dyDescent="0.2">
      <c r="A876" s="397">
        <v>16674</v>
      </c>
      <c r="B876" s="398" t="s">
        <v>11</v>
      </c>
      <c r="C876" s="397" t="s">
        <v>12</v>
      </c>
    </row>
    <row r="877" spans="1:3" ht="15" x14ac:dyDescent="0.2">
      <c r="A877" s="397">
        <v>16675</v>
      </c>
      <c r="B877" s="398" t="s">
        <v>3</v>
      </c>
      <c r="C877" s="397" t="s">
        <v>4</v>
      </c>
    </row>
    <row r="878" spans="1:3" ht="15" x14ac:dyDescent="0.2">
      <c r="A878" s="397">
        <v>16677</v>
      </c>
      <c r="B878" s="398" t="s">
        <v>11</v>
      </c>
      <c r="C878" s="397" t="s">
        <v>12</v>
      </c>
    </row>
    <row r="879" spans="1:3" ht="15" x14ac:dyDescent="0.2">
      <c r="A879" s="397">
        <v>16678</v>
      </c>
      <c r="B879" s="398" t="s">
        <v>3</v>
      </c>
      <c r="C879" s="397" t="s">
        <v>4</v>
      </c>
    </row>
    <row r="880" spans="1:3" ht="15" x14ac:dyDescent="0.2">
      <c r="A880" s="397">
        <v>16679</v>
      </c>
      <c r="B880" s="398" t="s">
        <v>3</v>
      </c>
      <c r="C880" s="397" t="s">
        <v>4</v>
      </c>
    </row>
    <row r="881" spans="1:3" ht="15" x14ac:dyDescent="0.2">
      <c r="A881" s="397">
        <v>16680</v>
      </c>
      <c r="B881" s="398" t="s">
        <v>9</v>
      </c>
      <c r="C881" s="397" t="s">
        <v>10</v>
      </c>
    </row>
    <row r="882" spans="1:3" ht="15" x14ac:dyDescent="0.2">
      <c r="A882" s="397">
        <v>16681</v>
      </c>
      <c r="B882" s="398" t="s">
        <v>9</v>
      </c>
      <c r="C882" s="397" t="s">
        <v>10</v>
      </c>
    </row>
    <row r="883" spans="1:3" ht="15" x14ac:dyDescent="0.2">
      <c r="A883" s="397">
        <v>16682</v>
      </c>
      <c r="B883" s="398" t="s">
        <v>3</v>
      </c>
      <c r="C883" s="397" t="s">
        <v>4</v>
      </c>
    </row>
    <row r="884" spans="1:3" ht="15" x14ac:dyDescent="0.2">
      <c r="A884" s="397">
        <v>16683</v>
      </c>
      <c r="B884" s="398" t="s">
        <v>11</v>
      </c>
      <c r="C884" s="397" t="s">
        <v>12</v>
      </c>
    </row>
    <row r="885" spans="1:3" ht="15" x14ac:dyDescent="0.2">
      <c r="A885" s="397">
        <v>16684</v>
      </c>
      <c r="B885" s="398" t="s">
        <v>9</v>
      </c>
      <c r="C885" s="397" t="s">
        <v>10</v>
      </c>
    </row>
    <row r="886" spans="1:3" ht="15" x14ac:dyDescent="0.2">
      <c r="A886" s="397">
        <v>16685</v>
      </c>
      <c r="B886" s="398" t="s">
        <v>11</v>
      </c>
      <c r="C886" s="397" t="s">
        <v>12</v>
      </c>
    </row>
    <row r="887" spans="1:3" ht="15" x14ac:dyDescent="0.2">
      <c r="A887" s="397">
        <v>16686</v>
      </c>
      <c r="B887" s="398" t="s">
        <v>3</v>
      </c>
      <c r="C887" s="397" t="s">
        <v>4</v>
      </c>
    </row>
    <row r="888" spans="1:3" ht="15" x14ac:dyDescent="0.2">
      <c r="A888" s="397">
        <v>16689</v>
      </c>
      <c r="B888" s="398" t="s">
        <v>5</v>
      </c>
      <c r="C888" s="397" t="s">
        <v>6</v>
      </c>
    </row>
    <row r="889" spans="1:3" ht="15" x14ac:dyDescent="0.2">
      <c r="A889" s="397">
        <v>16691</v>
      </c>
      <c r="B889" s="398" t="s">
        <v>5</v>
      </c>
      <c r="C889" s="397" t="s">
        <v>6</v>
      </c>
    </row>
    <row r="890" spans="1:3" ht="15" x14ac:dyDescent="0.2">
      <c r="A890" s="397">
        <v>16692</v>
      </c>
      <c r="B890" s="398" t="s">
        <v>9</v>
      </c>
      <c r="C890" s="397" t="s">
        <v>10</v>
      </c>
    </row>
    <row r="891" spans="1:3" ht="15" x14ac:dyDescent="0.2">
      <c r="A891" s="397">
        <v>16693</v>
      </c>
      <c r="B891" s="398" t="s">
        <v>3</v>
      </c>
      <c r="C891" s="397" t="s">
        <v>4</v>
      </c>
    </row>
    <row r="892" spans="1:3" ht="15" x14ac:dyDescent="0.2">
      <c r="A892" s="397">
        <v>16694</v>
      </c>
      <c r="B892" s="398" t="s">
        <v>11</v>
      </c>
      <c r="C892" s="397" t="s">
        <v>12</v>
      </c>
    </row>
    <row r="893" spans="1:3" ht="15" x14ac:dyDescent="0.2">
      <c r="A893" s="397">
        <v>16695</v>
      </c>
      <c r="B893" s="398" t="s">
        <v>3</v>
      </c>
      <c r="C893" s="397" t="s">
        <v>4</v>
      </c>
    </row>
    <row r="894" spans="1:3" ht="15" x14ac:dyDescent="0.2">
      <c r="A894" s="397">
        <v>16698</v>
      </c>
      <c r="B894" s="398" t="s">
        <v>9</v>
      </c>
      <c r="C894" s="397" t="s">
        <v>10</v>
      </c>
    </row>
    <row r="895" spans="1:3" ht="15" x14ac:dyDescent="0.2">
      <c r="A895" s="397">
        <v>16699</v>
      </c>
      <c r="B895" s="398" t="s">
        <v>3</v>
      </c>
      <c r="C895" s="397" t="s">
        <v>4</v>
      </c>
    </row>
    <row r="896" spans="1:3" ht="15" x14ac:dyDescent="0.2">
      <c r="A896" s="397">
        <v>16701</v>
      </c>
      <c r="B896" s="398" t="s">
        <v>9</v>
      </c>
      <c r="C896" s="397" t="s">
        <v>10</v>
      </c>
    </row>
    <row r="897" spans="1:3" ht="15" x14ac:dyDescent="0.2">
      <c r="A897" s="397">
        <v>16720</v>
      </c>
      <c r="B897" s="398" t="s">
        <v>9</v>
      </c>
      <c r="C897" s="397" t="s">
        <v>10</v>
      </c>
    </row>
    <row r="898" spans="1:3" ht="15" x14ac:dyDescent="0.2">
      <c r="A898" s="397">
        <v>16724</v>
      </c>
      <c r="B898" s="398" t="s">
        <v>9</v>
      </c>
      <c r="C898" s="397" t="s">
        <v>10</v>
      </c>
    </row>
    <row r="899" spans="1:3" ht="15" x14ac:dyDescent="0.2">
      <c r="A899" s="397">
        <v>16725</v>
      </c>
      <c r="B899" s="398" t="s">
        <v>9</v>
      </c>
      <c r="C899" s="397" t="s">
        <v>10</v>
      </c>
    </row>
    <row r="900" spans="1:3" ht="15" x14ac:dyDescent="0.2">
      <c r="A900" s="397">
        <v>16726</v>
      </c>
      <c r="B900" s="398" t="s">
        <v>9</v>
      </c>
      <c r="C900" s="397" t="s">
        <v>10</v>
      </c>
    </row>
    <row r="901" spans="1:3" ht="15" x14ac:dyDescent="0.2">
      <c r="A901" s="397">
        <v>16727</v>
      </c>
      <c r="B901" s="398" t="s">
        <v>9</v>
      </c>
      <c r="C901" s="397" t="s">
        <v>10</v>
      </c>
    </row>
    <row r="902" spans="1:3" ht="15" x14ac:dyDescent="0.2">
      <c r="A902" s="397">
        <v>16728</v>
      </c>
      <c r="B902" s="398" t="s">
        <v>9</v>
      </c>
      <c r="C902" s="397" t="s">
        <v>10</v>
      </c>
    </row>
    <row r="903" spans="1:3" ht="15" x14ac:dyDescent="0.2">
      <c r="A903" s="397">
        <v>16729</v>
      </c>
      <c r="B903" s="398" t="s">
        <v>9</v>
      </c>
      <c r="C903" s="397" t="s">
        <v>10</v>
      </c>
    </row>
    <row r="904" spans="1:3" ht="15" x14ac:dyDescent="0.2">
      <c r="A904" s="397">
        <v>16730</v>
      </c>
      <c r="B904" s="398" t="s">
        <v>9</v>
      </c>
      <c r="C904" s="397" t="s">
        <v>10</v>
      </c>
    </row>
    <row r="905" spans="1:3" ht="15" x14ac:dyDescent="0.2">
      <c r="A905" s="397">
        <v>16731</v>
      </c>
      <c r="B905" s="398" t="s">
        <v>9</v>
      </c>
      <c r="C905" s="397" t="s">
        <v>10</v>
      </c>
    </row>
    <row r="906" spans="1:3" ht="15" x14ac:dyDescent="0.2">
      <c r="A906" s="397">
        <v>16732</v>
      </c>
      <c r="B906" s="398" t="s">
        <v>9</v>
      </c>
      <c r="C906" s="397" t="s">
        <v>10</v>
      </c>
    </row>
    <row r="907" spans="1:3" ht="15" x14ac:dyDescent="0.2">
      <c r="A907" s="397">
        <v>16733</v>
      </c>
      <c r="B907" s="398" t="s">
        <v>9</v>
      </c>
      <c r="C907" s="397" t="s">
        <v>10</v>
      </c>
    </row>
    <row r="908" spans="1:3" ht="15" x14ac:dyDescent="0.2">
      <c r="A908" s="397">
        <v>16734</v>
      </c>
      <c r="B908" s="398" t="s">
        <v>9</v>
      </c>
      <c r="C908" s="397" t="s">
        <v>10</v>
      </c>
    </row>
    <row r="909" spans="1:3" ht="15" x14ac:dyDescent="0.2">
      <c r="A909" s="397">
        <v>16735</v>
      </c>
      <c r="B909" s="398" t="s">
        <v>9</v>
      </c>
      <c r="C909" s="397" t="s">
        <v>10</v>
      </c>
    </row>
    <row r="910" spans="1:3" ht="15" x14ac:dyDescent="0.2">
      <c r="A910" s="397">
        <v>16738</v>
      </c>
      <c r="B910" s="398" t="s">
        <v>9</v>
      </c>
      <c r="C910" s="397" t="s">
        <v>10</v>
      </c>
    </row>
    <row r="911" spans="1:3" ht="15" x14ac:dyDescent="0.2">
      <c r="A911" s="397">
        <v>16740</v>
      </c>
      <c r="B911" s="398" t="s">
        <v>9</v>
      </c>
      <c r="C911" s="397" t="s">
        <v>10</v>
      </c>
    </row>
    <row r="912" spans="1:3" ht="15" x14ac:dyDescent="0.2">
      <c r="A912" s="397">
        <v>16743</v>
      </c>
      <c r="B912" s="398" t="s">
        <v>9</v>
      </c>
      <c r="C912" s="397" t="s">
        <v>10</v>
      </c>
    </row>
    <row r="913" spans="1:3" ht="15" x14ac:dyDescent="0.2">
      <c r="A913" s="397">
        <v>16744</v>
      </c>
      <c r="B913" s="398" t="s">
        <v>9</v>
      </c>
      <c r="C913" s="397" t="s">
        <v>10</v>
      </c>
    </row>
    <row r="914" spans="1:3" ht="15" x14ac:dyDescent="0.2">
      <c r="A914" s="397">
        <v>16745</v>
      </c>
      <c r="B914" s="398" t="s">
        <v>9</v>
      </c>
      <c r="C914" s="397" t="s">
        <v>10</v>
      </c>
    </row>
    <row r="915" spans="1:3" ht="15" x14ac:dyDescent="0.2">
      <c r="A915" s="397">
        <v>16746</v>
      </c>
      <c r="B915" s="398" t="s">
        <v>9</v>
      </c>
      <c r="C915" s="397" t="s">
        <v>10</v>
      </c>
    </row>
    <row r="916" spans="1:3" ht="15" x14ac:dyDescent="0.2">
      <c r="A916" s="397">
        <v>16748</v>
      </c>
      <c r="B916" s="398" t="s">
        <v>9</v>
      </c>
      <c r="C916" s="397" t="s">
        <v>10</v>
      </c>
    </row>
    <row r="917" spans="1:3" ht="15" x14ac:dyDescent="0.2">
      <c r="A917" s="397">
        <v>16749</v>
      </c>
      <c r="B917" s="398" t="s">
        <v>9</v>
      </c>
      <c r="C917" s="397" t="s">
        <v>10</v>
      </c>
    </row>
    <row r="918" spans="1:3" ht="15" x14ac:dyDescent="0.2">
      <c r="A918" s="397">
        <v>16750</v>
      </c>
      <c r="B918" s="398" t="s">
        <v>9</v>
      </c>
      <c r="C918" s="397" t="s">
        <v>10</v>
      </c>
    </row>
    <row r="919" spans="1:3" ht="15" x14ac:dyDescent="0.2">
      <c r="A919" s="397">
        <v>16801</v>
      </c>
      <c r="B919" s="398" t="s">
        <v>11</v>
      </c>
      <c r="C919" s="397" t="s">
        <v>12</v>
      </c>
    </row>
    <row r="920" spans="1:3" ht="15" x14ac:dyDescent="0.2">
      <c r="A920" s="397">
        <v>16802</v>
      </c>
      <c r="B920" s="398" t="s">
        <v>11</v>
      </c>
      <c r="C920" s="397" t="s">
        <v>12</v>
      </c>
    </row>
    <row r="921" spans="1:3" ht="15" x14ac:dyDescent="0.2">
      <c r="A921" s="397">
        <v>16803</v>
      </c>
      <c r="B921" s="398" t="s">
        <v>11</v>
      </c>
      <c r="C921" s="397" t="s">
        <v>12</v>
      </c>
    </row>
    <row r="922" spans="1:3" ht="15" x14ac:dyDescent="0.2">
      <c r="A922" s="397">
        <v>16804</v>
      </c>
      <c r="B922" s="398" t="s">
        <v>11</v>
      </c>
      <c r="C922" s="397" t="s">
        <v>12</v>
      </c>
    </row>
    <row r="923" spans="1:3" ht="15" x14ac:dyDescent="0.2">
      <c r="A923" s="397">
        <v>16805</v>
      </c>
      <c r="B923" s="398" t="s">
        <v>11</v>
      </c>
      <c r="C923" s="397" t="s">
        <v>12</v>
      </c>
    </row>
    <row r="924" spans="1:3" ht="15" x14ac:dyDescent="0.2">
      <c r="A924" s="397">
        <v>16820</v>
      </c>
      <c r="B924" s="398" t="s">
        <v>11</v>
      </c>
      <c r="C924" s="397" t="s">
        <v>12</v>
      </c>
    </row>
    <row r="925" spans="1:3" ht="15" x14ac:dyDescent="0.2">
      <c r="A925" s="397">
        <v>16821</v>
      </c>
      <c r="B925" s="398" t="s">
        <v>9</v>
      </c>
      <c r="C925" s="397" t="s">
        <v>10</v>
      </c>
    </row>
    <row r="926" spans="1:3" ht="15" x14ac:dyDescent="0.2">
      <c r="A926" s="397">
        <v>16822</v>
      </c>
      <c r="B926" s="398" t="s">
        <v>11</v>
      </c>
      <c r="C926" s="397" t="s">
        <v>12</v>
      </c>
    </row>
    <row r="927" spans="1:3" ht="15" x14ac:dyDescent="0.2">
      <c r="A927" s="397">
        <v>16823</v>
      </c>
      <c r="B927" s="398" t="s">
        <v>11</v>
      </c>
      <c r="C927" s="397" t="s">
        <v>12</v>
      </c>
    </row>
    <row r="928" spans="1:3" ht="15" x14ac:dyDescent="0.2">
      <c r="A928" s="397">
        <v>16825</v>
      </c>
      <c r="B928" s="398" t="s">
        <v>9</v>
      </c>
      <c r="C928" s="397" t="s">
        <v>10</v>
      </c>
    </row>
    <row r="929" spans="1:3" ht="15" x14ac:dyDescent="0.2">
      <c r="A929" s="397">
        <v>16826</v>
      </c>
      <c r="B929" s="398" t="s">
        <v>11</v>
      </c>
      <c r="C929" s="397" t="s">
        <v>12</v>
      </c>
    </row>
    <row r="930" spans="1:3" ht="15" x14ac:dyDescent="0.2">
      <c r="A930" s="397">
        <v>16827</v>
      </c>
      <c r="B930" s="398" t="s">
        <v>11</v>
      </c>
      <c r="C930" s="397" t="s">
        <v>12</v>
      </c>
    </row>
    <row r="931" spans="1:3" ht="15" x14ac:dyDescent="0.2">
      <c r="A931" s="397">
        <v>16828</v>
      </c>
      <c r="B931" s="398" t="s">
        <v>11</v>
      </c>
      <c r="C931" s="397" t="s">
        <v>12</v>
      </c>
    </row>
    <row r="932" spans="1:3" ht="15" x14ac:dyDescent="0.2">
      <c r="A932" s="397">
        <v>16829</v>
      </c>
      <c r="B932" s="398" t="s">
        <v>11</v>
      </c>
      <c r="C932" s="397" t="s">
        <v>12</v>
      </c>
    </row>
    <row r="933" spans="1:3" ht="15" x14ac:dyDescent="0.2">
      <c r="A933" s="397">
        <v>16830</v>
      </c>
      <c r="B933" s="398" t="s">
        <v>9</v>
      </c>
      <c r="C933" s="397" t="s">
        <v>10</v>
      </c>
    </row>
    <row r="934" spans="1:3" ht="15" x14ac:dyDescent="0.2">
      <c r="A934" s="397">
        <v>16832</v>
      </c>
      <c r="B934" s="398" t="s">
        <v>11</v>
      </c>
      <c r="C934" s="397" t="s">
        <v>12</v>
      </c>
    </row>
    <row r="935" spans="1:3" ht="15" x14ac:dyDescent="0.2">
      <c r="A935" s="397">
        <v>16833</v>
      </c>
      <c r="B935" s="398" t="s">
        <v>9</v>
      </c>
      <c r="C935" s="397" t="s">
        <v>10</v>
      </c>
    </row>
    <row r="936" spans="1:3" ht="15" x14ac:dyDescent="0.2">
      <c r="A936" s="397">
        <v>16834</v>
      </c>
      <c r="B936" s="398" t="s">
        <v>9</v>
      </c>
      <c r="C936" s="397" t="s">
        <v>10</v>
      </c>
    </row>
    <row r="937" spans="1:3" ht="15" x14ac:dyDescent="0.2">
      <c r="A937" s="397">
        <v>16835</v>
      </c>
      <c r="B937" s="398" t="s">
        <v>11</v>
      </c>
      <c r="C937" s="397" t="s">
        <v>12</v>
      </c>
    </row>
    <row r="938" spans="1:3" ht="15" x14ac:dyDescent="0.2">
      <c r="A938" s="397">
        <v>16836</v>
      </c>
      <c r="B938" s="398" t="s">
        <v>9</v>
      </c>
      <c r="C938" s="397" t="s">
        <v>10</v>
      </c>
    </row>
    <row r="939" spans="1:3" ht="15" x14ac:dyDescent="0.2">
      <c r="A939" s="397">
        <v>16837</v>
      </c>
      <c r="B939" s="398" t="s">
        <v>9</v>
      </c>
      <c r="C939" s="397" t="s">
        <v>10</v>
      </c>
    </row>
    <row r="940" spans="1:3" ht="15" x14ac:dyDescent="0.2">
      <c r="A940" s="397">
        <v>16838</v>
      </c>
      <c r="B940" s="398" t="s">
        <v>9</v>
      </c>
      <c r="C940" s="397" t="s">
        <v>10</v>
      </c>
    </row>
    <row r="941" spans="1:3" ht="15" x14ac:dyDescent="0.2">
      <c r="A941" s="397">
        <v>16839</v>
      </c>
      <c r="B941" s="398" t="s">
        <v>9</v>
      </c>
      <c r="C941" s="397" t="s">
        <v>10</v>
      </c>
    </row>
    <row r="942" spans="1:3" ht="15" x14ac:dyDescent="0.2">
      <c r="A942" s="397">
        <v>16840</v>
      </c>
      <c r="B942" s="398" t="s">
        <v>9</v>
      </c>
      <c r="C942" s="397" t="s">
        <v>10</v>
      </c>
    </row>
    <row r="943" spans="1:3" ht="15" x14ac:dyDescent="0.2">
      <c r="A943" s="397">
        <v>16841</v>
      </c>
      <c r="B943" s="398" t="s">
        <v>11</v>
      </c>
      <c r="C943" s="397" t="s">
        <v>12</v>
      </c>
    </row>
    <row r="944" spans="1:3" ht="15" x14ac:dyDescent="0.2">
      <c r="A944" s="397">
        <v>16843</v>
      </c>
      <c r="B944" s="398" t="s">
        <v>9</v>
      </c>
      <c r="C944" s="397" t="s">
        <v>10</v>
      </c>
    </row>
    <row r="945" spans="1:3" ht="15" x14ac:dyDescent="0.2">
      <c r="A945" s="397">
        <v>16844</v>
      </c>
      <c r="B945" s="398" t="s">
        <v>11</v>
      </c>
      <c r="C945" s="397" t="s">
        <v>12</v>
      </c>
    </row>
    <row r="946" spans="1:3" ht="15" x14ac:dyDescent="0.2">
      <c r="A946" s="397">
        <v>16845</v>
      </c>
      <c r="B946" s="398" t="s">
        <v>9</v>
      </c>
      <c r="C946" s="397" t="s">
        <v>10</v>
      </c>
    </row>
    <row r="947" spans="1:3" ht="15" x14ac:dyDescent="0.2">
      <c r="A947" s="397">
        <v>16847</v>
      </c>
      <c r="B947" s="398" t="s">
        <v>9</v>
      </c>
      <c r="C947" s="397" t="s">
        <v>10</v>
      </c>
    </row>
    <row r="948" spans="1:3" ht="15" x14ac:dyDescent="0.2">
      <c r="A948" s="397">
        <v>16848</v>
      </c>
      <c r="B948" s="398" t="s">
        <v>11</v>
      </c>
      <c r="C948" s="397" t="s">
        <v>12</v>
      </c>
    </row>
    <row r="949" spans="1:3" ht="15" x14ac:dyDescent="0.2">
      <c r="A949" s="397">
        <v>16849</v>
      </c>
      <c r="B949" s="398" t="s">
        <v>9</v>
      </c>
      <c r="C949" s="397" t="s">
        <v>10</v>
      </c>
    </row>
    <row r="950" spans="1:3" ht="15" x14ac:dyDescent="0.2">
      <c r="A950" s="397">
        <v>16850</v>
      </c>
      <c r="B950" s="398" t="s">
        <v>9</v>
      </c>
      <c r="C950" s="397" t="s">
        <v>10</v>
      </c>
    </row>
    <row r="951" spans="1:3" ht="15" x14ac:dyDescent="0.2">
      <c r="A951" s="397">
        <v>16851</v>
      </c>
      <c r="B951" s="398" t="s">
        <v>11</v>
      </c>
      <c r="C951" s="397" t="s">
        <v>12</v>
      </c>
    </row>
    <row r="952" spans="1:3" ht="15" x14ac:dyDescent="0.2">
      <c r="A952" s="397">
        <v>16852</v>
      </c>
      <c r="B952" s="398" t="s">
        <v>11</v>
      </c>
      <c r="C952" s="397" t="s">
        <v>12</v>
      </c>
    </row>
    <row r="953" spans="1:3" ht="15" x14ac:dyDescent="0.2">
      <c r="A953" s="397">
        <v>16853</v>
      </c>
      <c r="B953" s="398" t="s">
        <v>11</v>
      </c>
      <c r="C953" s="397" t="s">
        <v>12</v>
      </c>
    </row>
    <row r="954" spans="1:3" ht="15" x14ac:dyDescent="0.2">
      <c r="A954" s="397">
        <v>16854</v>
      </c>
      <c r="B954" s="398" t="s">
        <v>11</v>
      </c>
      <c r="C954" s="397" t="s">
        <v>12</v>
      </c>
    </row>
    <row r="955" spans="1:3" ht="15" x14ac:dyDescent="0.2">
      <c r="A955" s="397">
        <v>16855</v>
      </c>
      <c r="B955" s="398" t="s">
        <v>9</v>
      </c>
      <c r="C955" s="397" t="s">
        <v>10</v>
      </c>
    </row>
    <row r="956" spans="1:3" ht="15" x14ac:dyDescent="0.2">
      <c r="A956" s="397">
        <v>16856</v>
      </c>
      <c r="B956" s="398" t="s">
        <v>9</v>
      </c>
      <c r="C956" s="397" t="s">
        <v>10</v>
      </c>
    </row>
    <row r="957" spans="1:3" ht="15" x14ac:dyDescent="0.2">
      <c r="A957" s="397">
        <v>16858</v>
      </c>
      <c r="B957" s="398" t="s">
        <v>9</v>
      </c>
      <c r="C957" s="397" t="s">
        <v>10</v>
      </c>
    </row>
    <row r="958" spans="1:3" ht="15" x14ac:dyDescent="0.2">
      <c r="A958" s="397">
        <v>16859</v>
      </c>
      <c r="B958" s="398" t="s">
        <v>11</v>
      </c>
      <c r="C958" s="397" t="s">
        <v>12</v>
      </c>
    </row>
    <row r="959" spans="1:3" ht="15" x14ac:dyDescent="0.2">
      <c r="A959" s="397">
        <v>16860</v>
      </c>
      <c r="B959" s="398" t="s">
        <v>11</v>
      </c>
      <c r="C959" s="397" t="s">
        <v>12</v>
      </c>
    </row>
    <row r="960" spans="1:3" ht="15" x14ac:dyDescent="0.2">
      <c r="A960" s="397">
        <v>16861</v>
      </c>
      <c r="B960" s="398" t="s">
        <v>9</v>
      </c>
      <c r="C960" s="397" t="s">
        <v>10</v>
      </c>
    </row>
    <row r="961" spans="1:3" ht="15" x14ac:dyDescent="0.2">
      <c r="A961" s="397">
        <v>16863</v>
      </c>
      <c r="B961" s="398" t="s">
        <v>9</v>
      </c>
      <c r="C961" s="397" t="s">
        <v>10</v>
      </c>
    </row>
    <row r="962" spans="1:3" ht="15" x14ac:dyDescent="0.2">
      <c r="A962" s="397">
        <v>16864</v>
      </c>
      <c r="B962" s="398" t="s">
        <v>9</v>
      </c>
      <c r="C962" s="397" t="s">
        <v>10</v>
      </c>
    </row>
    <row r="963" spans="1:3" ht="15" x14ac:dyDescent="0.2">
      <c r="A963" s="397">
        <v>16865</v>
      </c>
      <c r="B963" s="398" t="s">
        <v>11</v>
      </c>
      <c r="C963" s="397" t="s">
        <v>12</v>
      </c>
    </row>
    <row r="964" spans="1:3" ht="15" x14ac:dyDescent="0.2">
      <c r="A964" s="397">
        <v>16866</v>
      </c>
      <c r="B964" s="398" t="s">
        <v>11</v>
      </c>
      <c r="C964" s="397" t="s">
        <v>12</v>
      </c>
    </row>
    <row r="965" spans="1:3" ht="15" x14ac:dyDescent="0.2">
      <c r="A965" s="397">
        <v>16868</v>
      </c>
      <c r="B965" s="398" t="s">
        <v>11</v>
      </c>
      <c r="C965" s="397" t="s">
        <v>12</v>
      </c>
    </row>
    <row r="966" spans="1:3" ht="15" x14ac:dyDescent="0.2">
      <c r="A966" s="397">
        <v>16870</v>
      </c>
      <c r="B966" s="398" t="s">
        <v>11</v>
      </c>
      <c r="C966" s="397" t="s">
        <v>12</v>
      </c>
    </row>
    <row r="967" spans="1:3" ht="15" x14ac:dyDescent="0.2">
      <c r="A967" s="397">
        <v>16871</v>
      </c>
      <c r="B967" s="398" t="s">
        <v>11</v>
      </c>
      <c r="C967" s="397" t="s">
        <v>12</v>
      </c>
    </row>
    <row r="968" spans="1:3" ht="15" x14ac:dyDescent="0.2">
      <c r="A968" s="397">
        <v>16872</v>
      </c>
      <c r="B968" s="398" t="s">
        <v>11</v>
      </c>
      <c r="C968" s="397" t="s">
        <v>12</v>
      </c>
    </row>
    <row r="969" spans="1:3" ht="15" x14ac:dyDescent="0.2">
      <c r="A969" s="397">
        <v>16873</v>
      </c>
      <c r="B969" s="398" t="s">
        <v>9</v>
      </c>
      <c r="C969" s="397" t="s">
        <v>10</v>
      </c>
    </row>
    <row r="970" spans="1:3" ht="15" x14ac:dyDescent="0.2">
      <c r="A970" s="397">
        <v>16874</v>
      </c>
      <c r="B970" s="398" t="s">
        <v>11</v>
      </c>
      <c r="C970" s="397" t="s">
        <v>12</v>
      </c>
    </row>
    <row r="971" spans="1:3" ht="15" x14ac:dyDescent="0.2">
      <c r="A971" s="397">
        <v>16875</v>
      </c>
      <c r="B971" s="398" t="s">
        <v>11</v>
      </c>
      <c r="C971" s="397" t="s">
        <v>12</v>
      </c>
    </row>
    <row r="972" spans="1:3" ht="15" x14ac:dyDescent="0.2">
      <c r="A972" s="397">
        <v>16876</v>
      </c>
      <c r="B972" s="398" t="s">
        <v>9</v>
      </c>
      <c r="C972" s="397" t="s">
        <v>10</v>
      </c>
    </row>
    <row r="973" spans="1:3" ht="15" x14ac:dyDescent="0.2">
      <c r="A973" s="397">
        <v>16877</v>
      </c>
      <c r="B973" s="398" t="s">
        <v>11</v>
      </c>
      <c r="C973" s="397" t="s">
        <v>12</v>
      </c>
    </row>
    <row r="974" spans="1:3" ht="15" x14ac:dyDescent="0.2">
      <c r="A974" s="397">
        <v>16878</v>
      </c>
      <c r="B974" s="398" t="s">
        <v>9</v>
      </c>
      <c r="C974" s="397" t="s">
        <v>10</v>
      </c>
    </row>
    <row r="975" spans="1:3" ht="15" x14ac:dyDescent="0.2">
      <c r="A975" s="397">
        <v>16879</v>
      </c>
      <c r="B975" s="398" t="s">
        <v>9</v>
      </c>
      <c r="C975" s="397" t="s">
        <v>10</v>
      </c>
    </row>
    <row r="976" spans="1:3" ht="15" x14ac:dyDescent="0.2">
      <c r="A976" s="397">
        <v>16881</v>
      </c>
      <c r="B976" s="398" t="s">
        <v>9</v>
      </c>
      <c r="C976" s="397" t="s">
        <v>10</v>
      </c>
    </row>
    <row r="977" spans="1:3" ht="15" x14ac:dyDescent="0.2">
      <c r="A977" s="397">
        <v>16882</v>
      </c>
      <c r="B977" s="398" t="s">
        <v>11</v>
      </c>
      <c r="C977" s="397" t="s">
        <v>12</v>
      </c>
    </row>
    <row r="978" spans="1:3" ht="15" x14ac:dyDescent="0.2">
      <c r="A978" s="397">
        <v>16901</v>
      </c>
      <c r="B978" s="398" t="s">
        <v>9</v>
      </c>
      <c r="C978" s="397" t="s">
        <v>10</v>
      </c>
    </row>
    <row r="979" spans="1:3" ht="15" x14ac:dyDescent="0.2">
      <c r="A979" s="397">
        <v>16910</v>
      </c>
      <c r="B979" s="398" t="s">
        <v>13</v>
      </c>
      <c r="C979" s="397" t="s">
        <v>14</v>
      </c>
    </row>
    <row r="980" spans="1:3" ht="15" x14ac:dyDescent="0.2">
      <c r="A980" s="397">
        <v>16911</v>
      </c>
      <c r="B980" s="398" t="s">
        <v>9</v>
      </c>
      <c r="C980" s="397" t="s">
        <v>10</v>
      </c>
    </row>
    <row r="981" spans="1:3" ht="15" x14ac:dyDescent="0.2">
      <c r="A981" s="397">
        <v>16912</v>
      </c>
      <c r="B981" s="398" t="s">
        <v>9</v>
      </c>
      <c r="C981" s="397" t="s">
        <v>10</v>
      </c>
    </row>
    <row r="982" spans="1:3" ht="15" x14ac:dyDescent="0.2">
      <c r="A982" s="397">
        <v>16914</v>
      </c>
      <c r="B982" s="398" t="s">
        <v>13</v>
      </c>
      <c r="C982" s="397" t="s">
        <v>14</v>
      </c>
    </row>
    <row r="983" spans="1:3" ht="15" x14ac:dyDescent="0.2">
      <c r="A983" s="397">
        <v>16915</v>
      </c>
      <c r="B983" s="398" t="s">
        <v>9</v>
      </c>
      <c r="C983" s="397" t="s">
        <v>10</v>
      </c>
    </row>
    <row r="984" spans="1:3" ht="15" x14ac:dyDescent="0.2">
      <c r="A984" s="397">
        <v>16917</v>
      </c>
      <c r="B984" s="398" t="s">
        <v>9</v>
      </c>
      <c r="C984" s="397" t="s">
        <v>10</v>
      </c>
    </row>
    <row r="985" spans="1:3" ht="15" x14ac:dyDescent="0.2">
      <c r="A985" s="397">
        <v>16918</v>
      </c>
      <c r="B985" s="398" t="s">
        <v>9</v>
      </c>
      <c r="C985" s="397" t="s">
        <v>10</v>
      </c>
    </row>
    <row r="986" spans="1:3" ht="15" x14ac:dyDescent="0.2">
      <c r="A986" s="397">
        <v>16920</v>
      </c>
      <c r="B986" s="398" t="s">
        <v>9</v>
      </c>
      <c r="C986" s="397" t="s">
        <v>10</v>
      </c>
    </row>
    <row r="987" spans="1:3" ht="15" x14ac:dyDescent="0.2">
      <c r="A987" s="397">
        <v>16921</v>
      </c>
      <c r="B987" s="398" t="s">
        <v>9</v>
      </c>
      <c r="C987" s="397" t="s">
        <v>10</v>
      </c>
    </row>
    <row r="988" spans="1:3" ht="15" x14ac:dyDescent="0.2">
      <c r="A988" s="397">
        <v>16922</v>
      </c>
      <c r="B988" s="398" t="s">
        <v>9</v>
      </c>
      <c r="C988" s="397" t="s">
        <v>10</v>
      </c>
    </row>
    <row r="989" spans="1:3" ht="15" x14ac:dyDescent="0.2">
      <c r="A989" s="397">
        <v>16923</v>
      </c>
      <c r="B989" s="398" t="s">
        <v>9</v>
      </c>
      <c r="C989" s="397" t="s">
        <v>10</v>
      </c>
    </row>
    <row r="990" spans="1:3" ht="15" x14ac:dyDescent="0.2">
      <c r="A990" s="397">
        <v>16925</v>
      </c>
      <c r="B990" s="398" t="s">
        <v>13</v>
      </c>
      <c r="C990" s="397" t="s">
        <v>14</v>
      </c>
    </row>
    <row r="991" spans="1:3" ht="15" x14ac:dyDescent="0.2">
      <c r="A991" s="397">
        <v>16926</v>
      </c>
      <c r="B991" s="398" t="s">
        <v>13</v>
      </c>
      <c r="C991" s="397" t="s">
        <v>14</v>
      </c>
    </row>
    <row r="992" spans="1:3" ht="15" x14ac:dyDescent="0.2">
      <c r="A992" s="397">
        <v>16927</v>
      </c>
      <c r="B992" s="398" t="s">
        <v>9</v>
      </c>
      <c r="C992" s="397" t="s">
        <v>10</v>
      </c>
    </row>
    <row r="993" spans="1:3" ht="15" x14ac:dyDescent="0.2">
      <c r="A993" s="397">
        <v>16928</v>
      </c>
      <c r="B993" s="398" t="s">
        <v>9</v>
      </c>
      <c r="C993" s="397" t="s">
        <v>10</v>
      </c>
    </row>
    <row r="994" spans="1:3" ht="15" x14ac:dyDescent="0.2">
      <c r="A994" s="397">
        <v>16929</v>
      </c>
      <c r="B994" s="398" t="s">
        <v>9</v>
      </c>
      <c r="C994" s="397" t="s">
        <v>10</v>
      </c>
    </row>
    <row r="995" spans="1:3" ht="15" x14ac:dyDescent="0.2">
      <c r="A995" s="397">
        <v>16930</v>
      </c>
      <c r="B995" s="398" t="s">
        <v>9</v>
      </c>
      <c r="C995" s="397" t="s">
        <v>10</v>
      </c>
    </row>
    <row r="996" spans="1:3" ht="15" x14ac:dyDescent="0.2">
      <c r="A996" s="397">
        <v>16932</v>
      </c>
      <c r="B996" s="398" t="s">
        <v>9</v>
      </c>
      <c r="C996" s="397" t="s">
        <v>10</v>
      </c>
    </row>
    <row r="997" spans="1:3" ht="15" x14ac:dyDescent="0.2">
      <c r="A997" s="397">
        <v>16933</v>
      </c>
      <c r="B997" s="398" t="s">
        <v>9</v>
      </c>
      <c r="C997" s="397" t="s">
        <v>10</v>
      </c>
    </row>
    <row r="998" spans="1:3" ht="15" x14ac:dyDescent="0.2">
      <c r="A998" s="397">
        <v>16935</v>
      </c>
      <c r="B998" s="398" t="s">
        <v>9</v>
      </c>
      <c r="C998" s="397" t="s">
        <v>10</v>
      </c>
    </row>
    <row r="999" spans="1:3" ht="15" x14ac:dyDescent="0.2">
      <c r="A999" s="397">
        <v>16936</v>
      </c>
      <c r="B999" s="398" t="s">
        <v>9</v>
      </c>
      <c r="C999" s="397" t="s">
        <v>10</v>
      </c>
    </row>
    <row r="1000" spans="1:3" ht="15" x14ac:dyDescent="0.2">
      <c r="A1000" s="397">
        <v>16937</v>
      </c>
      <c r="B1000" s="398" t="s">
        <v>9</v>
      </c>
      <c r="C1000" s="397" t="s">
        <v>10</v>
      </c>
    </row>
    <row r="1001" spans="1:3" ht="15" x14ac:dyDescent="0.2">
      <c r="A1001" s="397">
        <v>16938</v>
      </c>
      <c r="B1001" s="398" t="s">
        <v>9</v>
      </c>
      <c r="C1001" s="397" t="s">
        <v>10</v>
      </c>
    </row>
    <row r="1002" spans="1:3" ht="15" x14ac:dyDescent="0.2">
      <c r="A1002" s="397">
        <v>16939</v>
      </c>
      <c r="B1002" s="398" t="s">
        <v>9</v>
      </c>
      <c r="C1002" s="397" t="s">
        <v>10</v>
      </c>
    </row>
    <row r="1003" spans="1:3" ht="15" x14ac:dyDescent="0.2">
      <c r="A1003" s="397">
        <v>16940</v>
      </c>
      <c r="B1003" s="398" t="s">
        <v>9</v>
      </c>
      <c r="C1003" s="397" t="s">
        <v>10</v>
      </c>
    </row>
    <row r="1004" spans="1:3" ht="15" x14ac:dyDescent="0.2">
      <c r="A1004" s="397">
        <v>16941</v>
      </c>
      <c r="B1004" s="398" t="s">
        <v>9</v>
      </c>
      <c r="C1004" s="397" t="s">
        <v>10</v>
      </c>
    </row>
    <row r="1005" spans="1:3" ht="15" x14ac:dyDescent="0.2">
      <c r="A1005" s="397">
        <v>16942</v>
      </c>
      <c r="B1005" s="398" t="s">
        <v>9</v>
      </c>
      <c r="C1005" s="397" t="s">
        <v>10</v>
      </c>
    </row>
    <row r="1006" spans="1:3" ht="15" x14ac:dyDescent="0.2">
      <c r="A1006" s="397">
        <v>16943</v>
      </c>
      <c r="B1006" s="398" t="s">
        <v>9</v>
      </c>
      <c r="C1006" s="397" t="s">
        <v>10</v>
      </c>
    </row>
    <row r="1007" spans="1:3" ht="15" x14ac:dyDescent="0.2">
      <c r="A1007" s="397">
        <v>16945</v>
      </c>
      <c r="B1007" s="398" t="s">
        <v>13</v>
      </c>
      <c r="C1007" s="397" t="s">
        <v>14</v>
      </c>
    </row>
    <row r="1008" spans="1:3" ht="15" x14ac:dyDescent="0.2">
      <c r="A1008" s="397">
        <v>16946</v>
      </c>
      <c r="B1008" s="398" t="s">
        <v>9</v>
      </c>
      <c r="C1008" s="397" t="s">
        <v>10</v>
      </c>
    </row>
    <row r="1009" spans="1:3" ht="15" x14ac:dyDescent="0.2">
      <c r="A1009" s="397">
        <v>16947</v>
      </c>
      <c r="B1009" s="398" t="s">
        <v>13</v>
      </c>
      <c r="C1009" s="397" t="s">
        <v>14</v>
      </c>
    </row>
    <row r="1010" spans="1:3" ht="15" x14ac:dyDescent="0.2">
      <c r="A1010" s="397">
        <v>16948</v>
      </c>
      <c r="B1010" s="398" t="s">
        <v>9</v>
      </c>
      <c r="C1010" s="397" t="s">
        <v>10</v>
      </c>
    </row>
    <row r="1011" spans="1:3" ht="15" x14ac:dyDescent="0.2">
      <c r="A1011" s="397">
        <v>16950</v>
      </c>
      <c r="B1011" s="398" t="s">
        <v>9</v>
      </c>
      <c r="C1011" s="397" t="s">
        <v>10</v>
      </c>
    </row>
    <row r="1012" spans="1:3" ht="15" x14ac:dyDescent="0.2">
      <c r="A1012" s="397">
        <v>17001</v>
      </c>
      <c r="B1012" s="398" t="s">
        <v>5</v>
      </c>
      <c r="C1012" s="397" t="s">
        <v>6</v>
      </c>
    </row>
    <row r="1013" spans="1:3" ht="15" x14ac:dyDescent="0.2">
      <c r="A1013" s="397">
        <v>17002</v>
      </c>
      <c r="B1013" s="398" t="s">
        <v>11</v>
      </c>
      <c r="C1013" s="397" t="s">
        <v>12</v>
      </c>
    </row>
    <row r="1014" spans="1:3" ht="15" x14ac:dyDescent="0.2">
      <c r="A1014" s="397">
        <v>17003</v>
      </c>
      <c r="B1014" s="398" t="s">
        <v>15</v>
      </c>
      <c r="C1014" s="397" t="s">
        <v>16</v>
      </c>
    </row>
    <row r="1015" spans="1:3" ht="15" x14ac:dyDescent="0.2">
      <c r="A1015" s="397">
        <v>17004</v>
      </c>
      <c r="B1015" s="398" t="s">
        <v>11</v>
      </c>
      <c r="C1015" s="397" t="s">
        <v>12</v>
      </c>
    </row>
    <row r="1016" spans="1:3" ht="15" x14ac:dyDescent="0.2">
      <c r="A1016" s="397">
        <v>17005</v>
      </c>
      <c r="B1016" s="398" t="s">
        <v>11</v>
      </c>
      <c r="C1016" s="397" t="s">
        <v>12</v>
      </c>
    </row>
    <row r="1017" spans="1:3" ht="15" x14ac:dyDescent="0.2">
      <c r="A1017" s="397">
        <v>17006</v>
      </c>
      <c r="B1017" s="398" t="s">
        <v>11</v>
      </c>
      <c r="C1017" s="397" t="s">
        <v>12</v>
      </c>
    </row>
    <row r="1018" spans="1:3" ht="15" x14ac:dyDescent="0.2">
      <c r="A1018" s="397">
        <v>17007</v>
      </c>
      <c r="B1018" s="398" t="s">
        <v>5</v>
      </c>
      <c r="C1018" s="397" t="s">
        <v>6</v>
      </c>
    </row>
    <row r="1019" spans="1:3" ht="15" x14ac:dyDescent="0.2">
      <c r="A1019" s="397">
        <v>17008</v>
      </c>
      <c r="B1019" s="398" t="s">
        <v>5</v>
      </c>
      <c r="C1019" s="397" t="s">
        <v>6</v>
      </c>
    </row>
    <row r="1020" spans="1:3" ht="15" x14ac:dyDescent="0.2">
      <c r="A1020" s="397">
        <v>17009</v>
      </c>
      <c r="B1020" s="398" t="s">
        <v>11</v>
      </c>
      <c r="C1020" s="397" t="s">
        <v>12</v>
      </c>
    </row>
    <row r="1021" spans="1:3" ht="15" x14ac:dyDescent="0.2">
      <c r="A1021" s="397">
        <v>17010</v>
      </c>
      <c r="B1021" s="398" t="s">
        <v>15</v>
      </c>
      <c r="C1021" s="397" t="s">
        <v>16</v>
      </c>
    </row>
    <row r="1022" spans="1:3" ht="15" x14ac:dyDescent="0.2">
      <c r="A1022" s="397">
        <v>17011</v>
      </c>
      <c r="B1022" s="398" t="s">
        <v>5</v>
      </c>
      <c r="C1022" s="397" t="s">
        <v>6</v>
      </c>
    </row>
    <row r="1023" spans="1:3" ht="15" x14ac:dyDescent="0.2">
      <c r="A1023" s="397">
        <v>17012</v>
      </c>
      <c r="B1023" s="398" t="s">
        <v>5</v>
      </c>
      <c r="C1023" s="397" t="s">
        <v>6</v>
      </c>
    </row>
    <row r="1024" spans="1:3" ht="15" x14ac:dyDescent="0.2">
      <c r="A1024" s="397">
        <v>17013</v>
      </c>
      <c r="B1024" s="398" t="s">
        <v>5</v>
      </c>
      <c r="C1024" s="397" t="s">
        <v>6</v>
      </c>
    </row>
    <row r="1025" spans="1:3" ht="15" x14ac:dyDescent="0.2">
      <c r="A1025" s="397">
        <v>17014</v>
      </c>
      <c r="B1025" s="398" t="s">
        <v>11</v>
      </c>
      <c r="C1025" s="397" t="s">
        <v>12</v>
      </c>
    </row>
    <row r="1026" spans="1:3" ht="15" x14ac:dyDescent="0.2">
      <c r="A1026" s="397">
        <v>17015</v>
      </c>
      <c r="B1026" s="398" t="s">
        <v>5</v>
      </c>
      <c r="C1026" s="397" t="s">
        <v>6</v>
      </c>
    </row>
    <row r="1027" spans="1:3" ht="15" x14ac:dyDescent="0.2">
      <c r="A1027" s="397">
        <v>17016</v>
      </c>
      <c r="B1027" s="398" t="s">
        <v>15</v>
      </c>
      <c r="C1027" s="397" t="s">
        <v>16</v>
      </c>
    </row>
    <row r="1028" spans="1:3" ht="15" x14ac:dyDescent="0.2">
      <c r="A1028" s="397">
        <v>17017</v>
      </c>
      <c r="B1028" s="398" t="s">
        <v>11</v>
      </c>
      <c r="C1028" s="397" t="s">
        <v>12</v>
      </c>
    </row>
    <row r="1029" spans="1:3" ht="15" x14ac:dyDescent="0.2">
      <c r="A1029" s="397">
        <v>17018</v>
      </c>
      <c r="B1029" s="398" t="s">
        <v>11</v>
      </c>
      <c r="C1029" s="397" t="s">
        <v>12</v>
      </c>
    </row>
    <row r="1030" spans="1:3" ht="15" x14ac:dyDescent="0.2">
      <c r="A1030" s="397">
        <v>17019</v>
      </c>
      <c r="B1030" s="398" t="s">
        <v>5</v>
      </c>
      <c r="C1030" s="397" t="s">
        <v>6</v>
      </c>
    </row>
    <row r="1031" spans="1:3" ht="15" x14ac:dyDescent="0.2">
      <c r="A1031" s="397">
        <v>17020</v>
      </c>
      <c r="B1031" s="398" t="s">
        <v>11</v>
      </c>
      <c r="C1031" s="397" t="s">
        <v>12</v>
      </c>
    </row>
    <row r="1032" spans="1:3" ht="15" x14ac:dyDescent="0.2">
      <c r="A1032" s="397">
        <v>17021</v>
      </c>
      <c r="B1032" s="398" t="s">
        <v>11</v>
      </c>
      <c r="C1032" s="397" t="s">
        <v>12</v>
      </c>
    </row>
    <row r="1033" spans="1:3" ht="15" x14ac:dyDescent="0.2">
      <c r="A1033" s="397">
        <v>17022</v>
      </c>
      <c r="B1033" s="398" t="s">
        <v>15</v>
      </c>
      <c r="C1033" s="397" t="s">
        <v>16</v>
      </c>
    </row>
    <row r="1034" spans="1:3" ht="15" x14ac:dyDescent="0.2">
      <c r="A1034" s="397">
        <v>17023</v>
      </c>
      <c r="B1034" s="398" t="s">
        <v>11</v>
      </c>
      <c r="C1034" s="397" t="s">
        <v>12</v>
      </c>
    </row>
    <row r="1035" spans="1:3" ht="15" x14ac:dyDescent="0.2">
      <c r="A1035" s="397">
        <v>17024</v>
      </c>
      <c r="B1035" s="398" t="s">
        <v>11</v>
      </c>
      <c r="C1035" s="397" t="s">
        <v>12</v>
      </c>
    </row>
    <row r="1036" spans="1:3" ht="15" x14ac:dyDescent="0.2">
      <c r="A1036" s="397">
        <v>17025</v>
      </c>
      <c r="B1036" s="398" t="s">
        <v>5</v>
      </c>
      <c r="C1036" s="397" t="s">
        <v>6</v>
      </c>
    </row>
    <row r="1037" spans="1:3" ht="15" x14ac:dyDescent="0.2">
      <c r="A1037" s="397">
        <v>17026</v>
      </c>
      <c r="B1037" s="398" t="s">
        <v>15</v>
      </c>
      <c r="C1037" s="397" t="s">
        <v>16</v>
      </c>
    </row>
    <row r="1038" spans="1:3" ht="15" x14ac:dyDescent="0.2">
      <c r="A1038" s="397">
        <v>17027</v>
      </c>
      <c r="B1038" s="398" t="s">
        <v>5</v>
      </c>
      <c r="C1038" s="397" t="s">
        <v>6</v>
      </c>
    </row>
    <row r="1039" spans="1:3" ht="15" x14ac:dyDescent="0.2">
      <c r="A1039" s="397">
        <v>17028</v>
      </c>
      <c r="B1039" s="398" t="s">
        <v>11</v>
      </c>
      <c r="C1039" s="397" t="s">
        <v>12</v>
      </c>
    </row>
    <row r="1040" spans="1:3" ht="15" x14ac:dyDescent="0.2">
      <c r="A1040" s="397">
        <v>17029</v>
      </c>
      <c r="B1040" s="398" t="s">
        <v>11</v>
      </c>
      <c r="C1040" s="397" t="s">
        <v>12</v>
      </c>
    </row>
    <row r="1041" spans="1:3" ht="15" x14ac:dyDescent="0.2">
      <c r="A1041" s="397">
        <v>17030</v>
      </c>
      <c r="B1041" s="398" t="s">
        <v>11</v>
      </c>
      <c r="C1041" s="397" t="s">
        <v>12</v>
      </c>
    </row>
    <row r="1042" spans="1:3" ht="15" x14ac:dyDescent="0.2">
      <c r="A1042" s="397">
        <v>17032</v>
      </c>
      <c r="B1042" s="398" t="s">
        <v>11</v>
      </c>
      <c r="C1042" s="397" t="s">
        <v>12</v>
      </c>
    </row>
    <row r="1043" spans="1:3" ht="15" x14ac:dyDescent="0.2">
      <c r="A1043" s="397">
        <v>17033</v>
      </c>
      <c r="B1043" s="398" t="s">
        <v>11</v>
      </c>
      <c r="C1043" s="397" t="s">
        <v>12</v>
      </c>
    </row>
    <row r="1044" spans="1:3" ht="15" x14ac:dyDescent="0.2">
      <c r="A1044" s="397">
        <v>17034</v>
      </c>
      <c r="B1044" s="398" t="s">
        <v>11</v>
      </c>
      <c r="C1044" s="397" t="s">
        <v>12</v>
      </c>
    </row>
    <row r="1045" spans="1:3" ht="15" x14ac:dyDescent="0.2">
      <c r="A1045" s="397">
        <v>17035</v>
      </c>
      <c r="B1045" s="398" t="s">
        <v>11</v>
      </c>
      <c r="C1045" s="397" t="s">
        <v>12</v>
      </c>
    </row>
    <row r="1046" spans="1:3" ht="15" x14ac:dyDescent="0.2">
      <c r="A1046" s="397">
        <v>17036</v>
      </c>
      <c r="B1046" s="398" t="s">
        <v>11</v>
      </c>
      <c r="C1046" s="397" t="s">
        <v>12</v>
      </c>
    </row>
    <row r="1047" spans="1:3" ht="15" x14ac:dyDescent="0.2">
      <c r="A1047" s="397">
        <v>17037</v>
      </c>
      <c r="B1047" s="398" t="s">
        <v>11</v>
      </c>
      <c r="C1047" s="397" t="s">
        <v>12</v>
      </c>
    </row>
    <row r="1048" spans="1:3" ht="15" x14ac:dyDescent="0.2">
      <c r="A1048" s="397">
        <v>17038</v>
      </c>
      <c r="B1048" s="398" t="s">
        <v>15</v>
      </c>
      <c r="C1048" s="397" t="s">
        <v>16</v>
      </c>
    </row>
    <row r="1049" spans="1:3" ht="15" x14ac:dyDescent="0.2">
      <c r="A1049" s="397">
        <v>17039</v>
      </c>
      <c r="B1049" s="398" t="s">
        <v>15</v>
      </c>
      <c r="C1049" s="397" t="s">
        <v>16</v>
      </c>
    </row>
    <row r="1050" spans="1:3" ht="15" x14ac:dyDescent="0.2">
      <c r="A1050" s="397">
        <v>17040</v>
      </c>
      <c r="B1050" s="398" t="s">
        <v>11</v>
      </c>
      <c r="C1050" s="397" t="s">
        <v>12</v>
      </c>
    </row>
    <row r="1051" spans="1:3" ht="15" x14ac:dyDescent="0.2">
      <c r="A1051" s="397">
        <v>17041</v>
      </c>
      <c r="B1051" s="398" t="s">
        <v>15</v>
      </c>
      <c r="C1051" s="397" t="s">
        <v>16</v>
      </c>
    </row>
    <row r="1052" spans="1:3" ht="15" x14ac:dyDescent="0.2">
      <c r="A1052" s="397">
        <v>17042</v>
      </c>
      <c r="B1052" s="398" t="s">
        <v>15</v>
      </c>
      <c r="C1052" s="397" t="s">
        <v>16</v>
      </c>
    </row>
    <row r="1053" spans="1:3" ht="15" x14ac:dyDescent="0.2">
      <c r="A1053" s="397">
        <v>17043</v>
      </c>
      <c r="B1053" s="398" t="s">
        <v>5</v>
      </c>
      <c r="C1053" s="397" t="s">
        <v>6</v>
      </c>
    </row>
    <row r="1054" spans="1:3" ht="15" x14ac:dyDescent="0.2">
      <c r="A1054" s="397">
        <v>17044</v>
      </c>
      <c r="B1054" s="398" t="s">
        <v>11</v>
      </c>
      <c r="C1054" s="397" t="s">
        <v>12</v>
      </c>
    </row>
    <row r="1055" spans="1:3" ht="15" x14ac:dyDescent="0.2">
      <c r="A1055" s="397">
        <v>17045</v>
      </c>
      <c r="B1055" s="398" t="s">
        <v>11</v>
      </c>
      <c r="C1055" s="397" t="s">
        <v>12</v>
      </c>
    </row>
    <row r="1056" spans="1:3" ht="15" x14ac:dyDescent="0.2">
      <c r="A1056" s="397">
        <v>17046</v>
      </c>
      <c r="B1056" s="398" t="s">
        <v>15</v>
      </c>
      <c r="C1056" s="397" t="s">
        <v>16</v>
      </c>
    </row>
    <row r="1057" spans="1:3" ht="15" x14ac:dyDescent="0.2">
      <c r="A1057" s="397">
        <v>17047</v>
      </c>
      <c r="B1057" s="398" t="s">
        <v>11</v>
      </c>
      <c r="C1057" s="397" t="s">
        <v>12</v>
      </c>
    </row>
    <row r="1058" spans="1:3" ht="15" x14ac:dyDescent="0.2">
      <c r="A1058" s="397">
        <v>17048</v>
      </c>
      <c r="B1058" s="398" t="s">
        <v>11</v>
      </c>
      <c r="C1058" s="397" t="s">
        <v>12</v>
      </c>
    </row>
    <row r="1059" spans="1:3" ht="15" x14ac:dyDescent="0.2">
      <c r="A1059" s="397">
        <v>17049</v>
      </c>
      <c r="B1059" s="398" t="s">
        <v>11</v>
      </c>
      <c r="C1059" s="397" t="s">
        <v>12</v>
      </c>
    </row>
    <row r="1060" spans="1:3" ht="15" x14ac:dyDescent="0.2">
      <c r="A1060" s="397">
        <v>17050</v>
      </c>
      <c r="B1060" s="398" t="s">
        <v>5</v>
      </c>
      <c r="C1060" s="397" t="s">
        <v>6</v>
      </c>
    </row>
    <row r="1061" spans="1:3" ht="15" x14ac:dyDescent="0.2">
      <c r="A1061" s="397">
        <v>17051</v>
      </c>
      <c r="B1061" s="398" t="s">
        <v>11</v>
      </c>
      <c r="C1061" s="397" t="s">
        <v>12</v>
      </c>
    </row>
    <row r="1062" spans="1:3" ht="15" x14ac:dyDescent="0.2">
      <c r="A1062" s="397">
        <v>17052</v>
      </c>
      <c r="B1062" s="398" t="s">
        <v>11</v>
      </c>
      <c r="C1062" s="397" t="s">
        <v>12</v>
      </c>
    </row>
    <row r="1063" spans="1:3" ht="15" x14ac:dyDescent="0.2">
      <c r="A1063" s="397">
        <v>17053</v>
      </c>
      <c r="B1063" s="398" t="s">
        <v>11</v>
      </c>
      <c r="C1063" s="397" t="s">
        <v>12</v>
      </c>
    </row>
    <row r="1064" spans="1:3" ht="15" x14ac:dyDescent="0.2">
      <c r="A1064" s="397">
        <v>17054</v>
      </c>
      <c r="B1064" s="398" t="s">
        <v>11</v>
      </c>
      <c r="C1064" s="397" t="s">
        <v>12</v>
      </c>
    </row>
    <row r="1065" spans="1:3" ht="15" x14ac:dyDescent="0.2">
      <c r="A1065" s="397">
        <v>17055</v>
      </c>
      <c r="B1065" s="398" t="s">
        <v>5</v>
      </c>
      <c r="C1065" s="397" t="s">
        <v>6</v>
      </c>
    </row>
    <row r="1066" spans="1:3" ht="15" x14ac:dyDescent="0.2">
      <c r="A1066" s="397">
        <v>17056</v>
      </c>
      <c r="B1066" s="398" t="s">
        <v>11</v>
      </c>
      <c r="C1066" s="397" t="s">
        <v>12</v>
      </c>
    </row>
    <row r="1067" spans="1:3" ht="15" x14ac:dyDescent="0.2">
      <c r="A1067" s="397">
        <v>17057</v>
      </c>
      <c r="B1067" s="398" t="s">
        <v>11</v>
      </c>
      <c r="C1067" s="397" t="s">
        <v>12</v>
      </c>
    </row>
    <row r="1068" spans="1:3" ht="15" x14ac:dyDescent="0.2">
      <c r="A1068" s="397">
        <v>17058</v>
      </c>
      <c r="B1068" s="398" t="s">
        <v>11</v>
      </c>
      <c r="C1068" s="397" t="s">
        <v>12</v>
      </c>
    </row>
    <row r="1069" spans="1:3" ht="15" x14ac:dyDescent="0.2">
      <c r="A1069" s="397">
        <v>17059</v>
      </c>
      <c r="B1069" s="398" t="s">
        <v>11</v>
      </c>
      <c r="C1069" s="397" t="s">
        <v>12</v>
      </c>
    </row>
    <row r="1070" spans="1:3" ht="15" x14ac:dyDescent="0.2">
      <c r="A1070" s="397">
        <v>17060</v>
      </c>
      <c r="B1070" s="398" t="s">
        <v>11</v>
      </c>
      <c r="C1070" s="397" t="s">
        <v>12</v>
      </c>
    </row>
    <row r="1071" spans="1:3" ht="15" x14ac:dyDescent="0.2">
      <c r="A1071" s="397">
        <v>17061</v>
      </c>
      <c r="B1071" s="398" t="s">
        <v>11</v>
      </c>
      <c r="C1071" s="397" t="s">
        <v>12</v>
      </c>
    </row>
    <row r="1072" spans="1:3" ht="15" x14ac:dyDescent="0.2">
      <c r="A1072" s="397">
        <v>17062</v>
      </c>
      <c r="B1072" s="398" t="s">
        <v>11</v>
      </c>
      <c r="C1072" s="397" t="s">
        <v>12</v>
      </c>
    </row>
    <row r="1073" spans="1:3" ht="15" x14ac:dyDescent="0.2">
      <c r="A1073" s="397">
        <v>17063</v>
      </c>
      <c r="B1073" s="398" t="s">
        <v>11</v>
      </c>
      <c r="C1073" s="397" t="s">
        <v>12</v>
      </c>
    </row>
    <row r="1074" spans="1:3" ht="15" x14ac:dyDescent="0.2">
      <c r="A1074" s="397">
        <v>17064</v>
      </c>
      <c r="B1074" s="398" t="s">
        <v>15</v>
      </c>
      <c r="C1074" s="397" t="s">
        <v>16</v>
      </c>
    </row>
    <row r="1075" spans="1:3" ht="15" x14ac:dyDescent="0.2">
      <c r="A1075" s="397">
        <v>17065</v>
      </c>
      <c r="B1075" s="398" t="s">
        <v>5</v>
      </c>
      <c r="C1075" s="397" t="s">
        <v>6</v>
      </c>
    </row>
    <row r="1076" spans="1:3" ht="15" x14ac:dyDescent="0.2">
      <c r="A1076" s="397">
        <v>17066</v>
      </c>
      <c r="B1076" s="398" t="s">
        <v>11</v>
      </c>
      <c r="C1076" s="397" t="s">
        <v>12</v>
      </c>
    </row>
    <row r="1077" spans="1:3" ht="15" x14ac:dyDescent="0.2">
      <c r="A1077" s="397">
        <v>17067</v>
      </c>
      <c r="B1077" s="398" t="s">
        <v>15</v>
      </c>
      <c r="C1077" s="397" t="s">
        <v>16</v>
      </c>
    </row>
    <row r="1078" spans="1:3" ht="15" x14ac:dyDescent="0.2">
      <c r="A1078" s="397">
        <v>17068</v>
      </c>
      <c r="B1078" s="398" t="s">
        <v>11</v>
      </c>
      <c r="C1078" s="397" t="s">
        <v>12</v>
      </c>
    </row>
    <row r="1079" spans="1:3" ht="15" x14ac:dyDescent="0.2">
      <c r="A1079" s="397">
        <v>17069</v>
      </c>
      <c r="B1079" s="398" t="s">
        <v>11</v>
      </c>
      <c r="C1079" s="397" t="s">
        <v>12</v>
      </c>
    </row>
    <row r="1080" spans="1:3" ht="15" x14ac:dyDescent="0.2">
      <c r="A1080" s="397">
        <v>17070</v>
      </c>
      <c r="B1080" s="398" t="s">
        <v>5</v>
      </c>
      <c r="C1080" s="397" t="s">
        <v>6</v>
      </c>
    </row>
    <row r="1081" spans="1:3" ht="15" x14ac:dyDescent="0.2">
      <c r="A1081" s="397">
        <v>17071</v>
      </c>
      <c r="B1081" s="398" t="s">
        <v>11</v>
      </c>
      <c r="C1081" s="397" t="s">
        <v>12</v>
      </c>
    </row>
    <row r="1082" spans="1:3" ht="15" x14ac:dyDescent="0.2">
      <c r="A1082" s="397">
        <v>17072</v>
      </c>
      <c r="B1082" s="398" t="s">
        <v>5</v>
      </c>
      <c r="C1082" s="397" t="s">
        <v>6</v>
      </c>
    </row>
    <row r="1083" spans="1:3" ht="15" x14ac:dyDescent="0.2">
      <c r="A1083" s="397">
        <v>17073</v>
      </c>
      <c r="B1083" s="398" t="s">
        <v>15</v>
      </c>
      <c r="C1083" s="397" t="s">
        <v>16</v>
      </c>
    </row>
    <row r="1084" spans="1:3" ht="15" x14ac:dyDescent="0.2">
      <c r="A1084" s="397">
        <v>17074</v>
      </c>
      <c r="B1084" s="398" t="s">
        <v>11</v>
      </c>
      <c r="C1084" s="397" t="s">
        <v>12</v>
      </c>
    </row>
    <row r="1085" spans="1:3" ht="15" x14ac:dyDescent="0.2">
      <c r="A1085" s="397">
        <v>17075</v>
      </c>
      <c r="B1085" s="398" t="s">
        <v>11</v>
      </c>
      <c r="C1085" s="397" t="s">
        <v>12</v>
      </c>
    </row>
    <row r="1086" spans="1:3" ht="15" x14ac:dyDescent="0.2">
      <c r="A1086" s="397">
        <v>17076</v>
      </c>
      <c r="B1086" s="398" t="s">
        <v>11</v>
      </c>
      <c r="C1086" s="397" t="s">
        <v>12</v>
      </c>
    </row>
    <row r="1087" spans="1:3" ht="15" x14ac:dyDescent="0.2">
      <c r="A1087" s="397">
        <v>17077</v>
      </c>
      <c r="B1087" s="398" t="s">
        <v>15</v>
      </c>
      <c r="C1087" s="397" t="s">
        <v>16</v>
      </c>
    </row>
    <row r="1088" spans="1:3" ht="15" x14ac:dyDescent="0.2">
      <c r="A1088" s="397">
        <v>17078</v>
      </c>
      <c r="B1088" s="398" t="s">
        <v>15</v>
      </c>
      <c r="C1088" s="397" t="s">
        <v>16</v>
      </c>
    </row>
    <row r="1089" spans="1:3" ht="15" x14ac:dyDescent="0.2">
      <c r="A1089" s="397">
        <v>17080</v>
      </c>
      <c r="B1089" s="398" t="s">
        <v>11</v>
      </c>
      <c r="C1089" s="397" t="s">
        <v>12</v>
      </c>
    </row>
    <row r="1090" spans="1:3" ht="15" x14ac:dyDescent="0.2">
      <c r="A1090" s="397">
        <v>17081</v>
      </c>
      <c r="B1090" s="398" t="s">
        <v>5</v>
      </c>
      <c r="C1090" s="397" t="s">
        <v>6</v>
      </c>
    </row>
    <row r="1091" spans="1:3" ht="15" x14ac:dyDescent="0.2">
      <c r="A1091" s="397">
        <v>17082</v>
      </c>
      <c r="B1091" s="398" t="s">
        <v>11</v>
      </c>
      <c r="C1091" s="397" t="s">
        <v>12</v>
      </c>
    </row>
    <row r="1092" spans="1:3" ht="15" x14ac:dyDescent="0.2">
      <c r="A1092" s="397">
        <v>17083</v>
      </c>
      <c r="B1092" s="398" t="s">
        <v>15</v>
      </c>
      <c r="C1092" s="397" t="s">
        <v>16</v>
      </c>
    </row>
    <row r="1093" spans="1:3" ht="15" x14ac:dyDescent="0.2">
      <c r="A1093" s="397">
        <v>17084</v>
      </c>
      <c r="B1093" s="398" t="s">
        <v>11</v>
      </c>
      <c r="C1093" s="397" t="s">
        <v>12</v>
      </c>
    </row>
    <row r="1094" spans="1:3" ht="15" x14ac:dyDescent="0.2">
      <c r="A1094" s="397">
        <v>17085</v>
      </c>
      <c r="B1094" s="398" t="s">
        <v>15</v>
      </c>
      <c r="C1094" s="397" t="s">
        <v>16</v>
      </c>
    </row>
    <row r="1095" spans="1:3" ht="15" x14ac:dyDescent="0.2">
      <c r="A1095" s="397">
        <v>17086</v>
      </c>
      <c r="B1095" s="398" t="s">
        <v>11</v>
      </c>
      <c r="C1095" s="397" t="s">
        <v>12</v>
      </c>
    </row>
    <row r="1096" spans="1:3" ht="15" x14ac:dyDescent="0.2">
      <c r="A1096" s="397">
        <v>17087</v>
      </c>
      <c r="B1096" s="398" t="s">
        <v>15</v>
      </c>
      <c r="C1096" s="397" t="s">
        <v>16</v>
      </c>
    </row>
    <row r="1097" spans="1:3" ht="15" x14ac:dyDescent="0.2">
      <c r="A1097" s="397">
        <v>17088</v>
      </c>
      <c r="B1097" s="398" t="s">
        <v>15</v>
      </c>
      <c r="C1097" s="397" t="s">
        <v>16</v>
      </c>
    </row>
    <row r="1098" spans="1:3" ht="15" x14ac:dyDescent="0.2">
      <c r="A1098" s="397">
        <v>17089</v>
      </c>
      <c r="B1098" s="398" t="s">
        <v>5</v>
      </c>
      <c r="C1098" s="397" t="s">
        <v>6</v>
      </c>
    </row>
    <row r="1099" spans="1:3" ht="15" x14ac:dyDescent="0.2">
      <c r="A1099" s="397">
        <v>17090</v>
      </c>
      <c r="B1099" s="398" t="s">
        <v>11</v>
      </c>
      <c r="C1099" s="397" t="s">
        <v>12</v>
      </c>
    </row>
    <row r="1100" spans="1:3" ht="15" x14ac:dyDescent="0.2">
      <c r="A1100" s="397">
        <v>17091</v>
      </c>
      <c r="B1100" s="398" t="s">
        <v>15</v>
      </c>
      <c r="C1100" s="397" t="s">
        <v>16</v>
      </c>
    </row>
    <row r="1101" spans="1:3" ht="15" x14ac:dyDescent="0.2">
      <c r="A1101" s="397">
        <v>17093</v>
      </c>
      <c r="B1101" s="398" t="s">
        <v>5</v>
      </c>
      <c r="C1101" s="397" t="s">
        <v>6</v>
      </c>
    </row>
    <row r="1102" spans="1:3" ht="15" x14ac:dyDescent="0.2">
      <c r="A1102" s="397">
        <v>17094</v>
      </c>
      <c r="B1102" s="398" t="s">
        <v>11</v>
      </c>
      <c r="C1102" s="397" t="s">
        <v>12</v>
      </c>
    </row>
    <row r="1103" spans="1:3" ht="15" x14ac:dyDescent="0.2">
      <c r="A1103" s="397">
        <v>17097</v>
      </c>
      <c r="B1103" s="398" t="s">
        <v>11</v>
      </c>
      <c r="C1103" s="397" t="s">
        <v>12</v>
      </c>
    </row>
    <row r="1104" spans="1:3" ht="15" x14ac:dyDescent="0.2">
      <c r="A1104" s="397">
        <v>17098</v>
      </c>
      <c r="B1104" s="398" t="s">
        <v>11</v>
      </c>
      <c r="C1104" s="397" t="s">
        <v>12</v>
      </c>
    </row>
    <row r="1105" spans="1:3" ht="15" x14ac:dyDescent="0.2">
      <c r="A1105" s="397">
        <v>17099</v>
      </c>
      <c r="B1105" s="398" t="s">
        <v>11</v>
      </c>
      <c r="C1105" s="397" t="s">
        <v>12</v>
      </c>
    </row>
    <row r="1106" spans="1:3" ht="15" x14ac:dyDescent="0.2">
      <c r="A1106" s="397">
        <v>17101</v>
      </c>
      <c r="B1106" s="398" t="s">
        <v>11</v>
      </c>
      <c r="C1106" s="397" t="s">
        <v>12</v>
      </c>
    </row>
    <row r="1107" spans="1:3" ht="15" x14ac:dyDescent="0.2">
      <c r="A1107" s="397">
        <v>17102</v>
      </c>
      <c r="B1107" s="398" t="s">
        <v>11</v>
      </c>
      <c r="C1107" s="397" t="s">
        <v>12</v>
      </c>
    </row>
    <row r="1108" spans="1:3" ht="15" x14ac:dyDescent="0.2">
      <c r="A1108" s="397">
        <v>17103</v>
      </c>
      <c r="B1108" s="398" t="s">
        <v>11</v>
      </c>
      <c r="C1108" s="397" t="s">
        <v>12</v>
      </c>
    </row>
    <row r="1109" spans="1:3" ht="15" x14ac:dyDescent="0.2">
      <c r="A1109" s="397">
        <v>17104</v>
      </c>
      <c r="B1109" s="398" t="s">
        <v>11</v>
      </c>
      <c r="C1109" s="397" t="s">
        <v>12</v>
      </c>
    </row>
    <row r="1110" spans="1:3" ht="15" x14ac:dyDescent="0.2">
      <c r="A1110" s="397">
        <v>17105</v>
      </c>
      <c r="B1110" s="398" t="s">
        <v>5</v>
      </c>
      <c r="C1110" s="397" t="s">
        <v>6</v>
      </c>
    </row>
    <row r="1111" spans="1:3" ht="15" x14ac:dyDescent="0.2">
      <c r="A1111" s="397">
        <v>17106</v>
      </c>
      <c r="B1111" s="398" t="s">
        <v>5</v>
      </c>
      <c r="C1111" s="397" t="s">
        <v>6</v>
      </c>
    </row>
    <row r="1112" spans="1:3" ht="15" x14ac:dyDescent="0.2">
      <c r="A1112" s="397">
        <v>17107</v>
      </c>
      <c r="B1112" s="398" t="s">
        <v>5</v>
      </c>
      <c r="C1112" s="397" t="s">
        <v>6</v>
      </c>
    </row>
    <row r="1113" spans="1:3" ht="15" x14ac:dyDescent="0.2">
      <c r="A1113" s="397">
        <v>17108</v>
      </c>
      <c r="B1113" s="398" t="s">
        <v>5</v>
      </c>
      <c r="C1113" s="397" t="s">
        <v>6</v>
      </c>
    </row>
    <row r="1114" spans="1:3" ht="15" x14ac:dyDescent="0.2">
      <c r="A1114" s="397">
        <v>17109</v>
      </c>
      <c r="B1114" s="398" t="s">
        <v>11</v>
      </c>
      <c r="C1114" s="397" t="s">
        <v>12</v>
      </c>
    </row>
    <row r="1115" spans="1:3" ht="15" x14ac:dyDescent="0.2">
      <c r="A1115" s="397">
        <v>17110</v>
      </c>
      <c r="B1115" s="398" t="s">
        <v>11</v>
      </c>
      <c r="C1115" s="397" t="s">
        <v>12</v>
      </c>
    </row>
    <row r="1116" spans="1:3" ht="15" x14ac:dyDescent="0.2">
      <c r="A1116" s="397">
        <v>17111</v>
      </c>
      <c r="B1116" s="398" t="s">
        <v>11</v>
      </c>
      <c r="C1116" s="397" t="s">
        <v>12</v>
      </c>
    </row>
    <row r="1117" spans="1:3" ht="15" x14ac:dyDescent="0.2">
      <c r="A1117" s="397">
        <v>17112</v>
      </c>
      <c r="B1117" s="398" t="s">
        <v>11</v>
      </c>
      <c r="C1117" s="397" t="s">
        <v>12</v>
      </c>
    </row>
    <row r="1118" spans="1:3" ht="15" x14ac:dyDescent="0.2">
      <c r="A1118" s="397">
        <v>17113</v>
      </c>
      <c r="B1118" s="398" t="s">
        <v>11</v>
      </c>
      <c r="C1118" s="397" t="s">
        <v>12</v>
      </c>
    </row>
    <row r="1119" spans="1:3" ht="15" x14ac:dyDescent="0.2">
      <c r="A1119" s="397">
        <v>17120</v>
      </c>
      <c r="B1119" s="398" t="s">
        <v>11</v>
      </c>
      <c r="C1119" s="397" t="s">
        <v>12</v>
      </c>
    </row>
    <row r="1120" spans="1:3" ht="15" x14ac:dyDescent="0.2">
      <c r="A1120" s="397">
        <v>17121</v>
      </c>
      <c r="B1120" s="398" t="s">
        <v>5</v>
      </c>
      <c r="C1120" s="397" t="s">
        <v>6</v>
      </c>
    </row>
    <row r="1121" spans="1:3" ht="15" x14ac:dyDescent="0.2">
      <c r="A1121" s="397">
        <v>17122</v>
      </c>
      <c r="B1121" s="398" t="s">
        <v>5</v>
      </c>
      <c r="C1121" s="397" t="s">
        <v>6</v>
      </c>
    </row>
    <row r="1122" spans="1:3" ht="15" x14ac:dyDescent="0.2">
      <c r="A1122" s="397">
        <v>17123</v>
      </c>
      <c r="B1122" s="398" t="s">
        <v>5</v>
      </c>
      <c r="C1122" s="397" t="s">
        <v>6</v>
      </c>
    </row>
    <row r="1123" spans="1:3" ht="15" x14ac:dyDescent="0.2">
      <c r="A1123" s="397">
        <v>17124</v>
      </c>
      <c r="B1123" s="398" t="s">
        <v>5</v>
      </c>
      <c r="C1123" s="397" t="s">
        <v>6</v>
      </c>
    </row>
    <row r="1124" spans="1:3" ht="15" x14ac:dyDescent="0.2">
      <c r="A1124" s="397">
        <v>17125</v>
      </c>
      <c r="B1124" s="398" t="s">
        <v>5</v>
      </c>
      <c r="C1124" s="397" t="s">
        <v>6</v>
      </c>
    </row>
    <row r="1125" spans="1:3" ht="15" x14ac:dyDescent="0.2">
      <c r="A1125" s="397">
        <v>17126</v>
      </c>
      <c r="B1125" s="398" t="s">
        <v>5</v>
      </c>
      <c r="C1125" s="397" t="s">
        <v>6</v>
      </c>
    </row>
    <row r="1126" spans="1:3" ht="15" x14ac:dyDescent="0.2">
      <c r="A1126" s="397">
        <v>17127</v>
      </c>
      <c r="B1126" s="398" t="s">
        <v>5</v>
      </c>
      <c r="C1126" s="397" t="s">
        <v>6</v>
      </c>
    </row>
    <row r="1127" spans="1:3" ht="15" x14ac:dyDescent="0.2">
      <c r="A1127" s="397">
        <v>17128</v>
      </c>
      <c r="B1127" s="398" t="s">
        <v>5</v>
      </c>
      <c r="C1127" s="397" t="s">
        <v>6</v>
      </c>
    </row>
    <row r="1128" spans="1:3" ht="15" x14ac:dyDescent="0.2">
      <c r="A1128" s="397">
        <v>17129</v>
      </c>
      <c r="B1128" s="398" t="s">
        <v>5</v>
      </c>
      <c r="C1128" s="397" t="s">
        <v>6</v>
      </c>
    </row>
    <row r="1129" spans="1:3" ht="15" x14ac:dyDescent="0.2">
      <c r="A1129" s="397">
        <v>17130</v>
      </c>
      <c r="B1129" s="398" t="s">
        <v>5</v>
      </c>
      <c r="C1129" s="397" t="s">
        <v>6</v>
      </c>
    </row>
    <row r="1130" spans="1:3" ht="15" x14ac:dyDescent="0.2">
      <c r="A1130" s="397">
        <v>17140</v>
      </c>
      <c r="B1130" s="398" t="s">
        <v>5</v>
      </c>
      <c r="C1130" s="397" t="s">
        <v>6</v>
      </c>
    </row>
    <row r="1131" spans="1:3" ht="15" x14ac:dyDescent="0.2">
      <c r="A1131" s="397">
        <v>17177</v>
      </c>
      <c r="B1131" s="398" t="s">
        <v>5</v>
      </c>
      <c r="C1131" s="397" t="s">
        <v>6</v>
      </c>
    </row>
    <row r="1132" spans="1:3" ht="15" x14ac:dyDescent="0.2">
      <c r="A1132" s="397">
        <v>17201</v>
      </c>
      <c r="B1132" s="398" t="s">
        <v>5</v>
      </c>
      <c r="C1132" s="397" t="s">
        <v>6</v>
      </c>
    </row>
    <row r="1133" spans="1:3" ht="15" x14ac:dyDescent="0.2">
      <c r="A1133" s="397">
        <v>17202</v>
      </c>
      <c r="B1133" s="398" t="s">
        <v>5</v>
      </c>
      <c r="C1133" s="397" t="s">
        <v>6</v>
      </c>
    </row>
    <row r="1134" spans="1:3" ht="15" x14ac:dyDescent="0.2">
      <c r="A1134" s="397">
        <v>17210</v>
      </c>
      <c r="B1134" s="398" t="s">
        <v>5</v>
      </c>
      <c r="C1134" s="397" t="s">
        <v>6</v>
      </c>
    </row>
    <row r="1135" spans="1:3" ht="15" x14ac:dyDescent="0.2">
      <c r="A1135" s="397">
        <v>17211</v>
      </c>
      <c r="B1135" s="398" t="s">
        <v>3</v>
      </c>
      <c r="C1135" s="397" t="s">
        <v>4</v>
      </c>
    </row>
    <row r="1136" spans="1:3" ht="15" x14ac:dyDescent="0.2">
      <c r="A1136" s="397">
        <v>17212</v>
      </c>
      <c r="B1136" s="398" t="s">
        <v>5</v>
      </c>
      <c r="C1136" s="397" t="s">
        <v>6</v>
      </c>
    </row>
    <row r="1137" spans="1:3" ht="15" x14ac:dyDescent="0.2">
      <c r="A1137" s="397">
        <v>17213</v>
      </c>
      <c r="B1137" s="398" t="s">
        <v>11</v>
      </c>
      <c r="C1137" s="397" t="s">
        <v>12</v>
      </c>
    </row>
    <row r="1138" spans="1:3" ht="15" x14ac:dyDescent="0.2">
      <c r="A1138" s="397">
        <v>17214</v>
      </c>
      <c r="B1138" s="398" t="s">
        <v>5</v>
      </c>
      <c r="C1138" s="397" t="s">
        <v>6</v>
      </c>
    </row>
    <row r="1139" spans="1:3" ht="15" x14ac:dyDescent="0.2">
      <c r="A1139" s="397">
        <v>17215</v>
      </c>
      <c r="B1139" s="398" t="s">
        <v>5</v>
      </c>
      <c r="C1139" s="397" t="s">
        <v>6</v>
      </c>
    </row>
    <row r="1140" spans="1:3" ht="15" x14ac:dyDescent="0.2">
      <c r="A1140" s="397">
        <v>17217</v>
      </c>
      <c r="B1140" s="398" t="s">
        <v>5</v>
      </c>
      <c r="C1140" s="397" t="s">
        <v>6</v>
      </c>
    </row>
    <row r="1141" spans="1:3" ht="15" x14ac:dyDescent="0.2">
      <c r="A1141" s="397">
        <v>17219</v>
      </c>
      <c r="B1141" s="398" t="s">
        <v>5</v>
      </c>
      <c r="C1141" s="397" t="s">
        <v>6</v>
      </c>
    </row>
    <row r="1142" spans="1:3" ht="15" x14ac:dyDescent="0.2">
      <c r="A1142" s="397">
        <v>17220</v>
      </c>
      <c r="B1142" s="398" t="s">
        <v>5</v>
      </c>
      <c r="C1142" s="397" t="s">
        <v>6</v>
      </c>
    </row>
    <row r="1143" spans="1:3" ht="15" x14ac:dyDescent="0.2">
      <c r="A1143" s="397">
        <v>17221</v>
      </c>
      <c r="B1143" s="398" t="s">
        <v>5</v>
      </c>
      <c r="C1143" s="397" t="s">
        <v>6</v>
      </c>
    </row>
    <row r="1144" spans="1:3" ht="15" x14ac:dyDescent="0.2">
      <c r="A1144" s="397">
        <v>17222</v>
      </c>
      <c r="B1144" s="398" t="s">
        <v>5</v>
      </c>
      <c r="C1144" s="397" t="s">
        <v>6</v>
      </c>
    </row>
    <row r="1145" spans="1:3" ht="15" x14ac:dyDescent="0.2">
      <c r="A1145" s="397">
        <v>17223</v>
      </c>
      <c r="B1145" s="398" t="s">
        <v>5</v>
      </c>
      <c r="C1145" s="397" t="s">
        <v>6</v>
      </c>
    </row>
    <row r="1146" spans="1:3" ht="15" x14ac:dyDescent="0.2">
      <c r="A1146" s="397">
        <v>17224</v>
      </c>
      <c r="B1146" s="398" t="s">
        <v>5</v>
      </c>
      <c r="C1146" s="397" t="s">
        <v>6</v>
      </c>
    </row>
    <row r="1147" spans="1:3" ht="15" x14ac:dyDescent="0.2">
      <c r="A1147" s="397">
        <v>17225</v>
      </c>
      <c r="B1147" s="398" t="s">
        <v>5</v>
      </c>
      <c r="C1147" s="397" t="s">
        <v>6</v>
      </c>
    </row>
    <row r="1148" spans="1:3" ht="15" x14ac:dyDescent="0.2">
      <c r="A1148" s="397">
        <v>17228</v>
      </c>
      <c r="B1148" s="398" t="s">
        <v>5</v>
      </c>
      <c r="C1148" s="397" t="s">
        <v>6</v>
      </c>
    </row>
    <row r="1149" spans="1:3" ht="15" x14ac:dyDescent="0.2">
      <c r="A1149" s="397">
        <v>17229</v>
      </c>
      <c r="B1149" s="398" t="s">
        <v>5</v>
      </c>
      <c r="C1149" s="397" t="s">
        <v>6</v>
      </c>
    </row>
    <row r="1150" spans="1:3" ht="15" x14ac:dyDescent="0.2">
      <c r="A1150" s="397">
        <v>17231</v>
      </c>
      <c r="B1150" s="398" t="s">
        <v>5</v>
      </c>
      <c r="C1150" s="397" t="s">
        <v>6</v>
      </c>
    </row>
    <row r="1151" spans="1:3" ht="15" x14ac:dyDescent="0.2">
      <c r="A1151" s="397">
        <v>17232</v>
      </c>
      <c r="B1151" s="398" t="s">
        <v>5</v>
      </c>
      <c r="C1151" s="397" t="s">
        <v>6</v>
      </c>
    </row>
    <row r="1152" spans="1:3" ht="15" x14ac:dyDescent="0.2">
      <c r="A1152" s="397">
        <v>17233</v>
      </c>
      <c r="B1152" s="398" t="s">
        <v>5</v>
      </c>
      <c r="C1152" s="397" t="s">
        <v>6</v>
      </c>
    </row>
    <row r="1153" spans="1:3" ht="15" x14ac:dyDescent="0.2">
      <c r="A1153" s="397">
        <v>17235</v>
      </c>
      <c r="B1153" s="398" t="s">
        <v>5</v>
      </c>
      <c r="C1153" s="397" t="s">
        <v>6</v>
      </c>
    </row>
    <row r="1154" spans="1:3" ht="15" x14ac:dyDescent="0.2">
      <c r="A1154" s="397">
        <v>17236</v>
      </c>
      <c r="B1154" s="398" t="s">
        <v>5</v>
      </c>
      <c r="C1154" s="397" t="s">
        <v>6</v>
      </c>
    </row>
    <row r="1155" spans="1:3" ht="15" x14ac:dyDescent="0.2">
      <c r="A1155" s="397">
        <v>17237</v>
      </c>
      <c r="B1155" s="398" t="s">
        <v>5</v>
      </c>
      <c r="C1155" s="397" t="s">
        <v>6</v>
      </c>
    </row>
    <row r="1156" spans="1:3" ht="15" x14ac:dyDescent="0.2">
      <c r="A1156" s="397">
        <v>17238</v>
      </c>
      <c r="B1156" s="398" t="s">
        <v>5</v>
      </c>
      <c r="C1156" s="397" t="s">
        <v>6</v>
      </c>
    </row>
    <row r="1157" spans="1:3" ht="15" x14ac:dyDescent="0.2">
      <c r="A1157" s="397">
        <v>17239</v>
      </c>
      <c r="B1157" s="398" t="s">
        <v>11</v>
      </c>
      <c r="C1157" s="397" t="s">
        <v>12</v>
      </c>
    </row>
    <row r="1158" spans="1:3" ht="15" x14ac:dyDescent="0.2">
      <c r="A1158" s="397">
        <v>17240</v>
      </c>
      <c r="B1158" s="398" t="s">
        <v>5</v>
      </c>
      <c r="C1158" s="397" t="s">
        <v>6</v>
      </c>
    </row>
    <row r="1159" spans="1:3" ht="15" x14ac:dyDescent="0.2">
      <c r="A1159" s="397">
        <v>17241</v>
      </c>
      <c r="B1159" s="398" t="s">
        <v>5</v>
      </c>
      <c r="C1159" s="397" t="s">
        <v>6</v>
      </c>
    </row>
    <row r="1160" spans="1:3" ht="15" x14ac:dyDescent="0.2">
      <c r="A1160" s="397">
        <v>17243</v>
      </c>
      <c r="B1160" s="398" t="s">
        <v>11</v>
      </c>
      <c r="C1160" s="397" t="s">
        <v>12</v>
      </c>
    </row>
    <row r="1161" spans="1:3" ht="15" x14ac:dyDescent="0.2">
      <c r="A1161" s="397">
        <v>17244</v>
      </c>
      <c r="B1161" s="398" t="s">
        <v>5</v>
      </c>
      <c r="C1161" s="397" t="s">
        <v>6</v>
      </c>
    </row>
    <row r="1162" spans="1:3" ht="15" x14ac:dyDescent="0.2">
      <c r="A1162" s="397">
        <v>17246</v>
      </c>
      <c r="B1162" s="398" t="s">
        <v>5</v>
      </c>
      <c r="C1162" s="397" t="s">
        <v>6</v>
      </c>
    </row>
    <row r="1163" spans="1:3" ht="15" x14ac:dyDescent="0.2">
      <c r="A1163" s="397">
        <v>17247</v>
      </c>
      <c r="B1163" s="398" t="s">
        <v>5</v>
      </c>
      <c r="C1163" s="397" t="s">
        <v>6</v>
      </c>
    </row>
    <row r="1164" spans="1:3" ht="15" x14ac:dyDescent="0.2">
      <c r="A1164" s="397">
        <v>17249</v>
      </c>
      <c r="B1164" s="398" t="s">
        <v>11</v>
      </c>
      <c r="C1164" s="397" t="s">
        <v>12</v>
      </c>
    </row>
    <row r="1165" spans="1:3" ht="15" x14ac:dyDescent="0.2">
      <c r="A1165" s="397">
        <v>17250</v>
      </c>
      <c r="B1165" s="398" t="s">
        <v>5</v>
      </c>
      <c r="C1165" s="397" t="s">
        <v>6</v>
      </c>
    </row>
    <row r="1166" spans="1:3" ht="15" x14ac:dyDescent="0.2">
      <c r="A1166" s="397">
        <v>17251</v>
      </c>
      <c r="B1166" s="398" t="s">
        <v>5</v>
      </c>
      <c r="C1166" s="397" t="s">
        <v>6</v>
      </c>
    </row>
    <row r="1167" spans="1:3" ht="15" x14ac:dyDescent="0.2">
      <c r="A1167" s="397">
        <v>17252</v>
      </c>
      <c r="B1167" s="398" t="s">
        <v>5</v>
      </c>
      <c r="C1167" s="397" t="s">
        <v>6</v>
      </c>
    </row>
    <row r="1168" spans="1:3" ht="15" x14ac:dyDescent="0.2">
      <c r="A1168" s="397">
        <v>17253</v>
      </c>
      <c r="B1168" s="398" t="s">
        <v>11</v>
      </c>
      <c r="C1168" s="397" t="s">
        <v>12</v>
      </c>
    </row>
    <row r="1169" spans="1:3" ht="15" x14ac:dyDescent="0.2">
      <c r="A1169" s="397">
        <v>17254</v>
      </c>
      <c r="B1169" s="398" t="s">
        <v>5</v>
      </c>
      <c r="C1169" s="397" t="s">
        <v>6</v>
      </c>
    </row>
    <row r="1170" spans="1:3" ht="15" x14ac:dyDescent="0.2">
      <c r="A1170" s="397">
        <v>17255</v>
      </c>
      <c r="B1170" s="398" t="s">
        <v>11</v>
      </c>
      <c r="C1170" s="397" t="s">
        <v>12</v>
      </c>
    </row>
    <row r="1171" spans="1:3" ht="15" x14ac:dyDescent="0.2">
      <c r="A1171" s="397">
        <v>17256</v>
      </c>
      <c r="B1171" s="398" t="s">
        <v>5</v>
      </c>
      <c r="C1171" s="397" t="s">
        <v>6</v>
      </c>
    </row>
    <row r="1172" spans="1:3" ht="15" x14ac:dyDescent="0.2">
      <c r="A1172" s="397">
        <v>17257</v>
      </c>
      <c r="B1172" s="398" t="s">
        <v>5</v>
      </c>
      <c r="C1172" s="397" t="s">
        <v>6</v>
      </c>
    </row>
    <row r="1173" spans="1:3" ht="15" x14ac:dyDescent="0.2">
      <c r="A1173" s="397">
        <v>17260</v>
      </c>
      <c r="B1173" s="398" t="s">
        <v>11</v>
      </c>
      <c r="C1173" s="397" t="s">
        <v>12</v>
      </c>
    </row>
    <row r="1174" spans="1:3" ht="15" x14ac:dyDescent="0.2">
      <c r="A1174" s="397">
        <v>17261</v>
      </c>
      <c r="B1174" s="398" t="s">
        <v>5</v>
      </c>
      <c r="C1174" s="397" t="s">
        <v>6</v>
      </c>
    </row>
    <row r="1175" spans="1:3" ht="15" x14ac:dyDescent="0.2">
      <c r="A1175" s="397">
        <v>17262</v>
      </c>
      <c r="B1175" s="398" t="s">
        <v>5</v>
      </c>
      <c r="C1175" s="397" t="s">
        <v>6</v>
      </c>
    </row>
    <row r="1176" spans="1:3" ht="15" x14ac:dyDescent="0.2">
      <c r="A1176" s="397">
        <v>17263</v>
      </c>
      <c r="B1176" s="398" t="s">
        <v>5</v>
      </c>
      <c r="C1176" s="397" t="s">
        <v>6</v>
      </c>
    </row>
    <row r="1177" spans="1:3" ht="15" x14ac:dyDescent="0.2">
      <c r="A1177" s="397">
        <v>17264</v>
      </c>
      <c r="B1177" s="398" t="s">
        <v>11</v>
      </c>
      <c r="C1177" s="397" t="s">
        <v>12</v>
      </c>
    </row>
    <row r="1178" spans="1:3" ht="15" x14ac:dyDescent="0.2">
      <c r="A1178" s="397">
        <v>17265</v>
      </c>
      <c r="B1178" s="398" t="s">
        <v>5</v>
      </c>
      <c r="C1178" s="397" t="s">
        <v>6</v>
      </c>
    </row>
    <row r="1179" spans="1:3" ht="15" x14ac:dyDescent="0.2">
      <c r="A1179" s="397">
        <v>17266</v>
      </c>
      <c r="B1179" s="398" t="s">
        <v>5</v>
      </c>
      <c r="C1179" s="397" t="s">
        <v>6</v>
      </c>
    </row>
    <row r="1180" spans="1:3" ht="15" x14ac:dyDescent="0.2">
      <c r="A1180" s="397">
        <v>17267</v>
      </c>
      <c r="B1180" s="398" t="s">
        <v>5</v>
      </c>
      <c r="C1180" s="397" t="s">
        <v>6</v>
      </c>
    </row>
    <row r="1181" spans="1:3" ht="15" x14ac:dyDescent="0.2">
      <c r="A1181" s="397">
        <v>17268</v>
      </c>
      <c r="B1181" s="398" t="s">
        <v>5</v>
      </c>
      <c r="C1181" s="397" t="s">
        <v>6</v>
      </c>
    </row>
    <row r="1182" spans="1:3" ht="15" x14ac:dyDescent="0.2">
      <c r="A1182" s="397">
        <v>17270</v>
      </c>
      <c r="B1182" s="398" t="s">
        <v>5</v>
      </c>
      <c r="C1182" s="397" t="s">
        <v>6</v>
      </c>
    </row>
    <row r="1183" spans="1:3" ht="15" x14ac:dyDescent="0.2">
      <c r="A1183" s="397">
        <v>17271</v>
      </c>
      <c r="B1183" s="398" t="s">
        <v>5</v>
      </c>
      <c r="C1183" s="397" t="s">
        <v>6</v>
      </c>
    </row>
    <row r="1184" spans="1:3" ht="15" x14ac:dyDescent="0.2">
      <c r="A1184" s="397">
        <v>17272</v>
      </c>
      <c r="B1184" s="398" t="s">
        <v>5</v>
      </c>
      <c r="C1184" s="397" t="s">
        <v>6</v>
      </c>
    </row>
    <row r="1185" spans="1:3" ht="15" x14ac:dyDescent="0.2">
      <c r="A1185" s="397">
        <v>17301</v>
      </c>
      <c r="B1185" s="398" t="s">
        <v>5</v>
      </c>
      <c r="C1185" s="397" t="s">
        <v>6</v>
      </c>
    </row>
    <row r="1186" spans="1:3" ht="15" x14ac:dyDescent="0.2">
      <c r="A1186" s="397">
        <v>17302</v>
      </c>
      <c r="B1186" s="398" t="s">
        <v>5</v>
      </c>
      <c r="C1186" s="397" t="s">
        <v>6</v>
      </c>
    </row>
    <row r="1187" spans="1:3" ht="15" x14ac:dyDescent="0.2">
      <c r="A1187" s="397">
        <v>17303</v>
      </c>
      <c r="B1187" s="398" t="s">
        <v>5</v>
      </c>
      <c r="C1187" s="397" t="s">
        <v>6</v>
      </c>
    </row>
    <row r="1188" spans="1:3" ht="15" x14ac:dyDescent="0.2">
      <c r="A1188" s="397">
        <v>17304</v>
      </c>
      <c r="B1188" s="398" t="s">
        <v>5</v>
      </c>
      <c r="C1188" s="397" t="s">
        <v>6</v>
      </c>
    </row>
    <row r="1189" spans="1:3" ht="15" x14ac:dyDescent="0.2">
      <c r="A1189" s="397">
        <v>17306</v>
      </c>
      <c r="B1189" s="398" t="s">
        <v>5</v>
      </c>
      <c r="C1189" s="397" t="s">
        <v>6</v>
      </c>
    </row>
    <row r="1190" spans="1:3" ht="15" x14ac:dyDescent="0.2">
      <c r="A1190" s="397">
        <v>17307</v>
      </c>
      <c r="B1190" s="398" t="s">
        <v>5</v>
      </c>
      <c r="C1190" s="397" t="s">
        <v>6</v>
      </c>
    </row>
    <row r="1191" spans="1:3" ht="15" x14ac:dyDescent="0.2">
      <c r="A1191" s="397">
        <v>17309</v>
      </c>
      <c r="B1191" s="398" t="s">
        <v>5</v>
      </c>
      <c r="C1191" s="397" t="s">
        <v>6</v>
      </c>
    </row>
    <row r="1192" spans="1:3" ht="15" x14ac:dyDescent="0.2">
      <c r="A1192" s="397">
        <v>17310</v>
      </c>
      <c r="B1192" s="398" t="s">
        <v>5</v>
      </c>
      <c r="C1192" s="397" t="s">
        <v>6</v>
      </c>
    </row>
    <row r="1193" spans="1:3" ht="15" x14ac:dyDescent="0.2">
      <c r="A1193" s="397">
        <v>17311</v>
      </c>
      <c r="B1193" s="398" t="s">
        <v>5</v>
      </c>
      <c r="C1193" s="397" t="s">
        <v>6</v>
      </c>
    </row>
    <row r="1194" spans="1:3" ht="15" x14ac:dyDescent="0.2">
      <c r="A1194" s="397">
        <v>17312</v>
      </c>
      <c r="B1194" s="398" t="s">
        <v>5</v>
      </c>
      <c r="C1194" s="397" t="s">
        <v>6</v>
      </c>
    </row>
    <row r="1195" spans="1:3" ht="15" x14ac:dyDescent="0.2">
      <c r="A1195" s="397">
        <v>17313</v>
      </c>
      <c r="B1195" s="398" t="s">
        <v>5</v>
      </c>
      <c r="C1195" s="397" t="s">
        <v>6</v>
      </c>
    </row>
    <row r="1196" spans="1:3" ht="15" x14ac:dyDescent="0.2">
      <c r="A1196" s="397">
        <v>17314</v>
      </c>
      <c r="B1196" s="398" t="s">
        <v>5</v>
      </c>
      <c r="C1196" s="397" t="s">
        <v>6</v>
      </c>
    </row>
    <row r="1197" spans="1:3" ht="15" x14ac:dyDescent="0.2">
      <c r="A1197" s="397">
        <v>17315</v>
      </c>
      <c r="B1197" s="398" t="s">
        <v>5</v>
      </c>
      <c r="C1197" s="397" t="s">
        <v>6</v>
      </c>
    </row>
    <row r="1198" spans="1:3" ht="15" x14ac:dyDescent="0.2">
      <c r="A1198" s="397">
        <v>17316</v>
      </c>
      <c r="B1198" s="398" t="s">
        <v>5</v>
      </c>
      <c r="C1198" s="397" t="s">
        <v>6</v>
      </c>
    </row>
    <row r="1199" spans="1:3" ht="15" x14ac:dyDescent="0.2">
      <c r="A1199" s="397">
        <v>17317</v>
      </c>
      <c r="B1199" s="398" t="s">
        <v>5</v>
      </c>
      <c r="C1199" s="397" t="s">
        <v>6</v>
      </c>
    </row>
    <row r="1200" spans="1:3" ht="15" x14ac:dyDescent="0.2">
      <c r="A1200" s="397">
        <v>17318</v>
      </c>
      <c r="B1200" s="398" t="s">
        <v>5</v>
      </c>
      <c r="C1200" s="397" t="s">
        <v>6</v>
      </c>
    </row>
    <row r="1201" spans="1:3" ht="15" x14ac:dyDescent="0.2">
      <c r="A1201" s="397">
        <v>17319</v>
      </c>
      <c r="B1201" s="398" t="s">
        <v>5</v>
      </c>
      <c r="C1201" s="397" t="s">
        <v>6</v>
      </c>
    </row>
    <row r="1202" spans="1:3" ht="15" x14ac:dyDescent="0.2">
      <c r="A1202" s="397">
        <v>17320</v>
      </c>
      <c r="B1202" s="398" t="s">
        <v>5</v>
      </c>
      <c r="C1202" s="397" t="s">
        <v>6</v>
      </c>
    </row>
    <row r="1203" spans="1:3" ht="15" x14ac:dyDescent="0.2">
      <c r="A1203" s="397">
        <v>17321</v>
      </c>
      <c r="B1203" s="398" t="s">
        <v>5</v>
      </c>
      <c r="C1203" s="397" t="s">
        <v>6</v>
      </c>
    </row>
    <row r="1204" spans="1:3" ht="15" x14ac:dyDescent="0.2">
      <c r="A1204" s="397">
        <v>17322</v>
      </c>
      <c r="B1204" s="398" t="s">
        <v>5</v>
      </c>
      <c r="C1204" s="397" t="s">
        <v>6</v>
      </c>
    </row>
    <row r="1205" spans="1:3" ht="15" x14ac:dyDescent="0.2">
      <c r="A1205" s="397">
        <v>17323</v>
      </c>
      <c r="B1205" s="398" t="s">
        <v>5</v>
      </c>
      <c r="C1205" s="397" t="s">
        <v>6</v>
      </c>
    </row>
    <row r="1206" spans="1:3" ht="15" x14ac:dyDescent="0.2">
      <c r="A1206" s="397">
        <v>17324</v>
      </c>
      <c r="B1206" s="398" t="s">
        <v>5</v>
      </c>
      <c r="C1206" s="397" t="s">
        <v>6</v>
      </c>
    </row>
    <row r="1207" spans="1:3" ht="15" x14ac:dyDescent="0.2">
      <c r="A1207" s="397">
        <v>17325</v>
      </c>
      <c r="B1207" s="398" t="s">
        <v>5</v>
      </c>
      <c r="C1207" s="397" t="s">
        <v>6</v>
      </c>
    </row>
    <row r="1208" spans="1:3" ht="15" x14ac:dyDescent="0.2">
      <c r="A1208" s="397">
        <v>17326</v>
      </c>
      <c r="B1208" s="398" t="s">
        <v>5</v>
      </c>
      <c r="C1208" s="397" t="s">
        <v>6</v>
      </c>
    </row>
    <row r="1209" spans="1:3" ht="15" x14ac:dyDescent="0.2">
      <c r="A1209" s="397">
        <v>17327</v>
      </c>
      <c r="B1209" s="398" t="s">
        <v>5</v>
      </c>
      <c r="C1209" s="397" t="s">
        <v>6</v>
      </c>
    </row>
    <row r="1210" spans="1:3" ht="15" x14ac:dyDescent="0.2">
      <c r="A1210" s="397">
        <v>17329</v>
      </c>
      <c r="B1210" s="398" t="s">
        <v>5</v>
      </c>
      <c r="C1210" s="397" t="s">
        <v>6</v>
      </c>
    </row>
    <row r="1211" spans="1:3" ht="15" x14ac:dyDescent="0.2">
      <c r="A1211" s="397">
        <v>17331</v>
      </c>
      <c r="B1211" s="398" t="s">
        <v>5</v>
      </c>
      <c r="C1211" s="397" t="s">
        <v>6</v>
      </c>
    </row>
    <row r="1212" spans="1:3" ht="15" x14ac:dyDescent="0.2">
      <c r="A1212" s="397">
        <v>17332</v>
      </c>
      <c r="B1212" s="398" t="s">
        <v>5</v>
      </c>
      <c r="C1212" s="397" t="s">
        <v>6</v>
      </c>
    </row>
    <row r="1213" spans="1:3" ht="15" x14ac:dyDescent="0.2">
      <c r="A1213" s="397">
        <v>17333</v>
      </c>
      <c r="B1213" s="398" t="s">
        <v>5</v>
      </c>
      <c r="C1213" s="397" t="s">
        <v>6</v>
      </c>
    </row>
    <row r="1214" spans="1:3" ht="15" x14ac:dyDescent="0.2">
      <c r="A1214" s="397">
        <v>17334</v>
      </c>
      <c r="B1214" s="398" t="s">
        <v>5</v>
      </c>
      <c r="C1214" s="397" t="s">
        <v>6</v>
      </c>
    </row>
    <row r="1215" spans="1:3" ht="15" x14ac:dyDescent="0.2">
      <c r="A1215" s="397">
        <v>17337</v>
      </c>
      <c r="B1215" s="398" t="s">
        <v>5</v>
      </c>
      <c r="C1215" s="397" t="s">
        <v>6</v>
      </c>
    </row>
    <row r="1216" spans="1:3" ht="15" x14ac:dyDescent="0.2">
      <c r="A1216" s="397">
        <v>17339</v>
      </c>
      <c r="B1216" s="398" t="s">
        <v>5</v>
      </c>
      <c r="C1216" s="397" t="s">
        <v>6</v>
      </c>
    </row>
    <row r="1217" spans="1:3" ht="15" x14ac:dyDescent="0.2">
      <c r="A1217" s="397">
        <v>17340</v>
      </c>
      <c r="B1217" s="398" t="s">
        <v>5</v>
      </c>
      <c r="C1217" s="397" t="s">
        <v>6</v>
      </c>
    </row>
    <row r="1218" spans="1:3" ht="15" x14ac:dyDescent="0.2">
      <c r="A1218" s="397">
        <v>17342</v>
      </c>
      <c r="B1218" s="398" t="s">
        <v>5</v>
      </c>
      <c r="C1218" s="397" t="s">
        <v>6</v>
      </c>
    </row>
    <row r="1219" spans="1:3" ht="15" x14ac:dyDescent="0.2">
      <c r="A1219" s="397">
        <v>17343</v>
      </c>
      <c r="B1219" s="398" t="s">
        <v>5</v>
      </c>
      <c r="C1219" s="397" t="s">
        <v>6</v>
      </c>
    </row>
    <row r="1220" spans="1:3" ht="15" x14ac:dyDescent="0.2">
      <c r="A1220" s="397">
        <v>17344</v>
      </c>
      <c r="B1220" s="398" t="s">
        <v>5</v>
      </c>
      <c r="C1220" s="397" t="s">
        <v>6</v>
      </c>
    </row>
    <row r="1221" spans="1:3" ht="15" x14ac:dyDescent="0.2">
      <c r="A1221" s="397">
        <v>17345</v>
      </c>
      <c r="B1221" s="398" t="s">
        <v>5</v>
      </c>
      <c r="C1221" s="397" t="s">
        <v>6</v>
      </c>
    </row>
    <row r="1222" spans="1:3" ht="15" x14ac:dyDescent="0.2">
      <c r="A1222" s="397">
        <v>17347</v>
      </c>
      <c r="B1222" s="398" t="s">
        <v>5</v>
      </c>
      <c r="C1222" s="397" t="s">
        <v>6</v>
      </c>
    </row>
    <row r="1223" spans="1:3" ht="15" x14ac:dyDescent="0.2">
      <c r="A1223" s="397">
        <v>17349</v>
      </c>
      <c r="B1223" s="398" t="s">
        <v>5</v>
      </c>
      <c r="C1223" s="397" t="s">
        <v>6</v>
      </c>
    </row>
    <row r="1224" spans="1:3" ht="15" x14ac:dyDescent="0.2">
      <c r="A1224" s="397">
        <v>17350</v>
      </c>
      <c r="B1224" s="398" t="s">
        <v>5</v>
      </c>
      <c r="C1224" s="397" t="s">
        <v>6</v>
      </c>
    </row>
    <row r="1225" spans="1:3" ht="15" x14ac:dyDescent="0.2">
      <c r="A1225" s="397">
        <v>17352</v>
      </c>
      <c r="B1225" s="398" t="s">
        <v>5</v>
      </c>
      <c r="C1225" s="397" t="s">
        <v>6</v>
      </c>
    </row>
    <row r="1226" spans="1:3" ht="15" x14ac:dyDescent="0.2">
      <c r="A1226" s="397">
        <v>17353</v>
      </c>
      <c r="B1226" s="398" t="s">
        <v>5</v>
      </c>
      <c r="C1226" s="397" t="s">
        <v>6</v>
      </c>
    </row>
    <row r="1227" spans="1:3" ht="15" x14ac:dyDescent="0.2">
      <c r="A1227" s="397">
        <v>17354</v>
      </c>
      <c r="B1227" s="398" t="s">
        <v>5</v>
      </c>
      <c r="C1227" s="397" t="s">
        <v>6</v>
      </c>
    </row>
    <row r="1228" spans="1:3" ht="15" x14ac:dyDescent="0.2">
      <c r="A1228" s="397">
        <v>17355</v>
      </c>
      <c r="B1228" s="398" t="s">
        <v>5</v>
      </c>
      <c r="C1228" s="397" t="s">
        <v>6</v>
      </c>
    </row>
    <row r="1229" spans="1:3" ht="15" x14ac:dyDescent="0.2">
      <c r="A1229" s="397">
        <v>17356</v>
      </c>
      <c r="B1229" s="398" t="s">
        <v>5</v>
      </c>
      <c r="C1229" s="397" t="s">
        <v>6</v>
      </c>
    </row>
    <row r="1230" spans="1:3" ht="15" x14ac:dyDescent="0.2">
      <c r="A1230" s="397">
        <v>17358</v>
      </c>
      <c r="B1230" s="398" t="s">
        <v>5</v>
      </c>
      <c r="C1230" s="397" t="s">
        <v>6</v>
      </c>
    </row>
    <row r="1231" spans="1:3" ht="15" x14ac:dyDescent="0.2">
      <c r="A1231" s="397">
        <v>17360</v>
      </c>
      <c r="B1231" s="398" t="s">
        <v>5</v>
      </c>
      <c r="C1231" s="397" t="s">
        <v>6</v>
      </c>
    </row>
    <row r="1232" spans="1:3" ht="15" x14ac:dyDescent="0.2">
      <c r="A1232" s="397">
        <v>17361</v>
      </c>
      <c r="B1232" s="398" t="s">
        <v>5</v>
      </c>
      <c r="C1232" s="397" t="s">
        <v>6</v>
      </c>
    </row>
    <row r="1233" spans="1:3" ht="15" x14ac:dyDescent="0.2">
      <c r="A1233" s="397">
        <v>17362</v>
      </c>
      <c r="B1233" s="398" t="s">
        <v>5</v>
      </c>
      <c r="C1233" s="397" t="s">
        <v>6</v>
      </c>
    </row>
    <row r="1234" spans="1:3" ht="15" x14ac:dyDescent="0.2">
      <c r="A1234" s="397">
        <v>17363</v>
      </c>
      <c r="B1234" s="398" t="s">
        <v>5</v>
      </c>
      <c r="C1234" s="397" t="s">
        <v>6</v>
      </c>
    </row>
    <row r="1235" spans="1:3" ht="15" x14ac:dyDescent="0.2">
      <c r="A1235" s="397">
        <v>17364</v>
      </c>
      <c r="B1235" s="398" t="s">
        <v>5</v>
      </c>
      <c r="C1235" s="397" t="s">
        <v>6</v>
      </c>
    </row>
    <row r="1236" spans="1:3" ht="15" x14ac:dyDescent="0.2">
      <c r="A1236" s="397">
        <v>17365</v>
      </c>
      <c r="B1236" s="398" t="s">
        <v>5</v>
      </c>
      <c r="C1236" s="397" t="s">
        <v>6</v>
      </c>
    </row>
    <row r="1237" spans="1:3" ht="15" x14ac:dyDescent="0.2">
      <c r="A1237" s="397">
        <v>17366</v>
      </c>
      <c r="B1237" s="398" t="s">
        <v>5</v>
      </c>
      <c r="C1237" s="397" t="s">
        <v>6</v>
      </c>
    </row>
    <row r="1238" spans="1:3" ht="15" x14ac:dyDescent="0.2">
      <c r="A1238" s="397">
        <v>17368</v>
      </c>
      <c r="B1238" s="398" t="s">
        <v>5</v>
      </c>
      <c r="C1238" s="397" t="s">
        <v>6</v>
      </c>
    </row>
    <row r="1239" spans="1:3" ht="15" x14ac:dyDescent="0.2">
      <c r="A1239" s="397">
        <v>17370</v>
      </c>
      <c r="B1239" s="398" t="s">
        <v>5</v>
      </c>
      <c r="C1239" s="397" t="s">
        <v>6</v>
      </c>
    </row>
    <row r="1240" spans="1:3" ht="15" x14ac:dyDescent="0.2">
      <c r="A1240" s="397">
        <v>17371</v>
      </c>
      <c r="B1240" s="398" t="s">
        <v>5</v>
      </c>
      <c r="C1240" s="397" t="s">
        <v>6</v>
      </c>
    </row>
    <row r="1241" spans="1:3" ht="15" x14ac:dyDescent="0.2">
      <c r="A1241" s="397">
        <v>17372</v>
      </c>
      <c r="B1241" s="398" t="s">
        <v>5</v>
      </c>
      <c r="C1241" s="397" t="s">
        <v>6</v>
      </c>
    </row>
    <row r="1242" spans="1:3" ht="15" x14ac:dyDescent="0.2">
      <c r="A1242" s="397">
        <v>17375</v>
      </c>
      <c r="B1242" s="398" t="s">
        <v>5</v>
      </c>
      <c r="C1242" s="397" t="s">
        <v>6</v>
      </c>
    </row>
    <row r="1243" spans="1:3" ht="15" x14ac:dyDescent="0.2">
      <c r="A1243" s="397">
        <v>17401</v>
      </c>
      <c r="B1243" s="398" t="s">
        <v>5</v>
      </c>
      <c r="C1243" s="397" t="s">
        <v>6</v>
      </c>
    </row>
    <row r="1244" spans="1:3" ht="15" x14ac:dyDescent="0.2">
      <c r="A1244" s="397">
        <v>17402</v>
      </c>
      <c r="B1244" s="398" t="s">
        <v>5</v>
      </c>
      <c r="C1244" s="397" t="s">
        <v>6</v>
      </c>
    </row>
    <row r="1245" spans="1:3" ht="15" x14ac:dyDescent="0.2">
      <c r="A1245" s="397">
        <v>17403</v>
      </c>
      <c r="B1245" s="398" t="s">
        <v>5</v>
      </c>
      <c r="C1245" s="397" t="s">
        <v>6</v>
      </c>
    </row>
    <row r="1246" spans="1:3" ht="15" x14ac:dyDescent="0.2">
      <c r="A1246" s="397">
        <v>17404</v>
      </c>
      <c r="B1246" s="398" t="s">
        <v>5</v>
      </c>
      <c r="C1246" s="397" t="s">
        <v>6</v>
      </c>
    </row>
    <row r="1247" spans="1:3" ht="15" x14ac:dyDescent="0.2">
      <c r="A1247" s="397">
        <v>17405</v>
      </c>
      <c r="B1247" s="398" t="s">
        <v>5</v>
      </c>
      <c r="C1247" s="397" t="s">
        <v>6</v>
      </c>
    </row>
    <row r="1248" spans="1:3" ht="15" x14ac:dyDescent="0.2">
      <c r="A1248" s="397">
        <v>17406</v>
      </c>
      <c r="B1248" s="398" t="s">
        <v>5</v>
      </c>
      <c r="C1248" s="397" t="s">
        <v>6</v>
      </c>
    </row>
    <row r="1249" spans="1:3" ht="15" x14ac:dyDescent="0.2">
      <c r="A1249" s="397">
        <v>17407</v>
      </c>
      <c r="B1249" s="398" t="s">
        <v>5</v>
      </c>
      <c r="C1249" s="397" t="s">
        <v>6</v>
      </c>
    </row>
    <row r="1250" spans="1:3" ht="15" x14ac:dyDescent="0.2">
      <c r="A1250" s="397">
        <v>17408</v>
      </c>
      <c r="B1250" s="398" t="s">
        <v>5</v>
      </c>
      <c r="C1250" s="397" t="s">
        <v>6</v>
      </c>
    </row>
    <row r="1251" spans="1:3" ht="15" x14ac:dyDescent="0.2">
      <c r="A1251" s="397">
        <v>17415</v>
      </c>
      <c r="B1251" s="398" t="s">
        <v>5</v>
      </c>
      <c r="C1251" s="397" t="s">
        <v>6</v>
      </c>
    </row>
    <row r="1252" spans="1:3" ht="15" x14ac:dyDescent="0.2">
      <c r="A1252" s="397">
        <v>17501</v>
      </c>
      <c r="B1252" s="398" t="s">
        <v>15</v>
      </c>
      <c r="C1252" s="397" t="s">
        <v>16</v>
      </c>
    </row>
    <row r="1253" spans="1:3" ht="15" x14ac:dyDescent="0.2">
      <c r="A1253" s="397">
        <v>17502</v>
      </c>
      <c r="B1253" s="398" t="s">
        <v>15</v>
      </c>
      <c r="C1253" s="397" t="s">
        <v>16</v>
      </c>
    </row>
    <row r="1254" spans="1:3" ht="15" x14ac:dyDescent="0.2">
      <c r="A1254" s="397">
        <v>17503</v>
      </c>
      <c r="B1254" s="398" t="s">
        <v>15</v>
      </c>
      <c r="C1254" s="397" t="s">
        <v>16</v>
      </c>
    </row>
    <row r="1255" spans="1:3" ht="15" x14ac:dyDescent="0.2">
      <c r="A1255" s="397">
        <v>17504</v>
      </c>
      <c r="B1255" s="398" t="s">
        <v>15</v>
      </c>
      <c r="C1255" s="397" t="s">
        <v>16</v>
      </c>
    </row>
    <row r="1256" spans="1:3" ht="15" x14ac:dyDescent="0.2">
      <c r="A1256" s="397">
        <v>17505</v>
      </c>
      <c r="B1256" s="398" t="s">
        <v>15</v>
      </c>
      <c r="C1256" s="397" t="s">
        <v>16</v>
      </c>
    </row>
    <row r="1257" spans="1:3" ht="15" x14ac:dyDescent="0.2">
      <c r="A1257" s="397">
        <v>17506</v>
      </c>
      <c r="B1257" s="398" t="s">
        <v>15</v>
      </c>
      <c r="C1257" s="397" t="s">
        <v>16</v>
      </c>
    </row>
    <row r="1258" spans="1:3" ht="15" x14ac:dyDescent="0.2">
      <c r="A1258" s="397">
        <v>17507</v>
      </c>
      <c r="B1258" s="398" t="s">
        <v>15</v>
      </c>
      <c r="C1258" s="397" t="s">
        <v>16</v>
      </c>
    </row>
    <row r="1259" spans="1:3" ht="15" x14ac:dyDescent="0.2">
      <c r="A1259" s="397">
        <v>17508</v>
      </c>
      <c r="B1259" s="398" t="s">
        <v>15</v>
      </c>
      <c r="C1259" s="397" t="s">
        <v>16</v>
      </c>
    </row>
    <row r="1260" spans="1:3" ht="15" x14ac:dyDescent="0.2">
      <c r="A1260" s="397">
        <v>17509</v>
      </c>
      <c r="B1260" s="398" t="s">
        <v>15</v>
      </c>
      <c r="C1260" s="397" t="s">
        <v>16</v>
      </c>
    </row>
    <row r="1261" spans="1:3" ht="15" x14ac:dyDescent="0.2">
      <c r="A1261" s="397">
        <v>17512</v>
      </c>
      <c r="B1261" s="398" t="s">
        <v>15</v>
      </c>
      <c r="C1261" s="397" t="s">
        <v>16</v>
      </c>
    </row>
    <row r="1262" spans="1:3" ht="15" x14ac:dyDescent="0.2">
      <c r="A1262" s="397">
        <v>17516</v>
      </c>
      <c r="B1262" s="398" t="s">
        <v>15</v>
      </c>
      <c r="C1262" s="397" t="s">
        <v>16</v>
      </c>
    </row>
    <row r="1263" spans="1:3" ht="15" x14ac:dyDescent="0.2">
      <c r="A1263" s="397">
        <v>17517</v>
      </c>
      <c r="B1263" s="398" t="s">
        <v>15</v>
      </c>
      <c r="C1263" s="397" t="s">
        <v>16</v>
      </c>
    </row>
    <row r="1264" spans="1:3" ht="15" x14ac:dyDescent="0.2">
      <c r="A1264" s="397">
        <v>17518</v>
      </c>
      <c r="B1264" s="398" t="s">
        <v>15</v>
      </c>
      <c r="C1264" s="397" t="s">
        <v>16</v>
      </c>
    </row>
    <row r="1265" spans="1:3" ht="15" x14ac:dyDescent="0.2">
      <c r="A1265" s="397">
        <v>17519</v>
      </c>
      <c r="B1265" s="398" t="s">
        <v>15</v>
      </c>
      <c r="C1265" s="397" t="s">
        <v>16</v>
      </c>
    </row>
    <row r="1266" spans="1:3" ht="15" x14ac:dyDescent="0.2">
      <c r="A1266" s="397">
        <v>17520</v>
      </c>
      <c r="B1266" s="398" t="s">
        <v>15</v>
      </c>
      <c r="C1266" s="397" t="s">
        <v>16</v>
      </c>
    </row>
    <row r="1267" spans="1:3" ht="15" x14ac:dyDescent="0.2">
      <c r="A1267" s="397">
        <v>17521</v>
      </c>
      <c r="B1267" s="398" t="s">
        <v>15</v>
      </c>
      <c r="C1267" s="397" t="s">
        <v>16</v>
      </c>
    </row>
    <row r="1268" spans="1:3" ht="15" x14ac:dyDescent="0.2">
      <c r="A1268" s="397">
        <v>17522</v>
      </c>
      <c r="B1268" s="398" t="s">
        <v>15</v>
      </c>
      <c r="C1268" s="397" t="s">
        <v>16</v>
      </c>
    </row>
    <row r="1269" spans="1:3" ht="15" x14ac:dyDescent="0.2">
      <c r="A1269" s="397">
        <v>17527</v>
      </c>
      <c r="B1269" s="398" t="s">
        <v>15</v>
      </c>
      <c r="C1269" s="397" t="s">
        <v>16</v>
      </c>
    </row>
    <row r="1270" spans="1:3" ht="15" x14ac:dyDescent="0.2">
      <c r="A1270" s="397">
        <v>17528</v>
      </c>
      <c r="B1270" s="398" t="s">
        <v>15</v>
      </c>
      <c r="C1270" s="397" t="s">
        <v>16</v>
      </c>
    </row>
    <row r="1271" spans="1:3" ht="15" x14ac:dyDescent="0.2">
      <c r="A1271" s="397">
        <v>17529</v>
      </c>
      <c r="B1271" s="398" t="s">
        <v>15</v>
      </c>
      <c r="C1271" s="397" t="s">
        <v>16</v>
      </c>
    </row>
    <row r="1272" spans="1:3" ht="15" x14ac:dyDescent="0.2">
      <c r="A1272" s="397">
        <v>17532</v>
      </c>
      <c r="B1272" s="398" t="s">
        <v>15</v>
      </c>
      <c r="C1272" s="397" t="s">
        <v>16</v>
      </c>
    </row>
    <row r="1273" spans="1:3" ht="15" x14ac:dyDescent="0.2">
      <c r="A1273" s="397">
        <v>17533</v>
      </c>
      <c r="B1273" s="398" t="s">
        <v>15</v>
      </c>
      <c r="C1273" s="397" t="s">
        <v>16</v>
      </c>
    </row>
    <row r="1274" spans="1:3" ht="15" x14ac:dyDescent="0.2">
      <c r="A1274" s="397">
        <v>17534</v>
      </c>
      <c r="B1274" s="398" t="s">
        <v>15</v>
      </c>
      <c r="C1274" s="397" t="s">
        <v>16</v>
      </c>
    </row>
    <row r="1275" spans="1:3" ht="15" x14ac:dyDescent="0.2">
      <c r="A1275" s="397">
        <v>17535</v>
      </c>
      <c r="B1275" s="398" t="s">
        <v>15</v>
      </c>
      <c r="C1275" s="397" t="s">
        <v>16</v>
      </c>
    </row>
    <row r="1276" spans="1:3" ht="15" x14ac:dyDescent="0.2">
      <c r="A1276" s="397">
        <v>17536</v>
      </c>
      <c r="B1276" s="398" t="s">
        <v>15</v>
      </c>
      <c r="C1276" s="397" t="s">
        <v>16</v>
      </c>
    </row>
    <row r="1277" spans="1:3" ht="15" x14ac:dyDescent="0.2">
      <c r="A1277" s="397">
        <v>17537</v>
      </c>
      <c r="B1277" s="398" t="s">
        <v>15</v>
      </c>
      <c r="C1277" s="397" t="s">
        <v>16</v>
      </c>
    </row>
    <row r="1278" spans="1:3" ht="15" x14ac:dyDescent="0.2">
      <c r="A1278" s="397">
        <v>17538</v>
      </c>
      <c r="B1278" s="398" t="s">
        <v>15</v>
      </c>
      <c r="C1278" s="397" t="s">
        <v>16</v>
      </c>
    </row>
    <row r="1279" spans="1:3" ht="15" x14ac:dyDescent="0.2">
      <c r="A1279" s="397">
        <v>17540</v>
      </c>
      <c r="B1279" s="398" t="s">
        <v>15</v>
      </c>
      <c r="C1279" s="397" t="s">
        <v>16</v>
      </c>
    </row>
    <row r="1280" spans="1:3" ht="15" x14ac:dyDescent="0.2">
      <c r="A1280" s="397">
        <v>17543</v>
      </c>
      <c r="B1280" s="398" t="s">
        <v>15</v>
      </c>
      <c r="C1280" s="397" t="s">
        <v>16</v>
      </c>
    </row>
    <row r="1281" spans="1:3" ht="15" x14ac:dyDescent="0.2">
      <c r="A1281" s="397">
        <v>17545</v>
      </c>
      <c r="B1281" s="398" t="s">
        <v>15</v>
      </c>
      <c r="C1281" s="397" t="s">
        <v>16</v>
      </c>
    </row>
    <row r="1282" spans="1:3" ht="15" x14ac:dyDescent="0.2">
      <c r="A1282" s="397">
        <v>17547</v>
      </c>
      <c r="B1282" s="398" t="s">
        <v>15</v>
      </c>
      <c r="C1282" s="397" t="s">
        <v>16</v>
      </c>
    </row>
    <row r="1283" spans="1:3" ht="15" x14ac:dyDescent="0.2">
      <c r="A1283" s="397">
        <v>17549</v>
      </c>
      <c r="B1283" s="398" t="s">
        <v>15</v>
      </c>
      <c r="C1283" s="397" t="s">
        <v>16</v>
      </c>
    </row>
    <row r="1284" spans="1:3" ht="15" x14ac:dyDescent="0.2">
      <c r="A1284" s="397">
        <v>17550</v>
      </c>
      <c r="B1284" s="398" t="s">
        <v>15</v>
      </c>
      <c r="C1284" s="397" t="s">
        <v>16</v>
      </c>
    </row>
    <row r="1285" spans="1:3" ht="15" x14ac:dyDescent="0.2">
      <c r="A1285" s="397">
        <v>17551</v>
      </c>
      <c r="B1285" s="398" t="s">
        <v>15</v>
      </c>
      <c r="C1285" s="397" t="s">
        <v>16</v>
      </c>
    </row>
    <row r="1286" spans="1:3" ht="15" x14ac:dyDescent="0.2">
      <c r="A1286" s="397">
        <v>17552</v>
      </c>
      <c r="B1286" s="398" t="s">
        <v>15</v>
      </c>
      <c r="C1286" s="397" t="s">
        <v>16</v>
      </c>
    </row>
    <row r="1287" spans="1:3" ht="15" x14ac:dyDescent="0.2">
      <c r="A1287" s="397">
        <v>17554</v>
      </c>
      <c r="B1287" s="398" t="s">
        <v>15</v>
      </c>
      <c r="C1287" s="397" t="s">
        <v>16</v>
      </c>
    </row>
    <row r="1288" spans="1:3" ht="15" x14ac:dyDescent="0.2">
      <c r="A1288" s="397">
        <v>17555</v>
      </c>
      <c r="B1288" s="398" t="s">
        <v>15</v>
      </c>
      <c r="C1288" s="397" t="s">
        <v>16</v>
      </c>
    </row>
    <row r="1289" spans="1:3" ht="15" x14ac:dyDescent="0.2">
      <c r="A1289" s="397">
        <v>17557</v>
      </c>
      <c r="B1289" s="398" t="s">
        <v>15</v>
      </c>
      <c r="C1289" s="397" t="s">
        <v>16</v>
      </c>
    </row>
    <row r="1290" spans="1:3" ht="15" x14ac:dyDescent="0.2">
      <c r="A1290" s="397">
        <v>17560</v>
      </c>
      <c r="B1290" s="398" t="s">
        <v>15</v>
      </c>
      <c r="C1290" s="397" t="s">
        <v>16</v>
      </c>
    </row>
    <row r="1291" spans="1:3" ht="15" x14ac:dyDescent="0.2">
      <c r="A1291" s="397">
        <v>17562</v>
      </c>
      <c r="B1291" s="398" t="s">
        <v>15</v>
      </c>
      <c r="C1291" s="397" t="s">
        <v>16</v>
      </c>
    </row>
    <row r="1292" spans="1:3" ht="15" x14ac:dyDescent="0.2">
      <c r="A1292" s="397">
        <v>17563</v>
      </c>
      <c r="B1292" s="398" t="s">
        <v>15</v>
      </c>
      <c r="C1292" s="397" t="s">
        <v>16</v>
      </c>
    </row>
    <row r="1293" spans="1:3" ht="15" x14ac:dyDescent="0.2">
      <c r="A1293" s="397">
        <v>17564</v>
      </c>
      <c r="B1293" s="398" t="s">
        <v>15</v>
      </c>
      <c r="C1293" s="397" t="s">
        <v>16</v>
      </c>
    </row>
    <row r="1294" spans="1:3" ht="15" x14ac:dyDescent="0.2">
      <c r="A1294" s="397">
        <v>17565</v>
      </c>
      <c r="B1294" s="398" t="s">
        <v>15</v>
      </c>
      <c r="C1294" s="397" t="s">
        <v>16</v>
      </c>
    </row>
    <row r="1295" spans="1:3" ht="15" x14ac:dyDescent="0.2">
      <c r="A1295" s="397">
        <v>17566</v>
      </c>
      <c r="B1295" s="398" t="s">
        <v>15</v>
      </c>
      <c r="C1295" s="397" t="s">
        <v>16</v>
      </c>
    </row>
    <row r="1296" spans="1:3" ht="15" x14ac:dyDescent="0.2">
      <c r="A1296" s="397">
        <v>17567</v>
      </c>
      <c r="B1296" s="398" t="s">
        <v>15</v>
      </c>
      <c r="C1296" s="397" t="s">
        <v>16</v>
      </c>
    </row>
    <row r="1297" spans="1:3" ht="15" x14ac:dyDescent="0.2">
      <c r="A1297" s="397">
        <v>17568</v>
      </c>
      <c r="B1297" s="398" t="s">
        <v>15</v>
      </c>
      <c r="C1297" s="397" t="s">
        <v>16</v>
      </c>
    </row>
    <row r="1298" spans="1:3" ht="15" x14ac:dyDescent="0.2">
      <c r="A1298" s="397">
        <v>17569</v>
      </c>
      <c r="B1298" s="398" t="s">
        <v>15</v>
      </c>
      <c r="C1298" s="397" t="s">
        <v>16</v>
      </c>
    </row>
    <row r="1299" spans="1:3" ht="15" x14ac:dyDescent="0.2">
      <c r="A1299" s="397">
        <v>17570</v>
      </c>
      <c r="B1299" s="398" t="s">
        <v>15</v>
      </c>
      <c r="C1299" s="397" t="s">
        <v>16</v>
      </c>
    </row>
    <row r="1300" spans="1:3" ht="15" x14ac:dyDescent="0.2">
      <c r="A1300" s="397">
        <v>17572</v>
      </c>
      <c r="B1300" s="398" t="s">
        <v>15</v>
      </c>
      <c r="C1300" s="397" t="s">
        <v>16</v>
      </c>
    </row>
    <row r="1301" spans="1:3" ht="15" x14ac:dyDescent="0.2">
      <c r="A1301" s="397">
        <v>17573</v>
      </c>
      <c r="B1301" s="398" t="s">
        <v>15</v>
      </c>
      <c r="C1301" s="397" t="s">
        <v>16</v>
      </c>
    </row>
    <row r="1302" spans="1:3" ht="15" x14ac:dyDescent="0.2">
      <c r="A1302" s="397">
        <v>17575</v>
      </c>
      <c r="B1302" s="398" t="s">
        <v>15</v>
      </c>
      <c r="C1302" s="397" t="s">
        <v>16</v>
      </c>
    </row>
    <row r="1303" spans="1:3" ht="15" x14ac:dyDescent="0.2">
      <c r="A1303" s="397">
        <v>17576</v>
      </c>
      <c r="B1303" s="398" t="s">
        <v>15</v>
      </c>
      <c r="C1303" s="397" t="s">
        <v>16</v>
      </c>
    </row>
    <row r="1304" spans="1:3" ht="15" x14ac:dyDescent="0.2">
      <c r="A1304" s="397">
        <v>17577</v>
      </c>
      <c r="B1304" s="398" t="s">
        <v>15</v>
      </c>
      <c r="C1304" s="397" t="s">
        <v>16</v>
      </c>
    </row>
    <row r="1305" spans="1:3" ht="15" x14ac:dyDescent="0.2">
      <c r="A1305" s="397">
        <v>17578</v>
      </c>
      <c r="B1305" s="398" t="s">
        <v>15</v>
      </c>
      <c r="C1305" s="397" t="s">
        <v>16</v>
      </c>
    </row>
    <row r="1306" spans="1:3" ht="15" x14ac:dyDescent="0.2">
      <c r="A1306" s="397">
        <v>17579</v>
      </c>
      <c r="B1306" s="398" t="s">
        <v>15</v>
      </c>
      <c r="C1306" s="397" t="s">
        <v>16</v>
      </c>
    </row>
    <row r="1307" spans="1:3" ht="15" x14ac:dyDescent="0.2">
      <c r="A1307" s="397">
        <v>17580</v>
      </c>
      <c r="B1307" s="398" t="s">
        <v>15</v>
      </c>
      <c r="C1307" s="397" t="s">
        <v>16</v>
      </c>
    </row>
    <row r="1308" spans="1:3" ht="15" x14ac:dyDescent="0.2">
      <c r="A1308" s="397">
        <v>17581</v>
      </c>
      <c r="B1308" s="398" t="s">
        <v>15</v>
      </c>
      <c r="C1308" s="397" t="s">
        <v>16</v>
      </c>
    </row>
    <row r="1309" spans="1:3" ht="15" x14ac:dyDescent="0.2">
      <c r="A1309" s="397">
        <v>17582</v>
      </c>
      <c r="B1309" s="398" t="s">
        <v>15</v>
      </c>
      <c r="C1309" s="397" t="s">
        <v>16</v>
      </c>
    </row>
    <row r="1310" spans="1:3" ht="15" x14ac:dyDescent="0.2">
      <c r="A1310" s="397">
        <v>17583</v>
      </c>
      <c r="B1310" s="398" t="s">
        <v>15</v>
      </c>
      <c r="C1310" s="397" t="s">
        <v>16</v>
      </c>
    </row>
    <row r="1311" spans="1:3" ht="15" x14ac:dyDescent="0.2">
      <c r="A1311" s="397">
        <v>17584</v>
      </c>
      <c r="B1311" s="398" t="s">
        <v>15</v>
      </c>
      <c r="C1311" s="397" t="s">
        <v>16</v>
      </c>
    </row>
    <row r="1312" spans="1:3" ht="15" x14ac:dyDescent="0.2">
      <c r="A1312" s="397">
        <v>17585</v>
      </c>
      <c r="B1312" s="398" t="s">
        <v>15</v>
      </c>
      <c r="C1312" s="397" t="s">
        <v>16</v>
      </c>
    </row>
    <row r="1313" spans="1:3" ht="15" x14ac:dyDescent="0.2">
      <c r="A1313" s="397">
        <v>17601</v>
      </c>
      <c r="B1313" s="398" t="s">
        <v>15</v>
      </c>
      <c r="C1313" s="397" t="s">
        <v>16</v>
      </c>
    </row>
    <row r="1314" spans="1:3" ht="15" x14ac:dyDescent="0.2">
      <c r="A1314" s="397">
        <v>17602</v>
      </c>
      <c r="B1314" s="398" t="s">
        <v>15</v>
      </c>
      <c r="C1314" s="397" t="s">
        <v>16</v>
      </c>
    </row>
    <row r="1315" spans="1:3" ht="15" x14ac:dyDescent="0.2">
      <c r="A1315" s="397">
        <v>17603</v>
      </c>
      <c r="B1315" s="398" t="s">
        <v>15</v>
      </c>
      <c r="C1315" s="397" t="s">
        <v>16</v>
      </c>
    </row>
    <row r="1316" spans="1:3" ht="15" x14ac:dyDescent="0.2">
      <c r="A1316" s="397">
        <v>17604</v>
      </c>
      <c r="B1316" s="398" t="s">
        <v>15</v>
      </c>
      <c r="C1316" s="397" t="s">
        <v>16</v>
      </c>
    </row>
    <row r="1317" spans="1:3" ht="15" x14ac:dyDescent="0.2">
      <c r="A1317" s="397">
        <v>17605</v>
      </c>
      <c r="B1317" s="398" t="s">
        <v>15</v>
      </c>
      <c r="C1317" s="397" t="s">
        <v>16</v>
      </c>
    </row>
    <row r="1318" spans="1:3" ht="15" x14ac:dyDescent="0.2">
      <c r="A1318" s="397">
        <v>17606</v>
      </c>
      <c r="B1318" s="398" t="s">
        <v>15</v>
      </c>
      <c r="C1318" s="397" t="s">
        <v>16</v>
      </c>
    </row>
    <row r="1319" spans="1:3" ht="15" x14ac:dyDescent="0.2">
      <c r="A1319" s="397">
        <v>17607</v>
      </c>
      <c r="B1319" s="398" t="s">
        <v>15</v>
      </c>
      <c r="C1319" s="397" t="s">
        <v>16</v>
      </c>
    </row>
    <row r="1320" spans="1:3" ht="15" x14ac:dyDescent="0.2">
      <c r="A1320" s="397">
        <v>17608</v>
      </c>
      <c r="B1320" s="398" t="s">
        <v>15</v>
      </c>
      <c r="C1320" s="397" t="s">
        <v>16</v>
      </c>
    </row>
    <row r="1321" spans="1:3" ht="15" x14ac:dyDescent="0.2">
      <c r="A1321" s="397">
        <v>17611</v>
      </c>
      <c r="B1321" s="398" t="s">
        <v>15</v>
      </c>
      <c r="C1321" s="397" t="s">
        <v>16</v>
      </c>
    </row>
    <row r="1322" spans="1:3" ht="15" x14ac:dyDescent="0.2">
      <c r="A1322" s="397">
        <v>17622</v>
      </c>
      <c r="B1322" s="398" t="s">
        <v>15</v>
      </c>
      <c r="C1322" s="397" t="s">
        <v>16</v>
      </c>
    </row>
    <row r="1323" spans="1:3" ht="15" x14ac:dyDescent="0.2">
      <c r="A1323" s="397">
        <v>17699</v>
      </c>
      <c r="B1323" s="398" t="s">
        <v>15</v>
      </c>
      <c r="C1323" s="397" t="s">
        <v>16</v>
      </c>
    </row>
    <row r="1324" spans="1:3" ht="15" x14ac:dyDescent="0.2">
      <c r="A1324" s="397">
        <v>17701</v>
      </c>
      <c r="B1324" s="398" t="s">
        <v>11</v>
      </c>
      <c r="C1324" s="397" t="s">
        <v>12</v>
      </c>
    </row>
    <row r="1325" spans="1:3" ht="15" x14ac:dyDescent="0.2">
      <c r="A1325" s="397">
        <v>17702</v>
      </c>
      <c r="B1325" s="398" t="s">
        <v>11</v>
      </c>
      <c r="C1325" s="397" t="s">
        <v>12</v>
      </c>
    </row>
    <row r="1326" spans="1:3" ht="15" x14ac:dyDescent="0.2">
      <c r="A1326" s="397">
        <v>17703</v>
      </c>
      <c r="B1326" s="398" t="s">
        <v>11</v>
      </c>
      <c r="C1326" s="397" t="s">
        <v>12</v>
      </c>
    </row>
    <row r="1327" spans="1:3" ht="15" x14ac:dyDescent="0.2">
      <c r="A1327" s="397">
        <v>17705</v>
      </c>
      <c r="B1327" s="398" t="s">
        <v>11</v>
      </c>
      <c r="C1327" s="397" t="s">
        <v>12</v>
      </c>
    </row>
    <row r="1328" spans="1:3" ht="15" x14ac:dyDescent="0.2">
      <c r="A1328" s="397">
        <v>17720</v>
      </c>
      <c r="B1328" s="398" t="s">
        <v>11</v>
      </c>
      <c r="C1328" s="397" t="s">
        <v>12</v>
      </c>
    </row>
    <row r="1329" spans="1:3" ht="15" x14ac:dyDescent="0.2">
      <c r="A1329" s="397">
        <v>17721</v>
      </c>
      <c r="B1329" s="398" t="s">
        <v>11</v>
      </c>
      <c r="C1329" s="397" t="s">
        <v>12</v>
      </c>
    </row>
    <row r="1330" spans="1:3" ht="15" x14ac:dyDescent="0.2">
      <c r="A1330" s="397">
        <v>17722</v>
      </c>
      <c r="B1330" s="398" t="s">
        <v>11</v>
      </c>
      <c r="C1330" s="397" t="s">
        <v>12</v>
      </c>
    </row>
    <row r="1331" spans="1:3" ht="15" x14ac:dyDescent="0.2">
      <c r="A1331" s="397">
        <v>17723</v>
      </c>
      <c r="B1331" s="398" t="s">
        <v>11</v>
      </c>
      <c r="C1331" s="397" t="s">
        <v>12</v>
      </c>
    </row>
    <row r="1332" spans="1:3" ht="15" x14ac:dyDescent="0.2">
      <c r="A1332" s="397">
        <v>17724</v>
      </c>
      <c r="B1332" s="398" t="s">
        <v>13</v>
      </c>
      <c r="C1332" s="397" t="s">
        <v>14</v>
      </c>
    </row>
    <row r="1333" spans="1:3" ht="15" x14ac:dyDescent="0.2">
      <c r="A1333" s="397">
        <v>17726</v>
      </c>
      <c r="B1333" s="398" t="s">
        <v>11</v>
      </c>
      <c r="C1333" s="397" t="s">
        <v>12</v>
      </c>
    </row>
    <row r="1334" spans="1:3" ht="15" x14ac:dyDescent="0.2">
      <c r="A1334" s="397">
        <v>17727</v>
      </c>
      <c r="B1334" s="398" t="s">
        <v>11</v>
      </c>
      <c r="C1334" s="397" t="s">
        <v>12</v>
      </c>
    </row>
    <row r="1335" spans="1:3" ht="15" x14ac:dyDescent="0.2">
      <c r="A1335" s="397">
        <v>17728</v>
      </c>
      <c r="B1335" s="398" t="s">
        <v>11</v>
      </c>
      <c r="C1335" s="397" t="s">
        <v>12</v>
      </c>
    </row>
    <row r="1336" spans="1:3" ht="15" x14ac:dyDescent="0.2">
      <c r="A1336" s="397">
        <v>17729</v>
      </c>
      <c r="B1336" s="398" t="s">
        <v>11</v>
      </c>
      <c r="C1336" s="397" t="s">
        <v>12</v>
      </c>
    </row>
    <row r="1337" spans="1:3" ht="15" x14ac:dyDescent="0.2">
      <c r="A1337" s="397">
        <v>17730</v>
      </c>
      <c r="B1337" s="398" t="s">
        <v>11</v>
      </c>
      <c r="C1337" s="397" t="s">
        <v>12</v>
      </c>
    </row>
    <row r="1338" spans="1:3" ht="15" x14ac:dyDescent="0.2">
      <c r="A1338" s="397">
        <v>17731</v>
      </c>
      <c r="B1338" s="398" t="s">
        <v>13</v>
      </c>
      <c r="C1338" s="397" t="s">
        <v>14</v>
      </c>
    </row>
    <row r="1339" spans="1:3" ht="15" x14ac:dyDescent="0.2">
      <c r="A1339" s="397">
        <v>17735</v>
      </c>
      <c r="B1339" s="398" t="s">
        <v>13</v>
      </c>
      <c r="C1339" s="397" t="s">
        <v>14</v>
      </c>
    </row>
    <row r="1340" spans="1:3" ht="15" x14ac:dyDescent="0.2">
      <c r="A1340" s="397">
        <v>17737</v>
      </c>
      <c r="B1340" s="398" t="s">
        <v>11</v>
      </c>
      <c r="C1340" s="397" t="s">
        <v>12</v>
      </c>
    </row>
    <row r="1341" spans="1:3" ht="15" x14ac:dyDescent="0.2">
      <c r="A1341" s="397">
        <v>17738</v>
      </c>
      <c r="B1341" s="398" t="s">
        <v>11</v>
      </c>
      <c r="C1341" s="397" t="s">
        <v>12</v>
      </c>
    </row>
    <row r="1342" spans="1:3" ht="15" x14ac:dyDescent="0.2">
      <c r="A1342" s="397">
        <v>17739</v>
      </c>
      <c r="B1342" s="398" t="s">
        <v>11</v>
      </c>
      <c r="C1342" s="397" t="s">
        <v>12</v>
      </c>
    </row>
    <row r="1343" spans="1:3" ht="15" x14ac:dyDescent="0.2">
      <c r="A1343" s="397">
        <v>17740</v>
      </c>
      <c r="B1343" s="398" t="s">
        <v>11</v>
      </c>
      <c r="C1343" s="397" t="s">
        <v>12</v>
      </c>
    </row>
    <row r="1344" spans="1:3" ht="15" x14ac:dyDescent="0.2">
      <c r="A1344" s="397">
        <v>17742</v>
      </c>
      <c r="B1344" s="398" t="s">
        <v>11</v>
      </c>
      <c r="C1344" s="397" t="s">
        <v>12</v>
      </c>
    </row>
    <row r="1345" spans="1:3" ht="15" x14ac:dyDescent="0.2">
      <c r="A1345" s="397">
        <v>17744</v>
      </c>
      <c r="B1345" s="398" t="s">
        <v>11</v>
      </c>
      <c r="C1345" s="397" t="s">
        <v>12</v>
      </c>
    </row>
    <row r="1346" spans="1:3" ht="15" x14ac:dyDescent="0.2">
      <c r="A1346" s="397">
        <v>17745</v>
      </c>
      <c r="B1346" s="398" t="s">
        <v>11</v>
      </c>
      <c r="C1346" s="397" t="s">
        <v>12</v>
      </c>
    </row>
    <row r="1347" spans="1:3" ht="15" x14ac:dyDescent="0.2">
      <c r="A1347" s="397">
        <v>17747</v>
      </c>
      <c r="B1347" s="398" t="s">
        <v>11</v>
      </c>
      <c r="C1347" s="397" t="s">
        <v>12</v>
      </c>
    </row>
    <row r="1348" spans="1:3" ht="15" x14ac:dyDescent="0.2">
      <c r="A1348" s="397">
        <v>17748</v>
      </c>
      <c r="B1348" s="398" t="s">
        <v>11</v>
      </c>
      <c r="C1348" s="397" t="s">
        <v>12</v>
      </c>
    </row>
    <row r="1349" spans="1:3" ht="15" x14ac:dyDescent="0.2">
      <c r="A1349" s="397">
        <v>17749</v>
      </c>
      <c r="B1349" s="398" t="s">
        <v>11</v>
      </c>
      <c r="C1349" s="397" t="s">
        <v>12</v>
      </c>
    </row>
    <row r="1350" spans="1:3" ht="15" x14ac:dyDescent="0.2">
      <c r="A1350" s="397">
        <v>17750</v>
      </c>
      <c r="B1350" s="398" t="s">
        <v>11</v>
      </c>
      <c r="C1350" s="397" t="s">
        <v>12</v>
      </c>
    </row>
    <row r="1351" spans="1:3" ht="15" x14ac:dyDescent="0.2">
      <c r="A1351" s="397">
        <v>17751</v>
      </c>
      <c r="B1351" s="398" t="s">
        <v>11</v>
      </c>
      <c r="C1351" s="397" t="s">
        <v>12</v>
      </c>
    </row>
    <row r="1352" spans="1:3" ht="15" x14ac:dyDescent="0.2">
      <c r="A1352" s="397">
        <v>17752</v>
      </c>
      <c r="B1352" s="398" t="s">
        <v>11</v>
      </c>
      <c r="C1352" s="397" t="s">
        <v>12</v>
      </c>
    </row>
    <row r="1353" spans="1:3" ht="15" x14ac:dyDescent="0.2">
      <c r="A1353" s="397">
        <v>17754</v>
      </c>
      <c r="B1353" s="398" t="s">
        <v>11</v>
      </c>
      <c r="C1353" s="397" t="s">
        <v>12</v>
      </c>
    </row>
    <row r="1354" spans="1:3" ht="15" x14ac:dyDescent="0.2">
      <c r="A1354" s="397">
        <v>17756</v>
      </c>
      <c r="B1354" s="398" t="s">
        <v>11</v>
      </c>
      <c r="C1354" s="397" t="s">
        <v>12</v>
      </c>
    </row>
    <row r="1355" spans="1:3" ht="15" x14ac:dyDescent="0.2">
      <c r="A1355" s="397">
        <v>17758</v>
      </c>
      <c r="B1355" s="398" t="s">
        <v>13</v>
      </c>
      <c r="C1355" s="397" t="s">
        <v>14</v>
      </c>
    </row>
    <row r="1356" spans="1:3" ht="15" x14ac:dyDescent="0.2">
      <c r="A1356" s="397">
        <v>17759</v>
      </c>
      <c r="B1356" s="398" t="s">
        <v>11</v>
      </c>
      <c r="C1356" s="397" t="s">
        <v>12</v>
      </c>
    </row>
    <row r="1357" spans="1:3" ht="15" x14ac:dyDescent="0.2">
      <c r="A1357" s="397">
        <v>17760</v>
      </c>
      <c r="B1357" s="398" t="s">
        <v>11</v>
      </c>
      <c r="C1357" s="397" t="s">
        <v>12</v>
      </c>
    </row>
    <row r="1358" spans="1:3" ht="15" x14ac:dyDescent="0.2">
      <c r="A1358" s="397">
        <v>17762</v>
      </c>
      <c r="B1358" s="398" t="s">
        <v>11</v>
      </c>
      <c r="C1358" s="397" t="s">
        <v>12</v>
      </c>
    </row>
    <row r="1359" spans="1:3" ht="15" x14ac:dyDescent="0.2">
      <c r="A1359" s="397">
        <v>17763</v>
      </c>
      <c r="B1359" s="398" t="s">
        <v>11</v>
      </c>
      <c r="C1359" s="397" t="s">
        <v>12</v>
      </c>
    </row>
    <row r="1360" spans="1:3" ht="15" x14ac:dyDescent="0.2">
      <c r="A1360" s="397">
        <v>17764</v>
      </c>
      <c r="B1360" s="398" t="s">
        <v>11</v>
      </c>
      <c r="C1360" s="397" t="s">
        <v>12</v>
      </c>
    </row>
    <row r="1361" spans="1:3" ht="15" x14ac:dyDescent="0.2">
      <c r="A1361" s="397">
        <v>17765</v>
      </c>
      <c r="B1361" s="398" t="s">
        <v>9</v>
      </c>
      <c r="C1361" s="397" t="s">
        <v>10</v>
      </c>
    </row>
    <row r="1362" spans="1:3" ht="15" x14ac:dyDescent="0.2">
      <c r="A1362" s="397">
        <v>17767</v>
      </c>
      <c r="B1362" s="398" t="s">
        <v>11</v>
      </c>
      <c r="C1362" s="397" t="s">
        <v>12</v>
      </c>
    </row>
    <row r="1363" spans="1:3" ht="15" x14ac:dyDescent="0.2">
      <c r="A1363" s="397">
        <v>17768</v>
      </c>
      <c r="B1363" s="398" t="s">
        <v>13</v>
      </c>
      <c r="C1363" s="397" t="s">
        <v>14</v>
      </c>
    </row>
    <row r="1364" spans="1:3" ht="15" x14ac:dyDescent="0.2">
      <c r="A1364" s="397">
        <v>17769</v>
      </c>
      <c r="B1364" s="398" t="s">
        <v>11</v>
      </c>
      <c r="C1364" s="397" t="s">
        <v>12</v>
      </c>
    </row>
    <row r="1365" spans="1:3" ht="15" x14ac:dyDescent="0.2">
      <c r="A1365" s="397">
        <v>17771</v>
      </c>
      <c r="B1365" s="398" t="s">
        <v>11</v>
      </c>
      <c r="C1365" s="397" t="s">
        <v>12</v>
      </c>
    </row>
    <row r="1366" spans="1:3" ht="15" x14ac:dyDescent="0.2">
      <c r="A1366" s="397">
        <v>17772</v>
      </c>
      <c r="B1366" s="398" t="s">
        <v>11</v>
      </c>
      <c r="C1366" s="397" t="s">
        <v>12</v>
      </c>
    </row>
    <row r="1367" spans="1:3" ht="15" x14ac:dyDescent="0.2">
      <c r="A1367" s="397">
        <v>17773</v>
      </c>
      <c r="B1367" s="398" t="s">
        <v>11</v>
      </c>
      <c r="C1367" s="397" t="s">
        <v>12</v>
      </c>
    </row>
    <row r="1368" spans="1:3" ht="15" x14ac:dyDescent="0.2">
      <c r="A1368" s="397">
        <v>17774</v>
      </c>
      <c r="B1368" s="398" t="s">
        <v>11</v>
      </c>
      <c r="C1368" s="397" t="s">
        <v>12</v>
      </c>
    </row>
    <row r="1369" spans="1:3" ht="15" x14ac:dyDescent="0.2">
      <c r="A1369" s="397">
        <v>17776</v>
      </c>
      <c r="B1369" s="398" t="s">
        <v>11</v>
      </c>
      <c r="C1369" s="397" t="s">
        <v>12</v>
      </c>
    </row>
    <row r="1370" spans="1:3" ht="15" x14ac:dyDescent="0.2">
      <c r="A1370" s="397">
        <v>17777</v>
      </c>
      <c r="B1370" s="398" t="s">
        <v>11</v>
      </c>
      <c r="C1370" s="397" t="s">
        <v>12</v>
      </c>
    </row>
    <row r="1371" spans="1:3" ht="15" x14ac:dyDescent="0.2">
      <c r="A1371" s="397">
        <v>17778</v>
      </c>
      <c r="B1371" s="398" t="s">
        <v>11</v>
      </c>
      <c r="C1371" s="397" t="s">
        <v>12</v>
      </c>
    </row>
    <row r="1372" spans="1:3" ht="15" x14ac:dyDescent="0.2">
      <c r="A1372" s="397">
        <v>17779</v>
      </c>
      <c r="B1372" s="398" t="s">
        <v>11</v>
      </c>
      <c r="C1372" s="397" t="s">
        <v>12</v>
      </c>
    </row>
    <row r="1373" spans="1:3" ht="15" x14ac:dyDescent="0.2">
      <c r="A1373" s="397">
        <v>17801</v>
      </c>
      <c r="B1373" s="398" t="s">
        <v>11</v>
      </c>
      <c r="C1373" s="397" t="s">
        <v>12</v>
      </c>
    </row>
    <row r="1374" spans="1:3" ht="15" x14ac:dyDescent="0.2">
      <c r="A1374" s="397">
        <v>17810</v>
      </c>
      <c r="B1374" s="398" t="s">
        <v>11</v>
      </c>
      <c r="C1374" s="397" t="s">
        <v>12</v>
      </c>
    </row>
    <row r="1375" spans="1:3" ht="15" x14ac:dyDescent="0.2">
      <c r="A1375" s="397">
        <v>17812</v>
      </c>
      <c r="B1375" s="398" t="s">
        <v>11</v>
      </c>
      <c r="C1375" s="397" t="s">
        <v>12</v>
      </c>
    </row>
    <row r="1376" spans="1:3" ht="15" x14ac:dyDescent="0.2">
      <c r="A1376" s="397">
        <v>17813</v>
      </c>
      <c r="B1376" s="398" t="s">
        <v>11</v>
      </c>
      <c r="C1376" s="397" t="s">
        <v>12</v>
      </c>
    </row>
    <row r="1377" spans="1:3" ht="15" x14ac:dyDescent="0.2">
      <c r="A1377" s="397">
        <v>17814</v>
      </c>
      <c r="B1377" s="398" t="s">
        <v>11</v>
      </c>
      <c r="C1377" s="397" t="s">
        <v>12</v>
      </c>
    </row>
    <row r="1378" spans="1:3" ht="15" x14ac:dyDescent="0.2">
      <c r="A1378" s="397">
        <v>17815</v>
      </c>
      <c r="B1378" s="398" t="s">
        <v>11</v>
      </c>
      <c r="C1378" s="397" t="s">
        <v>12</v>
      </c>
    </row>
    <row r="1379" spans="1:3" ht="15" x14ac:dyDescent="0.2">
      <c r="A1379" s="397">
        <v>17820</v>
      </c>
      <c r="B1379" s="398" t="s">
        <v>11</v>
      </c>
      <c r="C1379" s="397" t="s">
        <v>12</v>
      </c>
    </row>
    <row r="1380" spans="1:3" ht="15" x14ac:dyDescent="0.2">
      <c r="A1380" s="397">
        <v>17821</v>
      </c>
      <c r="B1380" s="398" t="s">
        <v>11</v>
      </c>
      <c r="C1380" s="397" t="s">
        <v>12</v>
      </c>
    </row>
    <row r="1381" spans="1:3" ht="15" x14ac:dyDescent="0.2">
      <c r="A1381" s="397">
        <v>17822</v>
      </c>
      <c r="B1381" s="398" t="s">
        <v>11</v>
      </c>
      <c r="C1381" s="397" t="s">
        <v>12</v>
      </c>
    </row>
    <row r="1382" spans="1:3" ht="15" x14ac:dyDescent="0.2">
      <c r="A1382" s="397">
        <v>17823</v>
      </c>
      <c r="B1382" s="398" t="s">
        <v>11</v>
      </c>
      <c r="C1382" s="397" t="s">
        <v>12</v>
      </c>
    </row>
    <row r="1383" spans="1:3" ht="15" x14ac:dyDescent="0.2">
      <c r="A1383" s="397">
        <v>17824</v>
      </c>
      <c r="B1383" s="398" t="s">
        <v>11</v>
      </c>
      <c r="C1383" s="397" t="s">
        <v>12</v>
      </c>
    </row>
    <row r="1384" spans="1:3" ht="15" x14ac:dyDescent="0.2">
      <c r="A1384" s="397">
        <v>17827</v>
      </c>
      <c r="B1384" s="398" t="s">
        <v>11</v>
      </c>
      <c r="C1384" s="397" t="s">
        <v>12</v>
      </c>
    </row>
    <row r="1385" spans="1:3" ht="15" x14ac:dyDescent="0.2">
      <c r="A1385" s="397">
        <v>17829</v>
      </c>
      <c r="B1385" s="398" t="s">
        <v>11</v>
      </c>
      <c r="C1385" s="397" t="s">
        <v>12</v>
      </c>
    </row>
    <row r="1386" spans="1:3" ht="15" x14ac:dyDescent="0.2">
      <c r="A1386" s="397">
        <v>17830</v>
      </c>
      <c r="B1386" s="398" t="s">
        <v>11</v>
      </c>
      <c r="C1386" s="397" t="s">
        <v>12</v>
      </c>
    </row>
    <row r="1387" spans="1:3" ht="15" x14ac:dyDescent="0.2">
      <c r="A1387" s="397">
        <v>17831</v>
      </c>
      <c r="B1387" s="398" t="s">
        <v>11</v>
      </c>
      <c r="C1387" s="397" t="s">
        <v>12</v>
      </c>
    </row>
    <row r="1388" spans="1:3" ht="15" x14ac:dyDescent="0.2">
      <c r="A1388" s="397">
        <v>17832</v>
      </c>
      <c r="B1388" s="398" t="s">
        <v>11</v>
      </c>
      <c r="C1388" s="397" t="s">
        <v>12</v>
      </c>
    </row>
    <row r="1389" spans="1:3" ht="15" x14ac:dyDescent="0.2">
      <c r="A1389" s="397">
        <v>17833</v>
      </c>
      <c r="B1389" s="398" t="s">
        <v>11</v>
      </c>
      <c r="C1389" s="397" t="s">
        <v>12</v>
      </c>
    </row>
    <row r="1390" spans="1:3" ht="15" x14ac:dyDescent="0.2">
      <c r="A1390" s="397">
        <v>17834</v>
      </c>
      <c r="B1390" s="398" t="s">
        <v>11</v>
      </c>
      <c r="C1390" s="397" t="s">
        <v>12</v>
      </c>
    </row>
    <row r="1391" spans="1:3" ht="15" x14ac:dyDescent="0.2">
      <c r="A1391" s="397">
        <v>17835</v>
      </c>
      <c r="B1391" s="398" t="s">
        <v>11</v>
      </c>
      <c r="C1391" s="397" t="s">
        <v>12</v>
      </c>
    </row>
    <row r="1392" spans="1:3" ht="15" x14ac:dyDescent="0.2">
      <c r="A1392" s="397">
        <v>17836</v>
      </c>
      <c r="B1392" s="398" t="s">
        <v>11</v>
      </c>
      <c r="C1392" s="397" t="s">
        <v>12</v>
      </c>
    </row>
    <row r="1393" spans="1:3" ht="15" x14ac:dyDescent="0.2">
      <c r="A1393" s="397">
        <v>17837</v>
      </c>
      <c r="B1393" s="398" t="s">
        <v>11</v>
      </c>
      <c r="C1393" s="397" t="s">
        <v>12</v>
      </c>
    </row>
    <row r="1394" spans="1:3" ht="15" x14ac:dyDescent="0.2">
      <c r="A1394" s="397">
        <v>17839</v>
      </c>
      <c r="B1394" s="398" t="s">
        <v>11</v>
      </c>
      <c r="C1394" s="397" t="s">
        <v>12</v>
      </c>
    </row>
    <row r="1395" spans="1:3" ht="15" x14ac:dyDescent="0.2">
      <c r="A1395" s="397">
        <v>17840</v>
      </c>
      <c r="B1395" s="398" t="s">
        <v>11</v>
      </c>
      <c r="C1395" s="397" t="s">
        <v>12</v>
      </c>
    </row>
    <row r="1396" spans="1:3" ht="15" x14ac:dyDescent="0.2">
      <c r="A1396" s="397">
        <v>17841</v>
      </c>
      <c r="B1396" s="398" t="s">
        <v>11</v>
      </c>
      <c r="C1396" s="397" t="s">
        <v>12</v>
      </c>
    </row>
    <row r="1397" spans="1:3" ht="15" x14ac:dyDescent="0.2">
      <c r="A1397" s="397">
        <v>17842</v>
      </c>
      <c r="B1397" s="398" t="s">
        <v>11</v>
      </c>
      <c r="C1397" s="397" t="s">
        <v>12</v>
      </c>
    </row>
    <row r="1398" spans="1:3" ht="15" x14ac:dyDescent="0.2">
      <c r="A1398" s="397">
        <v>17843</v>
      </c>
      <c r="B1398" s="398" t="s">
        <v>11</v>
      </c>
      <c r="C1398" s="397" t="s">
        <v>12</v>
      </c>
    </row>
    <row r="1399" spans="1:3" ht="15" x14ac:dyDescent="0.2">
      <c r="A1399" s="397">
        <v>17844</v>
      </c>
      <c r="B1399" s="398" t="s">
        <v>11</v>
      </c>
      <c r="C1399" s="397" t="s">
        <v>12</v>
      </c>
    </row>
    <row r="1400" spans="1:3" ht="15" x14ac:dyDescent="0.2">
      <c r="A1400" s="397">
        <v>17845</v>
      </c>
      <c r="B1400" s="398" t="s">
        <v>11</v>
      </c>
      <c r="C1400" s="397" t="s">
        <v>12</v>
      </c>
    </row>
    <row r="1401" spans="1:3" ht="15" x14ac:dyDescent="0.2">
      <c r="A1401" s="397">
        <v>17846</v>
      </c>
      <c r="B1401" s="398" t="s">
        <v>11</v>
      </c>
      <c r="C1401" s="397" t="s">
        <v>12</v>
      </c>
    </row>
    <row r="1402" spans="1:3" ht="15" x14ac:dyDescent="0.2">
      <c r="A1402" s="397">
        <v>17847</v>
      </c>
      <c r="B1402" s="398" t="s">
        <v>11</v>
      </c>
      <c r="C1402" s="397" t="s">
        <v>12</v>
      </c>
    </row>
    <row r="1403" spans="1:3" ht="15" x14ac:dyDescent="0.2">
      <c r="A1403" s="397">
        <v>17850</v>
      </c>
      <c r="B1403" s="398" t="s">
        <v>11</v>
      </c>
      <c r="C1403" s="397" t="s">
        <v>12</v>
      </c>
    </row>
    <row r="1404" spans="1:3" ht="15" x14ac:dyDescent="0.2">
      <c r="A1404" s="397">
        <v>17851</v>
      </c>
      <c r="B1404" s="398" t="s">
        <v>11</v>
      </c>
      <c r="C1404" s="397" t="s">
        <v>12</v>
      </c>
    </row>
    <row r="1405" spans="1:3" ht="15" x14ac:dyDescent="0.2">
      <c r="A1405" s="397">
        <v>17853</v>
      </c>
      <c r="B1405" s="398" t="s">
        <v>11</v>
      </c>
      <c r="C1405" s="397" t="s">
        <v>12</v>
      </c>
    </row>
    <row r="1406" spans="1:3" ht="15" x14ac:dyDescent="0.2">
      <c r="A1406" s="397">
        <v>17855</v>
      </c>
      <c r="B1406" s="398" t="s">
        <v>11</v>
      </c>
      <c r="C1406" s="397" t="s">
        <v>12</v>
      </c>
    </row>
    <row r="1407" spans="1:3" ht="15" x14ac:dyDescent="0.2">
      <c r="A1407" s="397">
        <v>17856</v>
      </c>
      <c r="B1407" s="398" t="s">
        <v>11</v>
      </c>
      <c r="C1407" s="397" t="s">
        <v>12</v>
      </c>
    </row>
    <row r="1408" spans="1:3" ht="15" x14ac:dyDescent="0.2">
      <c r="A1408" s="397">
        <v>17857</v>
      </c>
      <c r="B1408" s="398" t="s">
        <v>11</v>
      </c>
      <c r="C1408" s="397" t="s">
        <v>12</v>
      </c>
    </row>
    <row r="1409" spans="1:3" ht="15" x14ac:dyDescent="0.2">
      <c r="A1409" s="397">
        <v>17858</v>
      </c>
      <c r="B1409" s="398" t="s">
        <v>11</v>
      </c>
      <c r="C1409" s="397" t="s">
        <v>12</v>
      </c>
    </row>
    <row r="1410" spans="1:3" ht="15" x14ac:dyDescent="0.2">
      <c r="A1410" s="397">
        <v>17859</v>
      </c>
      <c r="B1410" s="398" t="s">
        <v>11</v>
      </c>
      <c r="C1410" s="397" t="s">
        <v>12</v>
      </c>
    </row>
    <row r="1411" spans="1:3" ht="15" x14ac:dyDescent="0.2">
      <c r="A1411" s="397">
        <v>17860</v>
      </c>
      <c r="B1411" s="398" t="s">
        <v>11</v>
      </c>
      <c r="C1411" s="397" t="s">
        <v>12</v>
      </c>
    </row>
    <row r="1412" spans="1:3" ht="15" x14ac:dyDescent="0.2">
      <c r="A1412" s="397">
        <v>17861</v>
      </c>
      <c r="B1412" s="398" t="s">
        <v>11</v>
      </c>
      <c r="C1412" s="397" t="s">
        <v>12</v>
      </c>
    </row>
    <row r="1413" spans="1:3" ht="15" x14ac:dyDescent="0.2">
      <c r="A1413" s="397">
        <v>17862</v>
      </c>
      <c r="B1413" s="398" t="s">
        <v>11</v>
      </c>
      <c r="C1413" s="397" t="s">
        <v>12</v>
      </c>
    </row>
    <row r="1414" spans="1:3" ht="15" x14ac:dyDescent="0.2">
      <c r="A1414" s="397">
        <v>17864</v>
      </c>
      <c r="B1414" s="398" t="s">
        <v>11</v>
      </c>
      <c r="C1414" s="397" t="s">
        <v>12</v>
      </c>
    </row>
    <row r="1415" spans="1:3" ht="15" x14ac:dyDescent="0.2">
      <c r="A1415" s="397">
        <v>17865</v>
      </c>
      <c r="B1415" s="398" t="s">
        <v>11</v>
      </c>
      <c r="C1415" s="397" t="s">
        <v>12</v>
      </c>
    </row>
    <row r="1416" spans="1:3" ht="15" x14ac:dyDescent="0.2">
      <c r="A1416" s="397">
        <v>17866</v>
      </c>
      <c r="B1416" s="398" t="s">
        <v>11</v>
      </c>
      <c r="C1416" s="397" t="s">
        <v>12</v>
      </c>
    </row>
    <row r="1417" spans="1:3" ht="15" x14ac:dyDescent="0.2">
      <c r="A1417" s="397">
        <v>17867</v>
      </c>
      <c r="B1417" s="398" t="s">
        <v>11</v>
      </c>
      <c r="C1417" s="397" t="s">
        <v>12</v>
      </c>
    </row>
    <row r="1418" spans="1:3" ht="15" x14ac:dyDescent="0.2">
      <c r="A1418" s="397">
        <v>17868</v>
      </c>
      <c r="B1418" s="398" t="s">
        <v>11</v>
      </c>
      <c r="C1418" s="397" t="s">
        <v>12</v>
      </c>
    </row>
    <row r="1419" spans="1:3" ht="15" x14ac:dyDescent="0.2">
      <c r="A1419" s="397">
        <v>17870</v>
      </c>
      <c r="B1419" s="398" t="s">
        <v>11</v>
      </c>
      <c r="C1419" s="397" t="s">
        <v>12</v>
      </c>
    </row>
    <row r="1420" spans="1:3" ht="15" x14ac:dyDescent="0.2">
      <c r="A1420" s="397">
        <v>17872</v>
      </c>
      <c r="B1420" s="398" t="s">
        <v>11</v>
      </c>
      <c r="C1420" s="397" t="s">
        <v>12</v>
      </c>
    </row>
    <row r="1421" spans="1:3" ht="15" x14ac:dyDescent="0.2">
      <c r="A1421" s="397">
        <v>17876</v>
      </c>
      <c r="B1421" s="398" t="s">
        <v>11</v>
      </c>
      <c r="C1421" s="397" t="s">
        <v>12</v>
      </c>
    </row>
    <row r="1422" spans="1:3" ht="15" x14ac:dyDescent="0.2">
      <c r="A1422" s="397">
        <v>17877</v>
      </c>
      <c r="B1422" s="398" t="s">
        <v>11</v>
      </c>
      <c r="C1422" s="397" t="s">
        <v>12</v>
      </c>
    </row>
    <row r="1423" spans="1:3" ht="15" x14ac:dyDescent="0.2">
      <c r="A1423" s="397">
        <v>17878</v>
      </c>
      <c r="B1423" s="398" t="s">
        <v>11</v>
      </c>
      <c r="C1423" s="397" t="s">
        <v>12</v>
      </c>
    </row>
    <row r="1424" spans="1:3" ht="15" x14ac:dyDescent="0.2">
      <c r="A1424" s="397">
        <v>17880</v>
      </c>
      <c r="B1424" s="398" t="s">
        <v>11</v>
      </c>
      <c r="C1424" s="397" t="s">
        <v>12</v>
      </c>
    </row>
    <row r="1425" spans="1:3" ht="15" x14ac:dyDescent="0.2">
      <c r="A1425" s="397">
        <v>17881</v>
      </c>
      <c r="B1425" s="398" t="s">
        <v>11</v>
      </c>
      <c r="C1425" s="397" t="s">
        <v>12</v>
      </c>
    </row>
    <row r="1426" spans="1:3" ht="15" x14ac:dyDescent="0.2">
      <c r="A1426" s="397">
        <v>17882</v>
      </c>
      <c r="B1426" s="398" t="s">
        <v>11</v>
      </c>
      <c r="C1426" s="397" t="s">
        <v>12</v>
      </c>
    </row>
    <row r="1427" spans="1:3" ht="15" x14ac:dyDescent="0.2">
      <c r="A1427" s="397">
        <v>17883</v>
      </c>
      <c r="B1427" s="398" t="s">
        <v>11</v>
      </c>
      <c r="C1427" s="397" t="s">
        <v>12</v>
      </c>
    </row>
    <row r="1428" spans="1:3" ht="15" x14ac:dyDescent="0.2">
      <c r="A1428" s="397">
        <v>17884</v>
      </c>
      <c r="B1428" s="398" t="s">
        <v>11</v>
      </c>
      <c r="C1428" s="397" t="s">
        <v>12</v>
      </c>
    </row>
    <row r="1429" spans="1:3" ht="15" x14ac:dyDescent="0.2">
      <c r="A1429" s="397">
        <v>17885</v>
      </c>
      <c r="B1429" s="398" t="s">
        <v>11</v>
      </c>
      <c r="C1429" s="397" t="s">
        <v>12</v>
      </c>
    </row>
    <row r="1430" spans="1:3" ht="15" x14ac:dyDescent="0.2">
      <c r="A1430" s="397">
        <v>17886</v>
      </c>
      <c r="B1430" s="398" t="s">
        <v>11</v>
      </c>
      <c r="C1430" s="397" t="s">
        <v>12</v>
      </c>
    </row>
    <row r="1431" spans="1:3" ht="15" x14ac:dyDescent="0.2">
      <c r="A1431" s="397">
        <v>17887</v>
      </c>
      <c r="B1431" s="398" t="s">
        <v>11</v>
      </c>
      <c r="C1431" s="397" t="s">
        <v>12</v>
      </c>
    </row>
    <row r="1432" spans="1:3" ht="15" x14ac:dyDescent="0.2">
      <c r="A1432" s="397">
        <v>17888</v>
      </c>
      <c r="B1432" s="398" t="s">
        <v>11</v>
      </c>
      <c r="C1432" s="397" t="s">
        <v>12</v>
      </c>
    </row>
    <row r="1433" spans="1:3" ht="15" x14ac:dyDescent="0.2">
      <c r="A1433" s="397">
        <v>17889</v>
      </c>
      <c r="B1433" s="398" t="s">
        <v>11</v>
      </c>
      <c r="C1433" s="397" t="s">
        <v>12</v>
      </c>
    </row>
    <row r="1434" spans="1:3" ht="15" x14ac:dyDescent="0.2">
      <c r="A1434" s="397">
        <v>17901</v>
      </c>
      <c r="B1434" s="398" t="s">
        <v>17</v>
      </c>
      <c r="C1434" s="397" t="s">
        <v>18</v>
      </c>
    </row>
    <row r="1435" spans="1:3" ht="15" x14ac:dyDescent="0.2">
      <c r="A1435" s="397">
        <v>17920</v>
      </c>
      <c r="B1435" s="398" t="s">
        <v>11</v>
      </c>
      <c r="C1435" s="397" t="s">
        <v>12</v>
      </c>
    </row>
    <row r="1436" spans="1:3" ht="15" x14ac:dyDescent="0.2">
      <c r="A1436" s="397">
        <v>17921</v>
      </c>
      <c r="B1436" s="398" t="s">
        <v>17</v>
      </c>
      <c r="C1436" s="397" t="s">
        <v>18</v>
      </c>
    </row>
    <row r="1437" spans="1:3" ht="15" x14ac:dyDescent="0.2">
      <c r="A1437" s="397">
        <v>17922</v>
      </c>
      <c r="B1437" s="398" t="s">
        <v>17</v>
      </c>
      <c r="C1437" s="397" t="s">
        <v>18</v>
      </c>
    </row>
    <row r="1438" spans="1:3" ht="15" x14ac:dyDescent="0.2">
      <c r="A1438" s="397">
        <v>17923</v>
      </c>
      <c r="B1438" s="398" t="s">
        <v>17</v>
      </c>
      <c r="C1438" s="397" t="s">
        <v>18</v>
      </c>
    </row>
    <row r="1439" spans="1:3" ht="15" x14ac:dyDescent="0.2">
      <c r="A1439" s="397">
        <v>17925</v>
      </c>
      <c r="B1439" s="398" t="s">
        <v>17</v>
      </c>
      <c r="C1439" s="397" t="s">
        <v>18</v>
      </c>
    </row>
    <row r="1440" spans="1:3" ht="15" x14ac:dyDescent="0.2">
      <c r="A1440" s="397">
        <v>17929</v>
      </c>
      <c r="B1440" s="398" t="s">
        <v>17</v>
      </c>
      <c r="C1440" s="397" t="s">
        <v>18</v>
      </c>
    </row>
    <row r="1441" spans="1:3" ht="15" x14ac:dyDescent="0.2">
      <c r="A1441" s="397">
        <v>17930</v>
      </c>
      <c r="B1441" s="398" t="s">
        <v>17</v>
      </c>
      <c r="C1441" s="397" t="s">
        <v>18</v>
      </c>
    </row>
    <row r="1442" spans="1:3" ht="15" x14ac:dyDescent="0.2">
      <c r="A1442" s="397">
        <v>17931</v>
      </c>
      <c r="B1442" s="398" t="s">
        <v>17</v>
      </c>
      <c r="C1442" s="397" t="s">
        <v>18</v>
      </c>
    </row>
    <row r="1443" spans="1:3" ht="15" x14ac:dyDescent="0.2">
      <c r="A1443" s="397">
        <v>17932</v>
      </c>
      <c r="B1443" s="398" t="s">
        <v>17</v>
      </c>
      <c r="C1443" s="397" t="s">
        <v>18</v>
      </c>
    </row>
    <row r="1444" spans="1:3" ht="15" x14ac:dyDescent="0.2">
      <c r="A1444" s="397">
        <v>17933</v>
      </c>
      <c r="B1444" s="398" t="s">
        <v>17</v>
      </c>
      <c r="C1444" s="397" t="s">
        <v>18</v>
      </c>
    </row>
    <row r="1445" spans="1:3" ht="15" x14ac:dyDescent="0.2">
      <c r="A1445" s="397">
        <v>17934</v>
      </c>
      <c r="B1445" s="398" t="s">
        <v>17</v>
      </c>
      <c r="C1445" s="397" t="s">
        <v>18</v>
      </c>
    </row>
    <row r="1446" spans="1:3" ht="15" x14ac:dyDescent="0.2">
      <c r="A1446" s="397">
        <v>17935</v>
      </c>
      <c r="B1446" s="398" t="s">
        <v>17</v>
      </c>
      <c r="C1446" s="397" t="s">
        <v>18</v>
      </c>
    </row>
    <row r="1447" spans="1:3" ht="15" x14ac:dyDescent="0.2">
      <c r="A1447" s="397">
        <v>17936</v>
      </c>
      <c r="B1447" s="398" t="s">
        <v>17</v>
      </c>
      <c r="C1447" s="397" t="s">
        <v>18</v>
      </c>
    </row>
    <row r="1448" spans="1:3" ht="15" x14ac:dyDescent="0.2">
      <c r="A1448" s="397">
        <v>17938</v>
      </c>
      <c r="B1448" s="398" t="s">
        <v>17</v>
      </c>
      <c r="C1448" s="397" t="s">
        <v>18</v>
      </c>
    </row>
    <row r="1449" spans="1:3" ht="15" x14ac:dyDescent="0.2">
      <c r="A1449" s="397">
        <v>17941</v>
      </c>
      <c r="B1449" s="398" t="s">
        <v>17</v>
      </c>
      <c r="C1449" s="397" t="s">
        <v>18</v>
      </c>
    </row>
    <row r="1450" spans="1:3" ht="15" x14ac:dyDescent="0.2">
      <c r="A1450" s="397">
        <v>17942</v>
      </c>
      <c r="B1450" s="398" t="s">
        <v>17</v>
      </c>
      <c r="C1450" s="397" t="s">
        <v>18</v>
      </c>
    </row>
    <row r="1451" spans="1:3" ht="15" x14ac:dyDescent="0.2">
      <c r="A1451" s="397">
        <v>17943</v>
      </c>
      <c r="B1451" s="398" t="s">
        <v>17</v>
      </c>
      <c r="C1451" s="397" t="s">
        <v>18</v>
      </c>
    </row>
    <row r="1452" spans="1:3" ht="15" x14ac:dyDescent="0.2">
      <c r="A1452" s="397">
        <v>17944</v>
      </c>
      <c r="B1452" s="398" t="s">
        <v>17</v>
      </c>
      <c r="C1452" s="397" t="s">
        <v>18</v>
      </c>
    </row>
    <row r="1453" spans="1:3" ht="15" x14ac:dyDescent="0.2">
      <c r="A1453" s="397">
        <v>17945</v>
      </c>
      <c r="B1453" s="398" t="s">
        <v>11</v>
      </c>
      <c r="C1453" s="397" t="s">
        <v>12</v>
      </c>
    </row>
    <row r="1454" spans="1:3" ht="15" x14ac:dyDescent="0.2">
      <c r="A1454" s="397">
        <v>17946</v>
      </c>
      <c r="B1454" s="398" t="s">
        <v>17</v>
      </c>
      <c r="C1454" s="397" t="s">
        <v>18</v>
      </c>
    </row>
    <row r="1455" spans="1:3" ht="15" x14ac:dyDescent="0.2">
      <c r="A1455" s="397">
        <v>17948</v>
      </c>
      <c r="B1455" s="398" t="s">
        <v>17</v>
      </c>
      <c r="C1455" s="397" t="s">
        <v>18</v>
      </c>
    </row>
    <row r="1456" spans="1:3" ht="15" x14ac:dyDescent="0.2">
      <c r="A1456" s="397">
        <v>17949</v>
      </c>
      <c r="B1456" s="398" t="s">
        <v>17</v>
      </c>
      <c r="C1456" s="397" t="s">
        <v>18</v>
      </c>
    </row>
    <row r="1457" spans="1:3" ht="15" x14ac:dyDescent="0.2">
      <c r="A1457" s="397">
        <v>17951</v>
      </c>
      <c r="B1457" s="398" t="s">
        <v>17</v>
      </c>
      <c r="C1457" s="397" t="s">
        <v>18</v>
      </c>
    </row>
    <row r="1458" spans="1:3" ht="15" x14ac:dyDescent="0.2">
      <c r="A1458" s="397">
        <v>17952</v>
      </c>
      <c r="B1458" s="398" t="s">
        <v>17</v>
      </c>
      <c r="C1458" s="397" t="s">
        <v>18</v>
      </c>
    </row>
    <row r="1459" spans="1:3" ht="15" x14ac:dyDescent="0.2">
      <c r="A1459" s="397">
        <v>17953</v>
      </c>
      <c r="B1459" s="398" t="s">
        <v>17</v>
      </c>
      <c r="C1459" s="397" t="s">
        <v>18</v>
      </c>
    </row>
    <row r="1460" spans="1:3" ht="15" x14ac:dyDescent="0.2">
      <c r="A1460" s="397">
        <v>17954</v>
      </c>
      <c r="B1460" s="398" t="s">
        <v>17</v>
      </c>
      <c r="C1460" s="397" t="s">
        <v>18</v>
      </c>
    </row>
    <row r="1461" spans="1:3" ht="15" x14ac:dyDescent="0.2">
      <c r="A1461" s="397">
        <v>17957</v>
      </c>
      <c r="B1461" s="398" t="s">
        <v>17</v>
      </c>
      <c r="C1461" s="397" t="s">
        <v>18</v>
      </c>
    </row>
    <row r="1462" spans="1:3" ht="15" x14ac:dyDescent="0.2">
      <c r="A1462" s="397">
        <v>17959</v>
      </c>
      <c r="B1462" s="398" t="s">
        <v>17</v>
      </c>
      <c r="C1462" s="397" t="s">
        <v>18</v>
      </c>
    </row>
    <row r="1463" spans="1:3" ht="15" x14ac:dyDescent="0.2">
      <c r="A1463" s="397">
        <v>17960</v>
      </c>
      <c r="B1463" s="398" t="s">
        <v>17</v>
      </c>
      <c r="C1463" s="397" t="s">
        <v>18</v>
      </c>
    </row>
    <row r="1464" spans="1:3" ht="15" x14ac:dyDescent="0.2">
      <c r="A1464" s="397">
        <v>17961</v>
      </c>
      <c r="B1464" s="398" t="s">
        <v>17</v>
      </c>
      <c r="C1464" s="397" t="s">
        <v>18</v>
      </c>
    </row>
    <row r="1465" spans="1:3" ht="15" x14ac:dyDescent="0.2">
      <c r="A1465" s="397">
        <v>17963</v>
      </c>
      <c r="B1465" s="398" t="s">
        <v>17</v>
      </c>
      <c r="C1465" s="397" t="s">
        <v>18</v>
      </c>
    </row>
    <row r="1466" spans="1:3" ht="15" x14ac:dyDescent="0.2">
      <c r="A1466" s="397">
        <v>17964</v>
      </c>
      <c r="B1466" s="398" t="s">
        <v>17</v>
      </c>
      <c r="C1466" s="397" t="s">
        <v>18</v>
      </c>
    </row>
    <row r="1467" spans="1:3" ht="15" x14ac:dyDescent="0.2">
      <c r="A1467" s="397">
        <v>17965</v>
      </c>
      <c r="B1467" s="398" t="s">
        <v>17</v>
      </c>
      <c r="C1467" s="397" t="s">
        <v>18</v>
      </c>
    </row>
    <row r="1468" spans="1:3" ht="15" x14ac:dyDescent="0.2">
      <c r="A1468" s="397">
        <v>17966</v>
      </c>
      <c r="B1468" s="398" t="s">
        <v>17</v>
      </c>
      <c r="C1468" s="397" t="s">
        <v>18</v>
      </c>
    </row>
    <row r="1469" spans="1:3" ht="15" x14ac:dyDescent="0.2">
      <c r="A1469" s="397">
        <v>17967</v>
      </c>
      <c r="B1469" s="398" t="s">
        <v>17</v>
      </c>
      <c r="C1469" s="397" t="s">
        <v>18</v>
      </c>
    </row>
    <row r="1470" spans="1:3" ht="15" x14ac:dyDescent="0.2">
      <c r="A1470" s="397">
        <v>17968</v>
      </c>
      <c r="B1470" s="398" t="s">
        <v>17</v>
      </c>
      <c r="C1470" s="397" t="s">
        <v>18</v>
      </c>
    </row>
    <row r="1471" spans="1:3" ht="15" x14ac:dyDescent="0.2">
      <c r="A1471" s="397">
        <v>17970</v>
      </c>
      <c r="B1471" s="398" t="s">
        <v>17</v>
      </c>
      <c r="C1471" s="397" t="s">
        <v>18</v>
      </c>
    </row>
    <row r="1472" spans="1:3" ht="15" x14ac:dyDescent="0.2">
      <c r="A1472" s="397">
        <v>17972</v>
      </c>
      <c r="B1472" s="398" t="s">
        <v>17</v>
      </c>
      <c r="C1472" s="397" t="s">
        <v>18</v>
      </c>
    </row>
    <row r="1473" spans="1:3" ht="15" x14ac:dyDescent="0.2">
      <c r="A1473" s="397">
        <v>17974</v>
      </c>
      <c r="B1473" s="398" t="s">
        <v>17</v>
      </c>
      <c r="C1473" s="397" t="s">
        <v>18</v>
      </c>
    </row>
    <row r="1474" spans="1:3" ht="15" x14ac:dyDescent="0.2">
      <c r="A1474" s="397">
        <v>17976</v>
      </c>
      <c r="B1474" s="398" t="s">
        <v>17</v>
      </c>
      <c r="C1474" s="397" t="s">
        <v>18</v>
      </c>
    </row>
    <row r="1475" spans="1:3" ht="15" x14ac:dyDescent="0.2">
      <c r="A1475" s="397">
        <v>17978</v>
      </c>
      <c r="B1475" s="398" t="s">
        <v>17</v>
      </c>
      <c r="C1475" s="397" t="s">
        <v>18</v>
      </c>
    </row>
    <row r="1476" spans="1:3" ht="15" x14ac:dyDescent="0.2">
      <c r="A1476" s="397">
        <v>17979</v>
      </c>
      <c r="B1476" s="398" t="s">
        <v>17</v>
      </c>
      <c r="C1476" s="397" t="s">
        <v>18</v>
      </c>
    </row>
    <row r="1477" spans="1:3" ht="15" x14ac:dyDescent="0.2">
      <c r="A1477" s="397">
        <v>17980</v>
      </c>
      <c r="B1477" s="398" t="s">
        <v>17</v>
      </c>
      <c r="C1477" s="397" t="s">
        <v>18</v>
      </c>
    </row>
    <row r="1478" spans="1:3" ht="15" x14ac:dyDescent="0.2">
      <c r="A1478" s="397">
        <v>17981</v>
      </c>
      <c r="B1478" s="398" t="s">
        <v>17</v>
      </c>
      <c r="C1478" s="397" t="s">
        <v>18</v>
      </c>
    </row>
    <row r="1479" spans="1:3" ht="15" x14ac:dyDescent="0.2">
      <c r="A1479" s="397">
        <v>17982</v>
      </c>
      <c r="B1479" s="398" t="s">
        <v>17</v>
      </c>
      <c r="C1479" s="397" t="s">
        <v>18</v>
      </c>
    </row>
    <row r="1480" spans="1:3" ht="15" x14ac:dyDescent="0.2">
      <c r="A1480" s="397">
        <v>17983</v>
      </c>
      <c r="B1480" s="398" t="s">
        <v>17</v>
      </c>
      <c r="C1480" s="397" t="s">
        <v>18</v>
      </c>
    </row>
    <row r="1481" spans="1:3" ht="15" x14ac:dyDescent="0.2">
      <c r="A1481" s="397">
        <v>17985</v>
      </c>
      <c r="B1481" s="398" t="s">
        <v>17</v>
      </c>
      <c r="C1481" s="397" t="s">
        <v>18</v>
      </c>
    </row>
    <row r="1482" spans="1:3" ht="15" x14ac:dyDescent="0.2">
      <c r="A1482" s="397">
        <v>18001</v>
      </c>
      <c r="B1482" s="398" t="s">
        <v>17</v>
      </c>
      <c r="C1482" s="397" t="s">
        <v>18</v>
      </c>
    </row>
    <row r="1483" spans="1:3" ht="15" x14ac:dyDescent="0.2">
      <c r="A1483" s="397">
        <v>18002</v>
      </c>
      <c r="B1483" s="398" t="s">
        <v>17</v>
      </c>
      <c r="C1483" s="397" t="s">
        <v>18</v>
      </c>
    </row>
    <row r="1484" spans="1:3" ht="15" x14ac:dyDescent="0.2">
      <c r="A1484" s="397">
        <v>18003</v>
      </c>
      <c r="B1484" s="398" t="s">
        <v>17</v>
      </c>
      <c r="C1484" s="397" t="s">
        <v>18</v>
      </c>
    </row>
    <row r="1485" spans="1:3" ht="15" x14ac:dyDescent="0.2">
      <c r="A1485" s="397">
        <v>18010</v>
      </c>
      <c r="B1485" s="398" t="s">
        <v>17</v>
      </c>
      <c r="C1485" s="397" t="s">
        <v>18</v>
      </c>
    </row>
    <row r="1486" spans="1:3" ht="15" x14ac:dyDescent="0.2">
      <c r="A1486" s="397">
        <v>18011</v>
      </c>
      <c r="B1486" s="398" t="s">
        <v>17</v>
      </c>
      <c r="C1486" s="397" t="s">
        <v>18</v>
      </c>
    </row>
    <row r="1487" spans="1:3" ht="15" x14ac:dyDescent="0.2">
      <c r="A1487" s="397">
        <v>18012</v>
      </c>
      <c r="B1487" s="398" t="s">
        <v>17</v>
      </c>
      <c r="C1487" s="397" t="s">
        <v>18</v>
      </c>
    </row>
    <row r="1488" spans="1:3" ht="15" x14ac:dyDescent="0.2">
      <c r="A1488" s="397">
        <v>18013</v>
      </c>
      <c r="B1488" s="398" t="s">
        <v>17</v>
      </c>
      <c r="C1488" s="397" t="s">
        <v>18</v>
      </c>
    </row>
    <row r="1489" spans="1:3" ht="15" x14ac:dyDescent="0.2">
      <c r="A1489" s="397">
        <v>18014</v>
      </c>
      <c r="B1489" s="398" t="s">
        <v>17</v>
      </c>
      <c r="C1489" s="397" t="s">
        <v>18</v>
      </c>
    </row>
    <row r="1490" spans="1:3" ht="15" x14ac:dyDescent="0.2">
      <c r="A1490" s="397">
        <v>18015</v>
      </c>
      <c r="B1490" s="398" t="s">
        <v>17</v>
      </c>
      <c r="C1490" s="397" t="s">
        <v>18</v>
      </c>
    </row>
    <row r="1491" spans="1:3" ht="15" x14ac:dyDescent="0.2">
      <c r="A1491" s="397">
        <v>18016</v>
      </c>
      <c r="B1491" s="398" t="s">
        <v>17</v>
      </c>
      <c r="C1491" s="397" t="s">
        <v>18</v>
      </c>
    </row>
    <row r="1492" spans="1:3" ht="15" x14ac:dyDescent="0.2">
      <c r="A1492" s="397">
        <v>18017</v>
      </c>
      <c r="B1492" s="398" t="s">
        <v>17</v>
      </c>
      <c r="C1492" s="397" t="s">
        <v>18</v>
      </c>
    </row>
    <row r="1493" spans="1:3" ht="15" x14ac:dyDescent="0.2">
      <c r="A1493" s="397">
        <v>18018</v>
      </c>
      <c r="B1493" s="398" t="s">
        <v>17</v>
      </c>
      <c r="C1493" s="397" t="s">
        <v>18</v>
      </c>
    </row>
    <row r="1494" spans="1:3" ht="15" x14ac:dyDescent="0.2">
      <c r="A1494" s="397">
        <v>18020</v>
      </c>
      <c r="B1494" s="398" t="s">
        <v>17</v>
      </c>
      <c r="C1494" s="397" t="s">
        <v>18</v>
      </c>
    </row>
    <row r="1495" spans="1:3" ht="15" x14ac:dyDescent="0.2">
      <c r="A1495" s="397">
        <v>18025</v>
      </c>
      <c r="B1495" s="398" t="s">
        <v>17</v>
      </c>
      <c r="C1495" s="397" t="s">
        <v>18</v>
      </c>
    </row>
    <row r="1496" spans="1:3" ht="15" x14ac:dyDescent="0.2">
      <c r="A1496" s="397">
        <v>18030</v>
      </c>
      <c r="B1496" s="398" t="s">
        <v>17</v>
      </c>
      <c r="C1496" s="397" t="s">
        <v>18</v>
      </c>
    </row>
    <row r="1497" spans="1:3" ht="15" x14ac:dyDescent="0.2">
      <c r="A1497" s="397">
        <v>18031</v>
      </c>
      <c r="B1497" s="398" t="s">
        <v>17</v>
      </c>
      <c r="C1497" s="397" t="s">
        <v>18</v>
      </c>
    </row>
    <row r="1498" spans="1:3" ht="15" x14ac:dyDescent="0.2">
      <c r="A1498" s="397">
        <v>18032</v>
      </c>
      <c r="B1498" s="398" t="s">
        <v>17</v>
      </c>
      <c r="C1498" s="397" t="s">
        <v>18</v>
      </c>
    </row>
    <row r="1499" spans="1:3" ht="15" x14ac:dyDescent="0.2">
      <c r="A1499" s="397">
        <v>18034</v>
      </c>
      <c r="B1499" s="398" t="s">
        <v>17</v>
      </c>
      <c r="C1499" s="397" t="s">
        <v>18</v>
      </c>
    </row>
    <row r="1500" spans="1:3" ht="15" x14ac:dyDescent="0.2">
      <c r="A1500" s="397">
        <v>18035</v>
      </c>
      <c r="B1500" s="398" t="s">
        <v>17</v>
      </c>
      <c r="C1500" s="397" t="s">
        <v>18</v>
      </c>
    </row>
    <row r="1501" spans="1:3" ht="15" x14ac:dyDescent="0.2">
      <c r="A1501" s="397">
        <v>18036</v>
      </c>
      <c r="B1501" s="398" t="s">
        <v>17</v>
      </c>
      <c r="C1501" s="397" t="s">
        <v>18</v>
      </c>
    </row>
    <row r="1502" spans="1:3" ht="15" x14ac:dyDescent="0.2">
      <c r="A1502" s="397">
        <v>18037</v>
      </c>
      <c r="B1502" s="398" t="s">
        <v>17</v>
      </c>
      <c r="C1502" s="397" t="s">
        <v>18</v>
      </c>
    </row>
    <row r="1503" spans="1:3" ht="15" x14ac:dyDescent="0.2">
      <c r="A1503" s="397">
        <v>18038</v>
      </c>
      <c r="B1503" s="398" t="s">
        <v>17</v>
      </c>
      <c r="C1503" s="397" t="s">
        <v>18</v>
      </c>
    </row>
    <row r="1504" spans="1:3" ht="15" x14ac:dyDescent="0.2">
      <c r="A1504" s="397">
        <v>18039</v>
      </c>
      <c r="B1504" s="398" t="s">
        <v>15</v>
      </c>
      <c r="C1504" s="397" t="s">
        <v>16</v>
      </c>
    </row>
    <row r="1505" spans="1:3" ht="15" x14ac:dyDescent="0.2">
      <c r="A1505" s="397">
        <v>18040</v>
      </c>
      <c r="B1505" s="398" t="s">
        <v>17</v>
      </c>
      <c r="C1505" s="397" t="s">
        <v>18</v>
      </c>
    </row>
    <row r="1506" spans="1:3" ht="15" x14ac:dyDescent="0.2">
      <c r="A1506" s="397">
        <v>18041</v>
      </c>
      <c r="B1506" s="398" t="s">
        <v>15</v>
      </c>
      <c r="C1506" s="397" t="s">
        <v>16</v>
      </c>
    </row>
    <row r="1507" spans="1:3" ht="15" x14ac:dyDescent="0.2">
      <c r="A1507" s="397">
        <v>18042</v>
      </c>
      <c r="B1507" s="398" t="s">
        <v>17</v>
      </c>
      <c r="C1507" s="397" t="s">
        <v>18</v>
      </c>
    </row>
    <row r="1508" spans="1:3" ht="15" x14ac:dyDescent="0.2">
      <c r="A1508" s="397">
        <v>18043</v>
      </c>
      <c r="B1508" s="398" t="s">
        <v>17</v>
      </c>
      <c r="C1508" s="397" t="s">
        <v>18</v>
      </c>
    </row>
    <row r="1509" spans="1:3" ht="15" x14ac:dyDescent="0.2">
      <c r="A1509" s="397">
        <v>18044</v>
      </c>
      <c r="B1509" s="398" t="s">
        <v>17</v>
      </c>
      <c r="C1509" s="397" t="s">
        <v>18</v>
      </c>
    </row>
    <row r="1510" spans="1:3" ht="15" x14ac:dyDescent="0.2">
      <c r="A1510" s="397">
        <v>18045</v>
      </c>
      <c r="B1510" s="398" t="s">
        <v>17</v>
      </c>
      <c r="C1510" s="397" t="s">
        <v>18</v>
      </c>
    </row>
    <row r="1511" spans="1:3" ht="15" x14ac:dyDescent="0.2">
      <c r="A1511" s="397">
        <v>18046</v>
      </c>
      <c r="B1511" s="398" t="s">
        <v>17</v>
      </c>
      <c r="C1511" s="397" t="s">
        <v>18</v>
      </c>
    </row>
    <row r="1512" spans="1:3" ht="15" x14ac:dyDescent="0.2">
      <c r="A1512" s="397">
        <v>18049</v>
      </c>
      <c r="B1512" s="398" t="s">
        <v>17</v>
      </c>
      <c r="C1512" s="397" t="s">
        <v>18</v>
      </c>
    </row>
    <row r="1513" spans="1:3" ht="15" x14ac:dyDescent="0.2">
      <c r="A1513" s="397">
        <v>18050</v>
      </c>
      <c r="B1513" s="398" t="s">
        <v>17</v>
      </c>
      <c r="C1513" s="397" t="s">
        <v>18</v>
      </c>
    </row>
    <row r="1514" spans="1:3" ht="15" x14ac:dyDescent="0.2">
      <c r="A1514" s="397">
        <v>18051</v>
      </c>
      <c r="B1514" s="398" t="s">
        <v>17</v>
      </c>
      <c r="C1514" s="397" t="s">
        <v>18</v>
      </c>
    </row>
    <row r="1515" spans="1:3" ht="15" x14ac:dyDescent="0.2">
      <c r="A1515" s="397">
        <v>18052</v>
      </c>
      <c r="B1515" s="398" t="s">
        <v>17</v>
      </c>
      <c r="C1515" s="397" t="s">
        <v>18</v>
      </c>
    </row>
    <row r="1516" spans="1:3" ht="15" x14ac:dyDescent="0.2">
      <c r="A1516" s="397">
        <v>18053</v>
      </c>
      <c r="B1516" s="398" t="s">
        <v>17</v>
      </c>
      <c r="C1516" s="397" t="s">
        <v>18</v>
      </c>
    </row>
    <row r="1517" spans="1:3" ht="15" x14ac:dyDescent="0.2">
      <c r="A1517" s="397">
        <v>18054</v>
      </c>
      <c r="B1517" s="398" t="s">
        <v>15</v>
      </c>
      <c r="C1517" s="397" t="s">
        <v>16</v>
      </c>
    </row>
    <row r="1518" spans="1:3" ht="15" x14ac:dyDescent="0.2">
      <c r="A1518" s="397">
        <v>18055</v>
      </c>
      <c r="B1518" s="398" t="s">
        <v>17</v>
      </c>
      <c r="C1518" s="397" t="s">
        <v>18</v>
      </c>
    </row>
    <row r="1519" spans="1:3" ht="15" x14ac:dyDescent="0.2">
      <c r="A1519" s="397">
        <v>18056</v>
      </c>
      <c r="B1519" s="398" t="s">
        <v>15</v>
      </c>
      <c r="C1519" s="397" t="s">
        <v>16</v>
      </c>
    </row>
    <row r="1520" spans="1:3" ht="15" x14ac:dyDescent="0.2">
      <c r="A1520" s="397">
        <v>18058</v>
      </c>
      <c r="B1520" s="398" t="s">
        <v>13</v>
      </c>
      <c r="C1520" s="397" t="s">
        <v>14</v>
      </c>
    </row>
    <row r="1521" spans="1:3" ht="15" x14ac:dyDescent="0.2">
      <c r="A1521" s="397">
        <v>18059</v>
      </c>
      <c r="B1521" s="398" t="s">
        <v>17</v>
      </c>
      <c r="C1521" s="397" t="s">
        <v>18</v>
      </c>
    </row>
    <row r="1522" spans="1:3" ht="15" x14ac:dyDescent="0.2">
      <c r="A1522" s="397">
        <v>18060</v>
      </c>
      <c r="B1522" s="398" t="s">
        <v>17</v>
      </c>
      <c r="C1522" s="397" t="s">
        <v>18</v>
      </c>
    </row>
    <row r="1523" spans="1:3" ht="15" x14ac:dyDescent="0.2">
      <c r="A1523" s="397">
        <v>18062</v>
      </c>
      <c r="B1523" s="398" t="s">
        <v>17</v>
      </c>
      <c r="C1523" s="397" t="s">
        <v>18</v>
      </c>
    </row>
    <row r="1524" spans="1:3" ht="15" x14ac:dyDescent="0.2">
      <c r="A1524" s="397">
        <v>18063</v>
      </c>
      <c r="B1524" s="398" t="s">
        <v>17</v>
      </c>
      <c r="C1524" s="397" t="s">
        <v>18</v>
      </c>
    </row>
    <row r="1525" spans="1:3" ht="15" x14ac:dyDescent="0.2">
      <c r="A1525" s="397">
        <v>18064</v>
      </c>
      <c r="B1525" s="398" t="s">
        <v>17</v>
      </c>
      <c r="C1525" s="397" t="s">
        <v>18</v>
      </c>
    </row>
    <row r="1526" spans="1:3" ht="15" x14ac:dyDescent="0.2">
      <c r="A1526" s="397">
        <v>18065</v>
      </c>
      <c r="B1526" s="398" t="s">
        <v>17</v>
      </c>
      <c r="C1526" s="397" t="s">
        <v>18</v>
      </c>
    </row>
    <row r="1527" spans="1:3" ht="15" x14ac:dyDescent="0.2">
      <c r="A1527" s="397">
        <v>18066</v>
      </c>
      <c r="B1527" s="398" t="s">
        <v>17</v>
      </c>
      <c r="C1527" s="397" t="s">
        <v>18</v>
      </c>
    </row>
    <row r="1528" spans="1:3" ht="15" x14ac:dyDescent="0.2">
      <c r="A1528" s="397">
        <v>18067</v>
      </c>
      <c r="B1528" s="398" t="s">
        <v>17</v>
      </c>
      <c r="C1528" s="397" t="s">
        <v>18</v>
      </c>
    </row>
    <row r="1529" spans="1:3" ht="15" x14ac:dyDescent="0.2">
      <c r="A1529" s="397">
        <v>18068</v>
      </c>
      <c r="B1529" s="398" t="s">
        <v>17</v>
      </c>
      <c r="C1529" s="397" t="s">
        <v>18</v>
      </c>
    </row>
    <row r="1530" spans="1:3" ht="15" x14ac:dyDescent="0.2">
      <c r="A1530" s="397">
        <v>18069</v>
      </c>
      <c r="B1530" s="398" t="s">
        <v>17</v>
      </c>
      <c r="C1530" s="397" t="s">
        <v>18</v>
      </c>
    </row>
    <row r="1531" spans="1:3" ht="15" x14ac:dyDescent="0.2">
      <c r="A1531" s="397">
        <v>18070</v>
      </c>
      <c r="B1531" s="398" t="s">
        <v>15</v>
      </c>
      <c r="C1531" s="397" t="s">
        <v>16</v>
      </c>
    </row>
    <row r="1532" spans="1:3" ht="15" x14ac:dyDescent="0.2">
      <c r="A1532" s="397">
        <v>18071</v>
      </c>
      <c r="B1532" s="398" t="s">
        <v>17</v>
      </c>
      <c r="C1532" s="397" t="s">
        <v>18</v>
      </c>
    </row>
    <row r="1533" spans="1:3" ht="15" x14ac:dyDescent="0.2">
      <c r="A1533" s="397">
        <v>18072</v>
      </c>
      <c r="B1533" s="398" t="s">
        <v>17</v>
      </c>
      <c r="C1533" s="397" t="s">
        <v>18</v>
      </c>
    </row>
    <row r="1534" spans="1:3" ht="15" x14ac:dyDescent="0.2">
      <c r="A1534" s="397">
        <v>18073</v>
      </c>
      <c r="B1534" s="398" t="s">
        <v>15</v>
      </c>
      <c r="C1534" s="397" t="s">
        <v>16</v>
      </c>
    </row>
    <row r="1535" spans="1:3" ht="15" x14ac:dyDescent="0.2">
      <c r="A1535" s="397">
        <v>18074</v>
      </c>
      <c r="B1535" s="398" t="s">
        <v>15</v>
      </c>
      <c r="C1535" s="397" t="s">
        <v>16</v>
      </c>
    </row>
    <row r="1536" spans="1:3" ht="15" x14ac:dyDescent="0.2">
      <c r="A1536" s="397">
        <v>18076</v>
      </c>
      <c r="B1536" s="398" t="s">
        <v>15</v>
      </c>
      <c r="C1536" s="397" t="s">
        <v>16</v>
      </c>
    </row>
    <row r="1537" spans="1:3" ht="15" x14ac:dyDescent="0.2">
      <c r="A1537" s="397">
        <v>18077</v>
      </c>
      <c r="B1537" s="398" t="s">
        <v>15</v>
      </c>
      <c r="C1537" s="397" t="s">
        <v>16</v>
      </c>
    </row>
    <row r="1538" spans="1:3" ht="15" x14ac:dyDescent="0.2">
      <c r="A1538" s="397">
        <v>18078</v>
      </c>
      <c r="B1538" s="398" t="s">
        <v>17</v>
      </c>
      <c r="C1538" s="397" t="s">
        <v>18</v>
      </c>
    </row>
    <row r="1539" spans="1:3" ht="15" x14ac:dyDescent="0.2">
      <c r="A1539" s="397">
        <v>18079</v>
      </c>
      <c r="B1539" s="398" t="s">
        <v>17</v>
      </c>
      <c r="C1539" s="397" t="s">
        <v>18</v>
      </c>
    </row>
    <row r="1540" spans="1:3" ht="15" x14ac:dyDescent="0.2">
      <c r="A1540" s="397">
        <v>18080</v>
      </c>
      <c r="B1540" s="398" t="s">
        <v>17</v>
      </c>
      <c r="C1540" s="397" t="s">
        <v>18</v>
      </c>
    </row>
    <row r="1541" spans="1:3" ht="15" x14ac:dyDescent="0.2">
      <c r="A1541" s="397">
        <v>18081</v>
      </c>
      <c r="B1541" s="398" t="s">
        <v>15</v>
      </c>
      <c r="C1541" s="397" t="s">
        <v>16</v>
      </c>
    </row>
    <row r="1542" spans="1:3" ht="15" x14ac:dyDescent="0.2">
      <c r="A1542" s="397">
        <v>18083</v>
      </c>
      <c r="B1542" s="398" t="s">
        <v>17</v>
      </c>
      <c r="C1542" s="397" t="s">
        <v>18</v>
      </c>
    </row>
    <row r="1543" spans="1:3" ht="15" x14ac:dyDescent="0.2">
      <c r="A1543" s="397">
        <v>18084</v>
      </c>
      <c r="B1543" s="398" t="s">
        <v>15</v>
      </c>
      <c r="C1543" s="397" t="s">
        <v>16</v>
      </c>
    </row>
    <row r="1544" spans="1:3" ht="15" x14ac:dyDescent="0.2">
      <c r="A1544" s="397">
        <v>18085</v>
      </c>
      <c r="B1544" s="398" t="s">
        <v>17</v>
      </c>
      <c r="C1544" s="397" t="s">
        <v>18</v>
      </c>
    </row>
    <row r="1545" spans="1:3" ht="15" x14ac:dyDescent="0.2">
      <c r="A1545" s="397">
        <v>18086</v>
      </c>
      <c r="B1545" s="398" t="s">
        <v>17</v>
      </c>
      <c r="C1545" s="397" t="s">
        <v>18</v>
      </c>
    </row>
    <row r="1546" spans="1:3" ht="15" x14ac:dyDescent="0.2">
      <c r="A1546" s="397">
        <v>18087</v>
      </c>
      <c r="B1546" s="398" t="s">
        <v>17</v>
      </c>
      <c r="C1546" s="397" t="s">
        <v>18</v>
      </c>
    </row>
    <row r="1547" spans="1:3" ht="15" x14ac:dyDescent="0.2">
      <c r="A1547" s="397">
        <v>18088</v>
      </c>
      <c r="B1547" s="398" t="s">
        <v>17</v>
      </c>
      <c r="C1547" s="397" t="s">
        <v>18</v>
      </c>
    </row>
    <row r="1548" spans="1:3" ht="15" x14ac:dyDescent="0.2">
      <c r="A1548" s="397">
        <v>18091</v>
      </c>
      <c r="B1548" s="398" t="s">
        <v>17</v>
      </c>
      <c r="C1548" s="397" t="s">
        <v>18</v>
      </c>
    </row>
    <row r="1549" spans="1:3" ht="15" x14ac:dyDescent="0.2">
      <c r="A1549" s="397">
        <v>18092</v>
      </c>
      <c r="B1549" s="398" t="s">
        <v>17</v>
      </c>
      <c r="C1549" s="397" t="s">
        <v>18</v>
      </c>
    </row>
    <row r="1550" spans="1:3" ht="15" x14ac:dyDescent="0.2">
      <c r="A1550" s="397">
        <v>18098</v>
      </c>
      <c r="B1550" s="398" t="s">
        <v>17</v>
      </c>
      <c r="C1550" s="397" t="s">
        <v>18</v>
      </c>
    </row>
    <row r="1551" spans="1:3" ht="15" x14ac:dyDescent="0.2">
      <c r="A1551" s="397">
        <v>18099</v>
      </c>
      <c r="B1551" s="398" t="s">
        <v>17</v>
      </c>
      <c r="C1551" s="397" t="s">
        <v>18</v>
      </c>
    </row>
    <row r="1552" spans="1:3" ht="15" x14ac:dyDescent="0.2">
      <c r="A1552" s="397">
        <v>18101</v>
      </c>
      <c r="B1552" s="398" t="s">
        <v>17</v>
      </c>
      <c r="C1552" s="397" t="s">
        <v>18</v>
      </c>
    </row>
    <row r="1553" spans="1:3" ht="15" x14ac:dyDescent="0.2">
      <c r="A1553" s="397">
        <v>18102</v>
      </c>
      <c r="B1553" s="398" t="s">
        <v>17</v>
      </c>
      <c r="C1553" s="397" t="s">
        <v>18</v>
      </c>
    </row>
    <row r="1554" spans="1:3" ht="15" x14ac:dyDescent="0.2">
      <c r="A1554" s="397">
        <v>18103</v>
      </c>
      <c r="B1554" s="398" t="s">
        <v>17</v>
      </c>
      <c r="C1554" s="397" t="s">
        <v>18</v>
      </c>
    </row>
    <row r="1555" spans="1:3" ht="15" x14ac:dyDescent="0.2">
      <c r="A1555" s="397">
        <v>18104</v>
      </c>
      <c r="B1555" s="398" t="s">
        <v>17</v>
      </c>
      <c r="C1555" s="397" t="s">
        <v>18</v>
      </c>
    </row>
    <row r="1556" spans="1:3" ht="15" x14ac:dyDescent="0.2">
      <c r="A1556" s="397">
        <v>18105</v>
      </c>
      <c r="B1556" s="398" t="s">
        <v>17</v>
      </c>
      <c r="C1556" s="397" t="s">
        <v>18</v>
      </c>
    </row>
    <row r="1557" spans="1:3" ht="15" x14ac:dyDescent="0.2">
      <c r="A1557" s="397">
        <v>18106</v>
      </c>
      <c r="B1557" s="398" t="s">
        <v>17</v>
      </c>
      <c r="C1557" s="397" t="s">
        <v>18</v>
      </c>
    </row>
    <row r="1558" spans="1:3" ht="15" x14ac:dyDescent="0.2">
      <c r="A1558" s="397">
        <v>18109</v>
      </c>
      <c r="B1558" s="398" t="s">
        <v>17</v>
      </c>
      <c r="C1558" s="397" t="s">
        <v>18</v>
      </c>
    </row>
    <row r="1559" spans="1:3" ht="15" x14ac:dyDescent="0.2">
      <c r="A1559" s="397">
        <v>18175</v>
      </c>
      <c r="B1559" s="398" t="s">
        <v>17</v>
      </c>
      <c r="C1559" s="397" t="s">
        <v>18</v>
      </c>
    </row>
    <row r="1560" spans="1:3" ht="15" x14ac:dyDescent="0.2">
      <c r="A1560" s="397">
        <v>18195</v>
      </c>
      <c r="B1560" s="398" t="s">
        <v>17</v>
      </c>
      <c r="C1560" s="397" t="s">
        <v>18</v>
      </c>
    </row>
    <row r="1561" spans="1:3" ht="15" x14ac:dyDescent="0.2">
      <c r="A1561" s="397">
        <v>18201</v>
      </c>
      <c r="B1561" s="398" t="s">
        <v>13</v>
      </c>
      <c r="C1561" s="397" t="s">
        <v>14</v>
      </c>
    </row>
    <row r="1562" spans="1:3" ht="15" x14ac:dyDescent="0.2">
      <c r="A1562" s="397">
        <v>18202</v>
      </c>
      <c r="B1562" s="398" t="s">
        <v>13</v>
      </c>
      <c r="C1562" s="397" t="s">
        <v>14</v>
      </c>
    </row>
    <row r="1563" spans="1:3" ht="15" x14ac:dyDescent="0.2">
      <c r="A1563" s="397">
        <v>18210</v>
      </c>
      <c r="B1563" s="398" t="s">
        <v>17</v>
      </c>
      <c r="C1563" s="397" t="s">
        <v>18</v>
      </c>
    </row>
    <row r="1564" spans="1:3" ht="15" x14ac:dyDescent="0.2">
      <c r="A1564" s="397">
        <v>18211</v>
      </c>
      <c r="B1564" s="398" t="s">
        <v>17</v>
      </c>
      <c r="C1564" s="397" t="s">
        <v>18</v>
      </c>
    </row>
    <row r="1565" spans="1:3" ht="15" x14ac:dyDescent="0.2">
      <c r="A1565" s="397">
        <v>18212</v>
      </c>
      <c r="B1565" s="398" t="s">
        <v>17</v>
      </c>
      <c r="C1565" s="397" t="s">
        <v>18</v>
      </c>
    </row>
    <row r="1566" spans="1:3" ht="15" x14ac:dyDescent="0.2">
      <c r="A1566" s="397">
        <v>18214</v>
      </c>
      <c r="B1566" s="398" t="s">
        <v>17</v>
      </c>
      <c r="C1566" s="397" t="s">
        <v>18</v>
      </c>
    </row>
    <row r="1567" spans="1:3" ht="15" x14ac:dyDescent="0.2">
      <c r="A1567" s="397">
        <v>18216</v>
      </c>
      <c r="B1567" s="398" t="s">
        <v>17</v>
      </c>
      <c r="C1567" s="397" t="s">
        <v>18</v>
      </c>
    </row>
    <row r="1568" spans="1:3" ht="15" x14ac:dyDescent="0.2">
      <c r="A1568" s="397">
        <v>18218</v>
      </c>
      <c r="B1568" s="398" t="s">
        <v>17</v>
      </c>
      <c r="C1568" s="397" t="s">
        <v>18</v>
      </c>
    </row>
    <row r="1569" spans="1:3" ht="15" x14ac:dyDescent="0.2">
      <c r="A1569" s="397">
        <v>18219</v>
      </c>
      <c r="B1569" s="398" t="s">
        <v>13</v>
      </c>
      <c r="C1569" s="397" t="s">
        <v>14</v>
      </c>
    </row>
    <row r="1570" spans="1:3" ht="15" x14ac:dyDescent="0.2">
      <c r="A1570" s="397">
        <v>18220</v>
      </c>
      <c r="B1570" s="398" t="s">
        <v>17</v>
      </c>
      <c r="C1570" s="397" t="s">
        <v>18</v>
      </c>
    </row>
    <row r="1571" spans="1:3" ht="15" x14ac:dyDescent="0.2">
      <c r="A1571" s="397">
        <v>18221</v>
      </c>
      <c r="B1571" s="398" t="s">
        <v>13</v>
      </c>
      <c r="C1571" s="397" t="s">
        <v>14</v>
      </c>
    </row>
    <row r="1572" spans="1:3" ht="15" x14ac:dyDescent="0.2">
      <c r="A1572" s="397">
        <v>18222</v>
      </c>
      <c r="B1572" s="398" t="s">
        <v>13</v>
      </c>
      <c r="C1572" s="397" t="s">
        <v>14</v>
      </c>
    </row>
    <row r="1573" spans="1:3" ht="15" x14ac:dyDescent="0.2">
      <c r="A1573" s="397">
        <v>18223</v>
      </c>
      <c r="B1573" s="398" t="s">
        <v>13</v>
      </c>
      <c r="C1573" s="397" t="s">
        <v>14</v>
      </c>
    </row>
    <row r="1574" spans="1:3" ht="15" x14ac:dyDescent="0.2">
      <c r="A1574" s="397">
        <v>18224</v>
      </c>
      <c r="B1574" s="398" t="s">
        <v>13</v>
      </c>
      <c r="C1574" s="397" t="s">
        <v>14</v>
      </c>
    </row>
    <row r="1575" spans="1:3" ht="15" x14ac:dyDescent="0.2">
      <c r="A1575" s="397">
        <v>18225</v>
      </c>
      <c r="B1575" s="398" t="s">
        <v>13</v>
      </c>
      <c r="C1575" s="397" t="s">
        <v>14</v>
      </c>
    </row>
    <row r="1576" spans="1:3" ht="15" x14ac:dyDescent="0.2">
      <c r="A1576" s="397">
        <v>18229</v>
      </c>
      <c r="B1576" s="398" t="s">
        <v>17</v>
      </c>
      <c r="C1576" s="397" t="s">
        <v>18</v>
      </c>
    </row>
    <row r="1577" spans="1:3" ht="15" x14ac:dyDescent="0.2">
      <c r="A1577" s="397">
        <v>18230</v>
      </c>
      <c r="B1577" s="398" t="s">
        <v>17</v>
      </c>
      <c r="C1577" s="397" t="s">
        <v>18</v>
      </c>
    </row>
    <row r="1578" spans="1:3" ht="15" x14ac:dyDescent="0.2">
      <c r="A1578" s="397">
        <v>18231</v>
      </c>
      <c r="B1578" s="398" t="s">
        <v>17</v>
      </c>
      <c r="C1578" s="397" t="s">
        <v>18</v>
      </c>
    </row>
    <row r="1579" spans="1:3" ht="15" x14ac:dyDescent="0.2">
      <c r="A1579" s="397">
        <v>18232</v>
      </c>
      <c r="B1579" s="398" t="s">
        <v>17</v>
      </c>
      <c r="C1579" s="397" t="s">
        <v>18</v>
      </c>
    </row>
    <row r="1580" spans="1:3" ht="15" x14ac:dyDescent="0.2">
      <c r="A1580" s="397">
        <v>18234</v>
      </c>
      <c r="B1580" s="398" t="s">
        <v>13</v>
      </c>
      <c r="C1580" s="397" t="s">
        <v>14</v>
      </c>
    </row>
    <row r="1581" spans="1:3" ht="15" x14ac:dyDescent="0.2">
      <c r="A1581" s="397">
        <v>18235</v>
      </c>
      <c r="B1581" s="398" t="s">
        <v>17</v>
      </c>
      <c r="C1581" s="397" t="s">
        <v>18</v>
      </c>
    </row>
    <row r="1582" spans="1:3" ht="15" x14ac:dyDescent="0.2">
      <c r="A1582" s="397">
        <v>18237</v>
      </c>
      <c r="B1582" s="398" t="s">
        <v>17</v>
      </c>
      <c r="C1582" s="397" t="s">
        <v>18</v>
      </c>
    </row>
    <row r="1583" spans="1:3" ht="15" x14ac:dyDescent="0.2">
      <c r="A1583" s="397">
        <v>18239</v>
      </c>
      <c r="B1583" s="398" t="s">
        <v>13</v>
      </c>
      <c r="C1583" s="397" t="s">
        <v>14</v>
      </c>
    </row>
    <row r="1584" spans="1:3" ht="15" x14ac:dyDescent="0.2">
      <c r="A1584" s="397">
        <v>18240</v>
      </c>
      <c r="B1584" s="398" t="s">
        <v>17</v>
      </c>
      <c r="C1584" s="397" t="s">
        <v>18</v>
      </c>
    </row>
    <row r="1585" spans="1:3" ht="15" x14ac:dyDescent="0.2">
      <c r="A1585" s="397">
        <v>18241</v>
      </c>
      <c r="B1585" s="398" t="s">
        <v>17</v>
      </c>
      <c r="C1585" s="397" t="s">
        <v>18</v>
      </c>
    </row>
    <row r="1586" spans="1:3" ht="15" x14ac:dyDescent="0.2">
      <c r="A1586" s="397">
        <v>18242</v>
      </c>
      <c r="B1586" s="398" t="s">
        <v>17</v>
      </c>
      <c r="C1586" s="397" t="s">
        <v>18</v>
      </c>
    </row>
    <row r="1587" spans="1:3" ht="15" x14ac:dyDescent="0.2">
      <c r="A1587" s="397">
        <v>18244</v>
      </c>
      <c r="B1587" s="398" t="s">
        <v>17</v>
      </c>
      <c r="C1587" s="397" t="s">
        <v>18</v>
      </c>
    </row>
    <row r="1588" spans="1:3" ht="15" x14ac:dyDescent="0.2">
      <c r="A1588" s="397">
        <v>18245</v>
      </c>
      <c r="B1588" s="398" t="s">
        <v>17</v>
      </c>
      <c r="C1588" s="397" t="s">
        <v>18</v>
      </c>
    </row>
    <row r="1589" spans="1:3" ht="15" x14ac:dyDescent="0.2">
      <c r="A1589" s="397">
        <v>18246</v>
      </c>
      <c r="B1589" s="398" t="s">
        <v>13</v>
      </c>
      <c r="C1589" s="397" t="s">
        <v>14</v>
      </c>
    </row>
    <row r="1590" spans="1:3" ht="15" x14ac:dyDescent="0.2">
      <c r="A1590" s="397">
        <v>18247</v>
      </c>
      <c r="B1590" s="398" t="s">
        <v>13</v>
      </c>
      <c r="C1590" s="397" t="s">
        <v>14</v>
      </c>
    </row>
    <row r="1591" spans="1:3" ht="15" x14ac:dyDescent="0.2">
      <c r="A1591" s="397">
        <v>18248</v>
      </c>
      <c r="B1591" s="398" t="s">
        <v>17</v>
      </c>
      <c r="C1591" s="397" t="s">
        <v>18</v>
      </c>
    </row>
    <row r="1592" spans="1:3" ht="15" x14ac:dyDescent="0.2">
      <c r="A1592" s="397">
        <v>18249</v>
      </c>
      <c r="B1592" s="398" t="s">
        <v>13</v>
      </c>
      <c r="C1592" s="397" t="s">
        <v>14</v>
      </c>
    </row>
    <row r="1593" spans="1:3" ht="15" x14ac:dyDescent="0.2">
      <c r="A1593" s="397">
        <v>18250</v>
      </c>
      <c r="B1593" s="398" t="s">
        <v>17</v>
      </c>
      <c r="C1593" s="397" t="s">
        <v>18</v>
      </c>
    </row>
    <row r="1594" spans="1:3" ht="15" x14ac:dyDescent="0.2">
      <c r="A1594" s="397">
        <v>18251</v>
      </c>
      <c r="B1594" s="398" t="s">
        <v>13</v>
      </c>
      <c r="C1594" s="397" t="s">
        <v>14</v>
      </c>
    </row>
    <row r="1595" spans="1:3" ht="15" x14ac:dyDescent="0.2">
      <c r="A1595" s="397">
        <v>18252</v>
      </c>
      <c r="B1595" s="398" t="s">
        <v>17</v>
      </c>
      <c r="C1595" s="397" t="s">
        <v>18</v>
      </c>
    </row>
    <row r="1596" spans="1:3" ht="15" x14ac:dyDescent="0.2">
      <c r="A1596" s="397">
        <v>18254</v>
      </c>
      <c r="B1596" s="398" t="s">
        <v>17</v>
      </c>
      <c r="C1596" s="397" t="s">
        <v>18</v>
      </c>
    </row>
    <row r="1597" spans="1:3" ht="15" x14ac:dyDescent="0.2">
      <c r="A1597" s="397">
        <v>18255</v>
      </c>
      <c r="B1597" s="398" t="s">
        <v>17</v>
      </c>
      <c r="C1597" s="397" t="s">
        <v>18</v>
      </c>
    </row>
    <row r="1598" spans="1:3" ht="15" x14ac:dyDescent="0.2">
      <c r="A1598" s="397">
        <v>18256</v>
      </c>
      <c r="B1598" s="398" t="s">
        <v>13</v>
      </c>
      <c r="C1598" s="397" t="s">
        <v>14</v>
      </c>
    </row>
    <row r="1599" spans="1:3" ht="15" x14ac:dyDescent="0.2">
      <c r="A1599" s="397">
        <v>18301</v>
      </c>
      <c r="B1599" s="398" t="s">
        <v>13</v>
      </c>
      <c r="C1599" s="397" t="s">
        <v>14</v>
      </c>
    </row>
    <row r="1600" spans="1:3" ht="15" x14ac:dyDescent="0.2">
      <c r="A1600" s="397">
        <v>18302</v>
      </c>
      <c r="B1600" s="398" t="s">
        <v>13</v>
      </c>
      <c r="C1600" s="397" t="s">
        <v>14</v>
      </c>
    </row>
    <row r="1601" spans="1:3" ht="15" x14ac:dyDescent="0.2">
      <c r="A1601" s="397">
        <v>18320</v>
      </c>
      <c r="B1601" s="398" t="s">
        <v>13</v>
      </c>
      <c r="C1601" s="397" t="s">
        <v>14</v>
      </c>
    </row>
    <row r="1602" spans="1:3" ht="15" x14ac:dyDescent="0.2">
      <c r="A1602" s="397">
        <v>18321</v>
      </c>
      <c r="B1602" s="398" t="s">
        <v>13</v>
      </c>
      <c r="C1602" s="397" t="s">
        <v>14</v>
      </c>
    </row>
    <row r="1603" spans="1:3" ht="15" x14ac:dyDescent="0.2">
      <c r="A1603" s="397">
        <v>18322</v>
      </c>
      <c r="B1603" s="398" t="s">
        <v>13</v>
      </c>
      <c r="C1603" s="397" t="s">
        <v>14</v>
      </c>
    </row>
    <row r="1604" spans="1:3" ht="15" x14ac:dyDescent="0.2">
      <c r="A1604" s="397">
        <v>18323</v>
      </c>
      <c r="B1604" s="398" t="s">
        <v>13</v>
      </c>
      <c r="C1604" s="397" t="s">
        <v>14</v>
      </c>
    </row>
    <row r="1605" spans="1:3" ht="15" x14ac:dyDescent="0.2">
      <c r="A1605" s="397">
        <v>18324</v>
      </c>
      <c r="B1605" s="398" t="s">
        <v>13</v>
      </c>
      <c r="C1605" s="397" t="s">
        <v>14</v>
      </c>
    </row>
    <row r="1606" spans="1:3" ht="15" x14ac:dyDescent="0.2">
      <c r="A1606" s="397">
        <v>18325</v>
      </c>
      <c r="B1606" s="398" t="s">
        <v>13</v>
      </c>
      <c r="C1606" s="397" t="s">
        <v>14</v>
      </c>
    </row>
    <row r="1607" spans="1:3" ht="15" x14ac:dyDescent="0.2">
      <c r="A1607" s="397">
        <v>18326</v>
      </c>
      <c r="B1607" s="398" t="s">
        <v>13</v>
      </c>
      <c r="C1607" s="397" t="s">
        <v>14</v>
      </c>
    </row>
    <row r="1608" spans="1:3" ht="15" x14ac:dyDescent="0.2">
      <c r="A1608" s="397">
        <v>18327</v>
      </c>
      <c r="B1608" s="398" t="s">
        <v>13</v>
      </c>
      <c r="C1608" s="397" t="s">
        <v>14</v>
      </c>
    </row>
    <row r="1609" spans="1:3" ht="15" x14ac:dyDescent="0.2">
      <c r="A1609" s="397">
        <v>18328</v>
      </c>
      <c r="B1609" s="398" t="s">
        <v>13</v>
      </c>
      <c r="C1609" s="397" t="s">
        <v>14</v>
      </c>
    </row>
    <row r="1610" spans="1:3" ht="15" x14ac:dyDescent="0.2">
      <c r="A1610" s="397">
        <v>18330</v>
      </c>
      <c r="B1610" s="398" t="s">
        <v>13</v>
      </c>
      <c r="C1610" s="397" t="s">
        <v>14</v>
      </c>
    </row>
    <row r="1611" spans="1:3" ht="15" x14ac:dyDescent="0.2">
      <c r="A1611" s="397">
        <v>18331</v>
      </c>
      <c r="B1611" s="398" t="s">
        <v>13</v>
      </c>
      <c r="C1611" s="397" t="s">
        <v>14</v>
      </c>
    </row>
    <row r="1612" spans="1:3" ht="15" x14ac:dyDescent="0.2">
      <c r="A1612" s="397">
        <v>18332</v>
      </c>
      <c r="B1612" s="398" t="s">
        <v>13</v>
      </c>
      <c r="C1612" s="397" t="s">
        <v>14</v>
      </c>
    </row>
    <row r="1613" spans="1:3" ht="15" x14ac:dyDescent="0.2">
      <c r="A1613" s="397">
        <v>18333</v>
      </c>
      <c r="B1613" s="398" t="s">
        <v>13</v>
      </c>
      <c r="C1613" s="397" t="s">
        <v>14</v>
      </c>
    </row>
    <row r="1614" spans="1:3" ht="15" x14ac:dyDescent="0.2">
      <c r="A1614" s="397">
        <v>18334</v>
      </c>
      <c r="B1614" s="398" t="s">
        <v>13</v>
      </c>
      <c r="C1614" s="397" t="s">
        <v>14</v>
      </c>
    </row>
    <row r="1615" spans="1:3" ht="15" x14ac:dyDescent="0.2">
      <c r="A1615" s="397">
        <v>18335</v>
      </c>
      <c r="B1615" s="398" t="s">
        <v>13</v>
      </c>
      <c r="C1615" s="397" t="s">
        <v>14</v>
      </c>
    </row>
    <row r="1616" spans="1:3" ht="15" x14ac:dyDescent="0.2">
      <c r="A1616" s="397">
        <v>18336</v>
      </c>
      <c r="B1616" s="398" t="s">
        <v>13</v>
      </c>
      <c r="C1616" s="397" t="s">
        <v>14</v>
      </c>
    </row>
    <row r="1617" spans="1:3" ht="15" x14ac:dyDescent="0.2">
      <c r="A1617" s="397">
        <v>18337</v>
      </c>
      <c r="B1617" s="398" t="s">
        <v>13</v>
      </c>
      <c r="C1617" s="397" t="s">
        <v>14</v>
      </c>
    </row>
    <row r="1618" spans="1:3" ht="15" x14ac:dyDescent="0.2">
      <c r="A1618" s="397">
        <v>18340</v>
      </c>
      <c r="B1618" s="398" t="s">
        <v>13</v>
      </c>
      <c r="C1618" s="397" t="s">
        <v>14</v>
      </c>
    </row>
    <row r="1619" spans="1:3" ht="15" x14ac:dyDescent="0.2">
      <c r="A1619" s="397">
        <v>18341</v>
      </c>
      <c r="B1619" s="398" t="s">
        <v>13</v>
      </c>
      <c r="C1619" s="397" t="s">
        <v>14</v>
      </c>
    </row>
    <row r="1620" spans="1:3" ht="15" x14ac:dyDescent="0.2">
      <c r="A1620" s="397">
        <v>18342</v>
      </c>
      <c r="B1620" s="398" t="s">
        <v>13</v>
      </c>
      <c r="C1620" s="397" t="s">
        <v>14</v>
      </c>
    </row>
    <row r="1621" spans="1:3" ht="15" x14ac:dyDescent="0.2">
      <c r="A1621" s="397">
        <v>18343</v>
      </c>
      <c r="B1621" s="398" t="s">
        <v>17</v>
      </c>
      <c r="C1621" s="397" t="s">
        <v>18</v>
      </c>
    </row>
    <row r="1622" spans="1:3" ht="15" x14ac:dyDescent="0.2">
      <c r="A1622" s="397">
        <v>18344</v>
      </c>
      <c r="B1622" s="398" t="s">
        <v>13</v>
      </c>
      <c r="C1622" s="397" t="s">
        <v>14</v>
      </c>
    </row>
    <row r="1623" spans="1:3" ht="15" x14ac:dyDescent="0.2">
      <c r="A1623" s="397">
        <v>18346</v>
      </c>
      <c r="B1623" s="398" t="s">
        <v>13</v>
      </c>
      <c r="C1623" s="397" t="s">
        <v>14</v>
      </c>
    </row>
    <row r="1624" spans="1:3" ht="15" x14ac:dyDescent="0.2">
      <c r="A1624" s="397">
        <v>18347</v>
      </c>
      <c r="B1624" s="398" t="s">
        <v>13</v>
      </c>
      <c r="C1624" s="397" t="s">
        <v>14</v>
      </c>
    </row>
    <row r="1625" spans="1:3" ht="15" x14ac:dyDescent="0.2">
      <c r="A1625" s="397">
        <v>18348</v>
      </c>
      <c r="B1625" s="398" t="s">
        <v>13</v>
      </c>
      <c r="C1625" s="397" t="s">
        <v>14</v>
      </c>
    </row>
    <row r="1626" spans="1:3" ht="15" x14ac:dyDescent="0.2">
      <c r="A1626" s="397">
        <v>18349</v>
      </c>
      <c r="B1626" s="398" t="s">
        <v>13</v>
      </c>
      <c r="C1626" s="397" t="s">
        <v>14</v>
      </c>
    </row>
    <row r="1627" spans="1:3" ht="15" x14ac:dyDescent="0.2">
      <c r="A1627" s="397">
        <v>18350</v>
      </c>
      <c r="B1627" s="398" t="s">
        <v>13</v>
      </c>
      <c r="C1627" s="397" t="s">
        <v>14</v>
      </c>
    </row>
    <row r="1628" spans="1:3" ht="15" x14ac:dyDescent="0.2">
      <c r="A1628" s="397">
        <v>18351</v>
      </c>
      <c r="B1628" s="398" t="s">
        <v>17</v>
      </c>
      <c r="C1628" s="397" t="s">
        <v>18</v>
      </c>
    </row>
    <row r="1629" spans="1:3" ht="15" x14ac:dyDescent="0.2">
      <c r="A1629" s="397">
        <v>18352</v>
      </c>
      <c r="B1629" s="398" t="s">
        <v>13</v>
      </c>
      <c r="C1629" s="397" t="s">
        <v>14</v>
      </c>
    </row>
    <row r="1630" spans="1:3" ht="15" x14ac:dyDescent="0.2">
      <c r="A1630" s="397">
        <v>18353</v>
      </c>
      <c r="B1630" s="398" t="s">
        <v>13</v>
      </c>
      <c r="C1630" s="397" t="s">
        <v>14</v>
      </c>
    </row>
    <row r="1631" spans="1:3" ht="15" x14ac:dyDescent="0.2">
      <c r="A1631" s="397">
        <v>18354</v>
      </c>
      <c r="B1631" s="398" t="s">
        <v>13</v>
      </c>
      <c r="C1631" s="397" t="s">
        <v>14</v>
      </c>
    </row>
    <row r="1632" spans="1:3" ht="15" x14ac:dyDescent="0.2">
      <c r="A1632" s="397">
        <v>18355</v>
      </c>
      <c r="B1632" s="398" t="s">
        <v>13</v>
      </c>
      <c r="C1632" s="397" t="s">
        <v>14</v>
      </c>
    </row>
    <row r="1633" spans="1:3" ht="15" x14ac:dyDescent="0.2">
      <c r="A1633" s="397">
        <v>18356</v>
      </c>
      <c r="B1633" s="398" t="s">
        <v>13</v>
      </c>
      <c r="C1633" s="397" t="s">
        <v>14</v>
      </c>
    </row>
    <row r="1634" spans="1:3" ht="15" x14ac:dyDescent="0.2">
      <c r="A1634" s="397">
        <v>18357</v>
      </c>
      <c r="B1634" s="398" t="s">
        <v>13</v>
      </c>
      <c r="C1634" s="397" t="s">
        <v>14</v>
      </c>
    </row>
    <row r="1635" spans="1:3" ht="15" x14ac:dyDescent="0.2">
      <c r="A1635" s="397">
        <v>18360</v>
      </c>
      <c r="B1635" s="398" t="s">
        <v>13</v>
      </c>
      <c r="C1635" s="397" t="s">
        <v>14</v>
      </c>
    </row>
    <row r="1636" spans="1:3" ht="15" x14ac:dyDescent="0.2">
      <c r="A1636" s="397">
        <v>18370</v>
      </c>
      <c r="B1636" s="398" t="s">
        <v>13</v>
      </c>
      <c r="C1636" s="397" t="s">
        <v>14</v>
      </c>
    </row>
    <row r="1637" spans="1:3" ht="15" x14ac:dyDescent="0.2">
      <c r="A1637" s="397">
        <v>18371</v>
      </c>
      <c r="B1637" s="398" t="s">
        <v>13</v>
      </c>
      <c r="C1637" s="397" t="s">
        <v>14</v>
      </c>
    </row>
    <row r="1638" spans="1:3" ht="15" x14ac:dyDescent="0.2">
      <c r="A1638" s="397">
        <v>18372</v>
      </c>
      <c r="B1638" s="398" t="s">
        <v>13</v>
      </c>
      <c r="C1638" s="397" t="s">
        <v>14</v>
      </c>
    </row>
    <row r="1639" spans="1:3" ht="15" x14ac:dyDescent="0.2">
      <c r="A1639" s="397">
        <v>18373</v>
      </c>
      <c r="B1639" s="398" t="s">
        <v>13</v>
      </c>
      <c r="C1639" s="397" t="s">
        <v>14</v>
      </c>
    </row>
    <row r="1640" spans="1:3" ht="15" x14ac:dyDescent="0.2">
      <c r="A1640" s="397">
        <v>18401</v>
      </c>
      <c r="B1640" s="398" t="s">
        <v>19</v>
      </c>
      <c r="C1640" s="397" t="s">
        <v>20</v>
      </c>
    </row>
    <row r="1641" spans="1:3" ht="15" x14ac:dyDescent="0.2">
      <c r="A1641" s="397">
        <v>18403</v>
      </c>
      <c r="B1641" s="398" t="s">
        <v>13</v>
      </c>
      <c r="C1641" s="397" t="s">
        <v>14</v>
      </c>
    </row>
    <row r="1642" spans="1:3" ht="15" x14ac:dyDescent="0.2">
      <c r="A1642" s="397">
        <v>18405</v>
      </c>
      <c r="B1642" s="398" t="s">
        <v>19</v>
      </c>
      <c r="C1642" s="397" t="s">
        <v>20</v>
      </c>
    </row>
    <row r="1643" spans="1:3" ht="15" x14ac:dyDescent="0.2">
      <c r="A1643" s="397">
        <v>18407</v>
      </c>
      <c r="B1643" s="398" t="s">
        <v>13</v>
      </c>
      <c r="C1643" s="397" t="s">
        <v>14</v>
      </c>
    </row>
    <row r="1644" spans="1:3" ht="15" x14ac:dyDescent="0.2">
      <c r="A1644" s="397">
        <v>18410</v>
      </c>
      <c r="B1644" s="398" t="s">
        <v>13</v>
      </c>
      <c r="C1644" s="397" t="s">
        <v>14</v>
      </c>
    </row>
    <row r="1645" spans="1:3" ht="15" x14ac:dyDescent="0.2">
      <c r="A1645" s="397">
        <v>18411</v>
      </c>
      <c r="B1645" s="398" t="s">
        <v>13</v>
      </c>
      <c r="C1645" s="397" t="s">
        <v>14</v>
      </c>
    </row>
    <row r="1646" spans="1:3" ht="15" x14ac:dyDescent="0.2">
      <c r="A1646" s="397">
        <v>18413</v>
      </c>
      <c r="B1646" s="398" t="s">
        <v>19</v>
      </c>
      <c r="C1646" s="397" t="s">
        <v>20</v>
      </c>
    </row>
    <row r="1647" spans="1:3" ht="15" x14ac:dyDescent="0.2">
      <c r="A1647" s="397">
        <v>18414</v>
      </c>
      <c r="B1647" s="398" t="s">
        <v>13</v>
      </c>
      <c r="C1647" s="397" t="s">
        <v>14</v>
      </c>
    </row>
    <row r="1648" spans="1:3" ht="15" x14ac:dyDescent="0.2">
      <c r="A1648" s="397">
        <v>18415</v>
      </c>
      <c r="B1648" s="398" t="s">
        <v>19</v>
      </c>
      <c r="C1648" s="397" t="s">
        <v>20</v>
      </c>
    </row>
    <row r="1649" spans="1:3" ht="15" x14ac:dyDescent="0.2">
      <c r="A1649" s="397">
        <v>18416</v>
      </c>
      <c r="B1649" s="398" t="s">
        <v>13</v>
      </c>
      <c r="C1649" s="397" t="s">
        <v>14</v>
      </c>
    </row>
    <row r="1650" spans="1:3" ht="15" x14ac:dyDescent="0.2">
      <c r="A1650" s="397">
        <v>18417</v>
      </c>
      <c r="B1650" s="398" t="s">
        <v>19</v>
      </c>
      <c r="C1650" s="397" t="s">
        <v>20</v>
      </c>
    </row>
    <row r="1651" spans="1:3" ht="15" x14ac:dyDescent="0.2">
      <c r="A1651" s="397">
        <v>18419</v>
      </c>
      <c r="B1651" s="398" t="s">
        <v>13</v>
      </c>
      <c r="C1651" s="397" t="s">
        <v>14</v>
      </c>
    </row>
    <row r="1652" spans="1:3" ht="15" x14ac:dyDescent="0.2">
      <c r="A1652" s="397">
        <v>18420</v>
      </c>
      <c r="B1652" s="398" t="s">
        <v>13</v>
      </c>
      <c r="C1652" s="397" t="s">
        <v>14</v>
      </c>
    </row>
    <row r="1653" spans="1:3" ht="15" x14ac:dyDescent="0.2">
      <c r="A1653" s="397">
        <v>18421</v>
      </c>
      <c r="B1653" s="398" t="s">
        <v>19</v>
      </c>
      <c r="C1653" s="397" t="s">
        <v>20</v>
      </c>
    </row>
    <row r="1654" spans="1:3" ht="15" x14ac:dyDescent="0.2">
      <c r="A1654" s="397">
        <v>18424</v>
      </c>
      <c r="B1654" s="398" t="s">
        <v>13</v>
      </c>
      <c r="C1654" s="397" t="s">
        <v>14</v>
      </c>
    </row>
    <row r="1655" spans="1:3" ht="15" x14ac:dyDescent="0.2">
      <c r="A1655" s="397">
        <v>18425</v>
      </c>
      <c r="B1655" s="398" t="s">
        <v>13</v>
      </c>
      <c r="C1655" s="397" t="s">
        <v>14</v>
      </c>
    </row>
    <row r="1656" spans="1:3" ht="15" x14ac:dyDescent="0.2">
      <c r="A1656" s="397">
        <v>18426</v>
      </c>
      <c r="B1656" s="398" t="s">
        <v>13</v>
      </c>
      <c r="C1656" s="397" t="s">
        <v>14</v>
      </c>
    </row>
    <row r="1657" spans="1:3" ht="15" x14ac:dyDescent="0.2">
      <c r="A1657" s="397">
        <v>18427</v>
      </c>
      <c r="B1657" s="398" t="s">
        <v>19</v>
      </c>
      <c r="C1657" s="397" t="s">
        <v>20</v>
      </c>
    </row>
    <row r="1658" spans="1:3" ht="15" x14ac:dyDescent="0.2">
      <c r="A1658" s="397">
        <v>18428</v>
      </c>
      <c r="B1658" s="398" t="s">
        <v>13</v>
      </c>
      <c r="C1658" s="397" t="s">
        <v>14</v>
      </c>
    </row>
    <row r="1659" spans="1:3" ht="15" x14ac:dyDescent="0.2">
      <c r="A1659" s="397">
        <v>18430</v>
      </c>
      <c r="B1659" s="398" t="s">
        <v>19</v>
      </c>
      <c r="C1659" s="397" t="s">
        <v>20</v>
      </c>
    </row>
    <row r="1660" spans="1:3" ht="15" x14ac:dyDescent="0.2">
      <c r="A1660" s="397">
        <v>18431</v>
      </c>
      <c r="B1660" s="398" t="s">
        <v>19</v>
      </c>
      <c r="C1660" s="397" t="s">
        <v>20</v>
      </c>
    </row>
    <row r="1661" spans="1:3" ht="15" x14ac:dyDescent="0.2">
      <c r="A1661" s="397">
        <v>18433</v>
      </c>
      <c r="B1661" s="398" t="s">
        <v>13</v>
      </c>
      <c r="C1661" s="397" t="s">
        <v>14</v>
      </c>
    </row>
    <row r="1662" spans="1:3" ht="15" x14ac:dyDescent="0.2">
      <c r="A1662" s="397">
        <v>18434</v>
      </c>
      <c r="B1662" s="398" t="s">
        <v>13</v>
      </c>
      <c r="C1662" s="397" t="s">
        <v>14</v>
      </c>
    </row>
    <row r="1663" spans="1:3" ht="15" x14ac:dyDescent="0.2">
      <c r="A1663" s="397">
        <v>18435</v>
      </c>
      <c r="B1663" s="398" t="s">
        <v>13</v>
      </c>
      <c r="C1663" s="397" t="s">
        <v>14</v>
      </c>
    </row>
    <row r="1664" spans="1:3" ht="15" x14ac:dyDescent="0.2">
      <c r="A1664" s="397">
        <v>18436</v>
      </c>
      <c r="B1664" s="398" t="s">
        <v>19</v>
      </c>
      <c r="C1664" s="397" t="s">
        <v>20</v>
      </c>
    </row>
    <row r="1665" spans="1:3" ht="15" x14ac:dyDescent="0.2">
      <c r="A1665" s="397">
        <v>18437</v>
      </c>
      <c r="B1665" s="398" t="s">
        <v>19</v>
      </c>
      <c r="C1665" s="397" t="s">
        <v>20</v>
      </c>
    </row>
    <row r="1666" spans="1:3" ht="15" x14ac:dyDescent="0.2">
      <c r="A1666" s="397">
        <v>18438</v>
      </c>
      <c r="B1666" s="398" t="s">
        <v>19</v>
      </c>
      <c r="C1666" s="397" t="s">
        <v>20</v>
      </c>
    </row>
    <row r="1667" spans="1:3" ht="15" x14ac:dyDescent="0.2">
      <c r="A1667" s="397">
        <v>18439</v>
      </c>
      <c r="B1667" s="398" t="s">
        <v>19</v>
      </c>
      <c r="C1667" s="397" t="s">
        <v>20</v>
      </c>
    </row>
    <row r="1668" spans="1:3" ht="15" x14ac:dyDescent="0.2">
      <c r="A1668" s="397">
        <v>18440</v>
      </c>
      <c r="B1668" s="398" t="s">
        <v>13</v>
      </c>
      <c r="C1668" s="397" t="s">
        <v>14</v>
      </c>
    </row>
    <row r="1669" spans="1:3" ht="15" x14ac:dyDescent="0.2">
      <c r="A1669" s="397">
        <v>18441</v>
      </c>
      <c r="B1669" s="398" t="s">
        <v>19</v>
      </c>
      <c r="C1669" s="397" t="s">
        <v>20</v>
      </c>
    </row>
    <row r="1670" spans="1:3" ht="15" x14ac:dyDescent="0.2">
      <c r="A1670" s="397">
        <v>18443</v>
      </c>
      <c r="B1670" s="398" t="s">
        <v>19</v>
      </c>
      <c r="C1670" s="397" t="s">
        <v>20</v>
      </c>
    </row>
    <row r="1671" spans="1:3" ht="15" x14ac:dyDescent="0.2">
      <c r="A1671" s="397">
        <v>18444</v>
      </c>
      <c r="B1671" s="398" t="s">
        <v>13</v>
      </c>
      <c r="C1671" s="397" t="s">
        <v>14</v>
      </c>
    </row>
    <row r="1672" spans="1:3" ht="15" x14ac:dyDescent="0.2">
      <c r="A1672" s="397">
        <v>18445</v>
      </c>
      <c r="B1672" s="398" t="s">
        <v>19</v>
      </c>
      <c r="C1672" s="397" t="s">
        <v>20</v>
      </c>
    </row>
    <row r="1673" spans="1:3" ht="15" x14ac:dyDescent="0.2">
      <c r="A1673" s="397">
        <v>18446</v>
      </c>
      <c r="B1673" s="398" t="s">
        <v>13</v>
      </c>
      <c r="C1673" s="397" t="s">
        <v>14</v>
      </c>
    </row>
    <row r="1674" spans="1:3" ht="15" x14ac:dyDescent="0.2">
      <c r="A1674" s="397">
        <v>18447</v>
      </c>
      <c r="B1674" s="398" t="s">
        <v>13</v>
      </c>
      <c r="C1674" s="397" t="s">
        <v>14</v>
      </c>
    </row>
    <row r="1675" spans="1:3" ht="15" x14ac:dyDescent="0.2">
      <c r="A1675" s="397">
        <v>18448</v>
      </c>
      <c r="B1675" s="398" t="s">
        <v>13</v>
      </c>
      <c r="C1675" s="397" t="s">
        <v>14</v>
      </c>
    </row>
    <row r="1676" spans="1:3" ht="15" x14ac:dyDescent="0.2">
      <c r="A1676" s="397">
        <v>18449</v>
      </c>
      <c r="B1676" s="398" t="s">
        <v>19</v>
      </c>
      <c r="C1676" s="397" t="s">
        <v>20</v>
      </c>
    </row>
    <row r="1677" spans="1:3" ht="15" x14ac:dyDescent="0.2">
      <c r="A1677" s="397">
        <v>18451</v>
      </c>
      <c r="B1677" s="398" t="s">
        <v>13</v>
      </c>
      <c r="C1677" s="397" t="s">
        <v>14</v>
      </c>
    </row>
    <row r="1678" spans="1:3" ht="15" x14ac:dyDescent="0.2">
      <c r="A1678" s="397">
        <v>18452</v>
      </c>
      <c r="B1678" s="398" t="s">
        <v>13</v>
      </c>
      <c r="C1678" s="397" t="s">
        <v>14</v>
      </c>
    </row>
    <row r="1679" spans="1:3" ht="15" x14ac:dyDescent="0.2">
      <c r="A1679" s="397">
        <v>18453</v>
      </c>
      <c r="B1679" s="398" t="s">
        <v>19</v>
      </c>
      <c r="C1679" s="397" t="s">
        <v>20</v>
      </c>
    </row>
    <row r="1680" spans="1:3" ht="15" x14ac:dyDescent="0.2">
      <c r="A1680" s="397">
        <v>18454</v>
      </c>
      <c r="B1680" s="398" t="s">
        <v>19</v>
      </c>
      <c r="C1680" s="397" t="s">
        <v>20</v>
      </c>
    </row>
    <row r="1681" spans="1:3" ht="15" x14ac:dyDescent="0.2">
      <c r="A1681" s="397">
        <v>18455</v>
      </c>
      <c r="B1681" s="398" t="s">
        <v>19</v>
      </c>
      <c r="C1681" s="397" t="s">
        <v>20</v>
      </c>
    </row>
    <row r="1682" spans="1:3" ht="15" x14ac:dyDescent="0.2">
      <c r="A1682" s="397">
        <v>18456</v>
      </c>
      <c r="B1682" s="398" t="s">
        <v>19</v>
      </c>
      <c r="C1682" s="397" t="s">
        <v>20</v>
      </c>
    </row>
    <row r="1683" spans="1:3" ht="15" x14ac:dyDescent="0.2">
      <c r="A1683" s="397">
        <v>18457</v>
      </c>
      <c r="B1683" s="398" t="s">
        <v>13</v>
      </c>
      <c r="C1683" s="397" t="s">
        <v>14</v>
      </c>
    </row>
    <row r="1684" spans="1:3" ht="15" x14ac:dyDescent="0.2">
      <c r="A1684" s="397">
        <v>18458</v>
      </c>
      <c r="B1684" s="398" t="s">
        <v>13</v>
      </c>
      <c r="C1684" s="397" t="s">
        <v>14</v>
      </c>
    </row>
    <row r="1685" spans="1:3" ht="15" x14ac:dyDescent="0.2">
      <c r="A1685" s="397">
        <v>18459</v>
      </c>
      <c r="B1685" s="398" t="s">
        <v>19</v>
      </c>
      <c r="C1685" s="397" t="s">
        <v>20</v>
      </c>
    </row>
    <row r="1686" spans="1:3" ht="15" x14ac:dyDescent="0.2">
      <c r="A1686" s="397">
        <v>18460</v>
      </c>
      <c r="B1686" s="398" t="s">
        <v>19</v>
      </c>
      <c r="C1686" s="397" t="s">
        <v>20</v>
      </c>
    </row>
    <row r="1687" spans="1:3" ht="15" x14ac:dyDescent="0.2">
      <c r="A1687" s="397">
        <v>18461</v>
      </c>
      <c r="B1687" s="398" t="s">
        <v>19</v>
      </c>
      <c r="C1687" s="397" t="s">
        <v>20</v>
      </c>
    </row>
    <row r="1688" spans="1:3" ht="15" x14ac:dyDescent="0.2">
      <c r="A1688" s="397">
        <v>18462</v>
      </c>
      <c r="B1688" s="398" t="s">
        <v>19</v>
      </c>
      <c r="C1688" s="397" t="s">
        <v>20</v>
      </c>
    </row>
    <row r="1689" spans="1:3" ht="15" x14ac:dyDescent="0.2">
      <c r="A1689" s="397">
        <v>18463</v>
      </c>
      <c r="B1689" s="398" t="s">
        <v>19</v>
      </c>
      <c r="C1689" s="397" t="s">
        <v>20</v>
      </c>
    </row>
    <row r="1690" spans="1:3" ht="15" x14ac:dyDescent="0.2">
      <c r="A1690" s="397">
        <v>18464</v>
      </c>
      <c r="B1690" s="398" t="s">
        <v>13</v>
      </c>
      <c r="C1690" s="397" t="s">
        <v>14</v>
      </c>
    </row>
    <row r="1691" spans="1:3" ht="15" x14ac:dyDescent="0.2">
      <c r="A1691" s="397">
        <v>18465</v>
      </c>
      <c r="B1691" s="398" t="s">
        <v>19</v>
      </c>
      <c r="C1691" s="397" t="s">
        <v>20</v>
      </c>
    </row>
    <row r="1692" spans="1:3" ht="15" x14ac:dyDescent="0.2">
      <c r="A1692" s="397">
        <v>18466</v>
      </c>
      <c r="B1692" s="398" t="s">
        <v>13</v>
      </c>
      <c r="C1692" s="397" t="s">
        <v>14</v>
      </c>
    </row>
    <row r="1693" spans="1:3" ht="15" x14ac:dyDescent="0.2">
      <c r="A1693" s="397">
        <v>18469</v>
      </c>
      <c r="B1693" s="398" t="s">
        <v>19</v>
      </c>
      <c r="C1693" s="397" t="s">
        <v>20</v>
      </c>
    </row>
    <row r="1694" spans="1:3" ht="15" x14ac:dyDescent="0.2">
      <c r="A1694" s="397">
        <v>18470</v>
      </c>
      <c r="B1694" s="398" t="s">
        <v>19</v>
      </c>
      <c r="C1694" s="397" t="s">
        <v>20</v>
      </c>
    </row>
    <row r="1695" spans="1:3" ht="15" x14ac:dyDescent="0.2">
      <c r="A1695" s="397">
        <v>18471</v>
      </c>
      <c r="B1695" s="398" t="s">
        <v>13</v>
      </c>
      <c r="C1695" s="397" t="s">
        <v>14</v>
      </c>
    </row>
    <row r="1696" spans="1:3" ht="15" x14ac:dyDescent="0.2">
      <c r="A1696" s="397">
        <v>18472</v>
      </c>
      <c r="B1696" s="398" t="s">
        <v>19</v>
      </c>
      <c r="C1696" s="397" t="s">
        <v>20</v>
      </c>
    </row>
    <row r="1697" spans="1:3" ht="15" x14ac:dyDescent="0.2">
      <c r="A1697" s="397">
        <v>18473</v>
      </c>
      <c r="B1697" s="398" t="s">
        <v>19</v>
      </c>
      <c r="C1697" s="397" t="s">
        <v>20</v>
      </c>
    </row>
    <row r="1698" spans="1:3" ht="15" x14ac:dyDescent="0.2">
      <c r="A1698" s="397">
        <v>18501</v>
      </c>
      <c r="B1698" s="398" t="s">
        <v>13</v>
      </c>
      <c r="C1698" s="397" t="s">
        <v>14</v>
      </c>
    </row>
    <row r="1699" spans="1:3" ht="15" x14ac:dyDescent="0.2">
      <c r="A1699" s="397">
        <v>18502</v>
      </c>
      <c r="B1699" s="398" t="s">
        <v>13</v>
      </c>
      <c r="C1699" s="397" t="s">
        <v>14</v>
      </c>
    </row>
    <row r="1700" spans="1:3" ht="15" x14ac:dyDescent="0.2">
      <c r="A1700" s="397">
        <v>18503</v>
      </c>
      <c r="B1700" s="398" t="s">
        <v>13</v>
      </c>
      <c r="C1700" s="397" t="s">
        <v>14</v>
      </c>
    </row>
    <row r="1701" spans="1:3" ht="15" x14ac:dyDescent="0.2">
      <c r="A1701" s="397">
        <v>18504</v>
      </c>
      <c r="B1701" s="398" t="s">
        <v>13</v>
      </c>
      <c r="C1701" s="397" t="s">
        <v>14</v>
      </c>
    </row>
    <row r="1702" spans="1:3" ht="15" x14ac:dyDescent="0.2">
      <c r="A1702" s="397">
        <v>18505</v>
      </c>
      <c r="B1702" s="398" t="s">
        <v>13</v>
      </c>
      <c r="C1702" s="397" t="s">
        <v>14</v>
      </c>
    </row>
    <row r="1703" spans="1:3" ht="15" x14ac:dyDescent="0.2">
      <c r="A1703" s="397">
        <v>18507</v>
      </c>
      <c r="B1703" s="398" t="s">
        <v>13</v>
      </c>
      <c r="C1703" s="397" t="s">
        <v>14</v>
      </c>
    </row>
    <row r="1704" spans="1:3" ht="15" x14ac:dyDescent="0.2">
      <c r="A1704" s="397">
        <v>18508</v>
      </c>
      <c r="B1704" s="398" t="s">
        <v>13</v>
      </c>
      <c r="C1704" s="397" t="s">
        <v>14</v>
      </c>
    </row>
    <row r="1705" spans="1:3" ht="15" x14ac:dyDescent="0.2">
      <c r="A1705" s="397">
        <v>18509</v>
      </c>
      <c r="B1705" s="398" t="s">
        <v>13</v>
      </c>
      <c r="C1705" s="397" t="s">
        <v>14</v>
      </c>
    </row>
    <row r="1706" spans="1:3" ht="15" x14ac:dyDescent="0.2">
      <c r="A1706" s="397">
        <v>18510</v>
      </c>
      <c r="B1706" s="398" t="s">
        <v>13</v>
      </c>
      <c r="C1706" s="397" t="s">
        <v>14</v>
      </c>
    </row>
    <row r="1707" spans="1:3" ht="15" x14ac:dyDescent="0.2">
      <c r="A1707" s="397">
        <v>18512</v>
      </c>
      <c r="B1707" s="398" t="s">
        <v>13</v>
      </c>
      <c r="C1707" s="397" t="s">
        <v>14</v>
      </c>
    </row>
    <row r="1708" spans="1:3" ht="15" x14ac:dyDescent="0.2">
      <c r="A1708" s="397">
        <v>18514</v>
      </c>
      <c r="B1708" s="398" t="s">
        <v>13</v>
      </c>
      <c r="C1708" s="397" t="s">
        <v>14</v>
      </c>
    </row>
    <row r="1709" spans="1:3" ht="15" x14ac:dyDescent="0.2">
      <c r="A1709" s="397">
        <v>18515</v>
      </c>
      <c r="B1709" s="398" t="s">
        <v>13</v>
      </c>
      <c r="C1709" s="397" t="s">
        <v>14</v>
      </c>
    </row>
    <row r="1710" spans="1:3" ht="15" x14ac:dyDescent="0.2">
      <c r="A1710" s="397">
        <v>18517</v>
      </c>
      <c r="B1710" s="398" t="s">
        <v>13</v>
      </c>
      <c r="C1710" s="397" t="s">
        <v>14</v>
      </c>
    </row>
    <row r="1711" spans="1:3" ht="15" x14ac:dyDescent="0.2">
      <c r="A1711" s="397">
        <v>18518</v>
      </c>
      <c r="B1711" s="398" t="s">
        <v>13</v>
      </c>
      <c r="C1711" s="397" t="s">
        <v>14</v>
      </c>
    </row>
    <row r="1712" spans="1:3" ht="15" x14ac:dyDescent="0.2">
      <c r="A1712" s="397">
        <v>18519</v>
      </c>
      <c r="B1712" s="398" t="s">
        <v>13</v>
      </c>
      <c r="C1712" s="397" t="s">
        <v>14</v>
      </c>
    </row>
    <row r="1713" spans="1:3" ht="15" x14ac:dyDescent="0.2">
      <c r="A1713" s="397">
        <v>18522</v>
      </c>
      <c r="B1713" s="398" t="s">
        <v>13</v>
      </c>
      <c r="C1713" s="397" t="s">
        <v>14</v>
      </c>
    </row>
    <row r="1714" spans="1:3" ht="15" x14ac:dyDescent="0.2">
      <c r="A1714" s="397">
        <v>18540</v>
      </c>
      <c r="B1714" s="398" t="s">
        <v>13</v>
      </c>
      <c r="C1714" s="397" t="s">
        <v>14</v>
      </c>
    </row>
    <row r="1715" spans="1:3" ht="15" x14ac:dyDescent="0.2">
      <c r="A1715" s="397">
        <v>18577</v>
      </c>
      <c r="B1715" s="398" t="s">
        <v>13</v>
      </c>
      <c r="C1715" s="397" t="s">
        <v>14</v>
      </c>
    </row>
    <row r="1716" spans="1:3" ht="15" x14ac:dyDescent="0.2">
      <c r="A1716" s="397">
        <v>18601</v>
      </c>
      <c r="B1716" s="398" t="s">
        <v>13</v>
      </c>
      <c r="C1716" s="397" t="s">
        <v>14</v>
      </c>
    </row>
    <row r="1717" spans="1:3" ht="15" x14ac:dyDescent="0.2">
      <c r="A1717" s="397">
        <v>18602</v>
      </c>
      <c r="B1717" s="398" t="s">
        <v>13</v>
      </c>
      <c r="C1717" s="397" t="s">
        <v>14</v>
      </c>
    </row>
    <row r="1718" spans="1:3" ht="15" x14ac:dyDescent="0.2">
      <c r="A1718" s="397">
        <v>18603</v>
      </c>
      <c r="B1718" s="398" t="s">
        <v>11</v>
      </c>
      <c r="C1718" s="397" t="s">
        <v>12</v>
      </c>
    </row>
    <row r="1719" spans="1:3" ht="15" x14ac:dyDescent="0.2">
      <c r="A1719" s="397">
        <v>18610</v>
      </c>
      <c r="B1719" s="398" t="s">
        <v>13</v>
      </c>
      <c r="C1719" s="397" t="s">
        <v>14</v>
      </c>
    </row>
    <row r="1720" spans="1:3" ht="15" x14ac:dyDescent="0.2">
      <c r="A1720" s="397">
        <v>18611</v>
      </c>
      <c r="B1720" s="398" t="s">
        <v>13</v>
      </c>
      <c r="C1720" s="397" t="s">
        <v>14</v>
      </c>
    </row>
    <row r="1721" spans="1:3" ht="15" x14ac:dyDescent="0.2">
      <c r="A1721" s="397">
        <v>18612</v>
      </c>
      <c r="B1721" s="398" t="s">
        <v>13</v>
      </c>
      <c r="C1721" s="397" t="s">
        <v>14</v>
      </c>
    </row>
    <row r="1722" spans="1:3" ht="15" x14ac:dyDescent="0.2">
      <c r="A1722" s="397">
        <v>18614</v>
      </c>
      <c r="B1722" s="398" t="s">
        <v>13</v>
      </c>
      <c r="C1722" s="397" t="s">
        <v>14</v>
      </c>
    </row>
    <row r="1723" spans="1:3" ht="15" x14ac:dyDescent="0.2">
      <c r="A1723" s="397">
        <v>18615</v>
      </c>
      <c r="B1723" s="398" t="s">
        <v>13</v>
      </c>
      <c r="C1723" s="397" t="s">
        <v>14</v>
      </c>
    </row>
    <row r="1724" spans="1:3" ht="15" x14ac:dyDescent="0.2">
      <c r="A1724" s="397">
        <v>18616</v>
      </c>
      <c r="B1724" s="398" t="s">
        <v>13</v>
      </c>
      <c r="C1724" s="397" t="s">
        <v>14</v>
      </c>
    </row>
    <row r="1725" spans="1:3" ht="15" x14ac:dyDescent="0.2">
      <c r="A1725" s="397">
        <v>18617</v>
      </c>
      <c r="B1725" s="398" t="s">
        <v>13</v>
      </c>
      <c r="C1725" s="397" t="s">
        <v>14</v>
      </c>
    </row>
    <row r="1726" spans="1:3" ht="15" x14ac:dyDescent="0.2">
      <c r="A1726" s="397">
        <v>18618</v>
      </c>
      <c r="B1726" s="398" t="s">
        <v>13</v>
      </c>
      <c r="C1726" s="397" t="s">
        <v>14</v>
      </c>
    </row>
    <row r="1727" spans="1:3" ht="15" x14ac:dyDescent="0.2">
      <c r="A1727" s="397">
        <v>18619</v>
      </c>
      <c r="B1727" s="398" t="s">
        <v>13</v>
      </c>
      <c r="C1727" s="397" t="s">
        <v>14</v>
      </c>
    </row>
    <row r="1728" spans="1:3" ht="15" x14ac:dyDescent="0.2">
      <c r="A1728" s="397">
        <v>18621</v>
      </c>
      <c r="B1728" s="398" t="s">
        <v>13</v>
      </c>
      <c r="C1728" s="397" t="s">
        <v>14</v>
      </c>
    </row>
    <row r="1729" spans="1:3" ht="15" x14ac:dyDescent="0.2">
      <c r="A1729" s="397">
        <v>18622</v>
      </c>
      <c r="B1729" s="398" t="s">
        <v>13</v>
      </c>
      <c r="C1729" s="397" t="s">
        <v>14</v>
      </c>
    </row>
    <row r="1730" spans="1:3" ht="15" x14ac:dyDescent="0.2">
      <c r="A1730" s="397">
        <v>18623</v>
      </c>
      <c r="B1730" s="398" t="s">
        <v>13</v>
      </c>
      <c r="C1730" s="397" t="s">
        <v>14</v>
      </c>
    </row>
    <row r="1731" spans="1:3" ht="15" x14ac:dyDescent="0.2">
      <c r="A1731" s="397">
        <v>18624</v>
      </c>
      <c r="B1731" s="398" t="s">
        <v>17</v>
      </c>
      <c r="C1731" s="397" t="s">
        <v>18</v>
      </c>
    </row>
    <row r="1732" spans="1:3" ht="15" x14ac:dyDescent="0.2">
      <c r="A1732" s="397">
        <v>18625</v>
      </c>
      <c r="B1732" s="398" t="s">
        <v>13</v>
      </c>
      <c r="C1732" s="397" t="s">
        <v>14</v>
      </c>
    </row>
    <row r="1733" spans="1:3" ht="15" x14ac:dyDescent="0.2">
      <c r="A1733" s="397">
        <v>18626</v>
      </c>
      <c r="B1733" s="398" t="s">
        <v>13</v>
      </c>
      <c r="C1733" s="397" t="s">
        <v>14</v>
      </c>
    </row>
    <row r="1734" spans="1:3" ht="15" x14ac:dyDescent="0.2">
      <c r="A1734" s="397">
        <v>18627</v>
      </c>
      <c r="B1734" s="398" t="s">
        <v>13</v>
      </c>
      <c r="C1734" s="397" t="s">
        <v>14</v>
      </c>
    </row>
    <row r="1735" spans="1:3" ht="15" x14ac:dyDescent="0.2">
      <c r="A1735" s="397">
        <v>18628</v>
      </c>
      <c r="B1735" s="398" t="s">
        <v>13</v>
      </c>
      <c r="C1735" s="397" t="s">
        <v>14</v>
      </c>
    </row>
    <row r="1736" spans="1:3" ht="15" x14ac:dyDescent="0.2">
      <c r="A1736" s="397">
        <v>18629</v>
      </c>
      <c r="B1736" s="398" t="s">
        <v>13</v>
      </c>
      <c r="C1736" s="397" t="s">
        <v>14</v>
      </c>
    </row>
    <row r="1737" spans="1:3" ht="15" x14ac:dyDescent="0.2">
      <c r="A1737" s="397">
        <v>18630</v>
      </c>
      <c r="B1737" s="398" t="s">
        <v>13</v>
      </c>
      <c r="C1737" s="397" t="s">
        <v>14</v>
      </c>
    </row>
    <row r="1738" spans="1:3" ht="15" x14ac:dyDescent="0.2">
      <c r="A1738" s="397">
        <v>18631</v>
      </c>
      <c r="B1738" s="398" t="s">
        <v>11</v>
      </c>
      <c r="C1738" s="397" t="s">
        <v>12</v>
      </c>
    </row>
    <row r="1739" spans="1:3" ht="15" x14ac:dyDescent="0.2">
      <c r="A1739" s="397">
        <v>18632</v>
      </c>
      <c r="B1739" s="398" t="s">
        <v>13</v>
      </c>
      <c r="C1739" s="397" t="s">
        <v>14</v>
      </c>
    </row>
    <row r="1740" spans="1:3" ht="15" x14ac:dyDescent="0.2">
      <c r="A1740" s="397">
        <v>18634</v>
      </c>
      <c r="B1740" s="398" t="s">
        <v>13</v>
      </c>
      <c r="C1740" s="397" t="s">
        <v>14</v>
      </c>
    </row>
    <row r="1741" spans="1:3" ht="15" x14ac:dyDescent="0.2">
      <c r="A1741" s="397">
        <v>18635</v>
      </c>
      <c r="B1741" s="398" t="s">
        <v>13</v>
      </c>
      <c r="C1741" s="397" t="s">
        <v>14</v>
      </c>
    </row>
    <row r="1742" spans="1:3" ht="15" x14ac:dyDescent="0.2">
      <c r="A1742" s="397">
        <v>18636</v>
      </c>
      <c r="B1742" s="398" t="s">
        <v>13</v>
      </c>
      <c r="C1742" s="397" t="s">
        <v>14</v>
      </c>
    </row>
    <row r="1743" spans="1:3" ht="15" x14ac:dyDescent="0.2">
      <c r="A1743" s="397">
        <v>18640</v>
      </c>
      <c r="B1743" s="398" t="s">
        <v>13</v>
      </c>
      <c r="C1743" s="397" t="s">
        <v>14</v>
      </c>
    </row>
    <row r="1744" spans="1:3" ht="15" x14ac:dyDescent="0.2">
      <c r="A1744" s="397">
        <v>18641</v>
      </c>
      <c r="B1744" s="398" t="s">
        <v>13</v>
      </c>
      <c r="C1744" s="397" t="s">
        <v>14</v>
      </c>
    </row>
    <row r="1745" spans="1:3" ht="15" x14ac:dyDescent="0.2">
      <c r="A1745" s="397">
        <v>18642</v>
      </c>
      <c r="B1745" s="398" t="s">
        <v>13</v>
      </c>
      <c r="C1745" s="397" t="s">
        <v>14</v>
      </c>
    </row>
    <row r="1746" spans="1:3" ht="15" x14ac:dyDescent="0.2">
      <c r="A1746" s="397">
        <v>18643</v>
      </c>
      <c r="B1746" s="398" t="s">
        <v>13</v>
      </c>
      <c r="C1746" s="397" t="s">
        <v>14</v>
      </c>
    </row>
    <row r="1747" spans="1:3" ht="15" x14ac:dyDescent="0.2">
      <c r="A1747" s="397">
        <v>18644</v>
      </c>
      <c r="B1747" s="398" t="s">
        <v>13</v>
      </c>
      <c r="C1747" s="397" t="s">
        <v>14</v>
      </c>
    </row>
    <row r="1748" spans="1:3" ht="15" x14ac:dyDescent="0.2">
      <c r="A1748" s="397">
        <v>18651</v>
      </c>
      <c r="B1748" s="398" t="s">
        <v>13</v>
      </c>
      <c r="C1748" s="397" t="s">
        <v>14</v>
      </c>
    </row>
    <row r="1749" spans="1:3" ht="15" x14ac:dyDescent="0.2">
      <c r="A1749" s="397">
        <v>18653</v>
      </c>
      <c r="B1749" s="398" t="s">
        <v>13</v>
      </c>
      <c r="C1749" s="397" t="s">
        <v>14</v>
      </c>
    </row>
    <row r="1750" spans="1:3" ht="15" x14ac:dyDescent="0.2">
      <c r="A1750" s="397">
        <v>18654</v>
      </c>
      <c r="B1750" s="398" t="s">
        <v>13</v>
      </c>
      <c r="C1750" s="397" t="s">
        <v>14</v>
      </c>
    </row>
    <row r="1751" spans="1:3" ht="15" x14ac:dyDescent="0.2">
      <c r="A1751" s="397">
        <v>18655</v>
      </c>
      <c r="B1751" s="398" t="s">
        <v>13</v>
      </c>
      <c r="C1751" s="397" t="s">
        <v>14</v>
      </c>
    </row>
    <row r="1752" spans="1:3" ht="15" x14ac:dyDescent="0.2">
      <c r="A1752" s="397">
        <v>18656</v>
      </c>
      <c r="B1752" s="398" t="s">
        <v>13</v>
      </c>
      <c r="C1752" s="397" t="s">
        <v>14</v>
      </c>
    </row>
    <row r="1753" spans="1:3" ht="15" x14ac:dyDescent="0.2">
      <c r="A1753" s="397">
        <v>18657</v>
      </c>
      <c r="B1753" s="398" t="s">
        <v>13</v>
      </c>
      <c r="C1753" s="397" t="s">
        <v>14</v>
      </c>
    </row>
    <row r="1754" spans="1:3" ht="15" x14ac:dyDescent="0.2">
      <c r="A1754" s="397">
        <v>18660</v>
      </c>
      <c r="B1754" s="398" t="s">
        <v>13</v>
      </c>
      <c r="C1754" s="397" t="s">
        <v>14</v>
      </c>
    </row>
    <row r="1755" spans="1:3" ht="15" x14ac:dyDescent="0.2">
      <c r="A1755" s="397">
        <v>18661</v>
      </c>
      <c r="B1755" s="398" t="s">
        <v>13</v>
      </c>
      <c r="C1755" s="397" t="s">
        <v>14</v>
      </c>
    </row>
    <row r="1756" spans="1:3" ht="15" x14ac:dyDescent="0.2">
      <c r="A1756" s="397">
        <v>18690</v>
      </c>
      <c r="B1756" s="398" t="s">
        <v>13</v>
      </c>
      <c r="C1756" s="397" t="s">
        <v>14</v>
      </c>
    </row>
    <row r="1757" spans="1:3" ht="15" x14ac:dyDescent="0.2">
      <c r="A1757" s="397">
        <v>18701</v>
      </c>
      <c r="B1757" s="398" t="s">
        <v>13</v>
      </c>
      <c r="C1757" s="397" t="s">
        <v>14</v>
      </c>
    </row>
    <row r="1758" spans="1:3" ht="15" x14ac:dyDescent="0.2">
      <c r="A1758" s="397">
        <v>18702</v>
      </c>
      <c r="B1758" s="398" t="s">
        <v>13</v>
      </c>
      <c r="C1758" s="397" t="s">
        <v>14</v>
      </c>
    </row>
    <row r="1759" spans="1:3" ht="15" x14ac:dyDescent="0.2">
      <c r="A1759" s="397">
        <v>18703</v>
      </c>
      <c r="B1759" s="398" t="s">
        <v>13</v>
      </c>
      <c r="C1759" s="397" t="s">
        <v>14</v>
      </c>
    </row>
    <row r="1760" spans="1:3" ht="15" x14ac:dyDescent="0.2">
      <c r="A1760" s="397">
        <v>18704</v>
      </c>
      <c r="B1760" s="398" t="s">
        <v>13</v>
      </c>
      <c r="C1760" s="397" t="s">
        <v>14</v>
      </c>
    </row>
    <row r="1761" spans="1:3" ht="15" x14ac:dyDescent="0.2">
      <c r="A1761" s="397">
        <v>18705</v>
      </c>
      <c r="B1761" s="398" t="s">
        <v>13</v>
      </c>
      <c r="C1761" s="397" t="s">
        <v>14</v>
      </c>
    </row>
    <row r="1762" spans="1:3" ht="15" x14ac:dyDescent="0.2">
      <c r="A1762" s="397">
        <v>18706</v>
      </c>
      <c r="B1762" s="398" t="s">
        <v>13</v>
      </c>
      <c r="C1762" s="397" t="s">
        <v>14</v>
      </c>
    </row>
    <row r="1763" spans="1:3" ht="15" x14ac:dyDescent="0.2">
      <c r="A1763" s="397">
        <v>18707</v>
      </c>
      <c r="B1763" s="398" t="s">
        <v>13</v>
      </c>
      <c r="C1763" s="397" t="s">
        <v>14</v>
      </c>
    </row>
    <row r="1764" spans="1:3" ht="15" x14ac:dyDescent="0.2">
      <c r="A1764" s="397">
        <v>18708</v>
      </c>
      <c r="B1764" s="398" t="s">
        <v>13</v>
      </c>
      <c r="C1764" s="397" t="s">
        <v>14</v>
      </c>
    </row>
    <row r="1765" spans="1:3" ht="15" x14ac:dyDescent="0.2">
      <c r="A1765" s="397">
        <v>18709</v>
      </c>
      <c r="B1765" s="398" t="s">
        <v>13</v>
      </c>
      <c r="C1765" s="397" t="s">
        <v>14</v>
      </c>
    </row>
    <row r="1766" spans="1:3" ht="15" x14ac:dyDescent="0.2">
      <c r="A1766" s="397">
        <v>18710</v>
      </c>
      <c r="B1766" s="398" t="s">
        <v>13</v>
      </c>
      <c r="C1766" s="397" t="s">
        <v>14</v>
      </c>
    </row>
    <row r="1767" spans="1:3" ht="15" x14ac:dyDescent="0.2">
      <c r="A1767" s="397">
        <v>18711</v>
      </c>
      <c r="B1767" s="398" t="s">
        <v>13</v>
      </c>
      <c r="C1767" s="397" t="s">
        <v>14</v>
      </c>
    </row>
    <row r="1768" spans="1:3" ht="15" x14ac:dyDescent="0.2">
      <c r="A1768" s="397">
        <v>18761</v>
      </c>
      <c r="B1768" s="398" t="s">
        <v>13</v>
      </c>
      <c r="C1768" s="397" t="s">
        <v>14</v>
      </c>
    </row>
    <row r="1769" spans="1:3" ht="15" x14ac:dyDescent="0.2">
      <c r="A1769" s="397">
        <v>18762</v>
      </c>
      <c r="B1769" s="398" t="s">
        <v>13</v>
      </c>
      <c r="C1769" s="397" t="s">
        <v>14</v>
      </c>
    </row>
    <row r="1770" spans="1:3" ht="15" x14ac:dyDescent="0.2">
      <c r="A1770" s="397">
        <v>18763</v>
      </c>
      <c r="B1770" s="398" t="s">
        <v>13</v>
      </c>
      <c r="C1770" s="397" t="s">
        <v>14</v>
      </c>
    </row>
    <row r="1771" spans="1:3" ht="15" x14ac:dyDescent="0.2">
      <c r="A1771" s="397">
        <v>18764</v>
      </c>
      <c r="B1771" s="398" t="s">
        <v>13</v>
      </c>
      <c r="C1771" s="397" t="s">
        <v>14</v>
      </c>
    </row>
    <row r="1772" spans="1:3" ht="15" x14ac:dyDescent="0.2">
      <c r="A1772" s="397">
        <v>18765</v>
      </c>
      <c r="B1772" s="398" t="s">
        <v>13</v>
      </c>
      <c r="C1772" s="397" t="s">
        <v>14</v>
      </c>
    </row>
    <row r="1773" spans="1:3" ht="15" x14ac:dyDescent="0.2">
      <c r="A1773" s="397">
        <v>18766</v>
      </c>
      <c r="B1773" s="398" t="s">
        <v>13</v>
      </c>
      <c r="C1773" s="397" t="s">
        <v>14</v>
      </c>
    </row>
    <row r="1774" spans="1:3" ht="15" x14ac:dyDescent="0.2">
      <c r="A1774" s="397">
        <v>18767</v>
      </c>
      <c r="B1774" s="398" t="s">
        <v>13</v>
      </c>
      <c r="C1774" s="397" t="s">
        <v>14</v>
      </c>
    </row>
    <row r="1775" spans="1:3" ht="15" x14ac:dyDescent="0.2">
      <c r="A1775" s="397">
        <v>18768</v>
      </c>
      <c r="B1775" s="398" t="s">
        <v>13</v>
      </c>
      <c r="C1775" s="397" t="s">
        <v>14</v>
      </c>
    </row>
    <row r="1776" spans="1:3" ht="15" x14ac:dyDescent="0.2">
      <c r="A1776" s="397">
        <v>18769</v>
      </c>
      <c r="B1776" s="398" t="s">
        <v>13</v>
      </c>
      <c r="C1776" s="397" t="s">
        <v>14</v>
      </c>
    </row>
    <row r="1777" spans="1:3" ht="15" x14ac:dyDescent="0.2">
      <c r="A1777" s="397">
        <v>18773</v>
      </c>
      <c r="B1777" s="398" t="s">
        <v>13</v>
      </c>
      <c r="C1777" s="397" t="s">
        <v>14</v>
      </c>
    </row>
    <row r="1778" spans="1:3" ht="15" x14ac:dyDescent="0.2">
      <c r="A1778" s="397">
        <v>18774</v>
      </c>
      <c r="B1778" s="398" t="s">
        <v>13</v>
      </c>
      <c r="C1778" s="397" t="s">
        <v>14</v>
      </c>
    </row>
    <row r="1779" spans="1:3" ht="15" x14ac:dyDescent="0.2">
      <c r="A1779" s="397">
        <v>18801</v>
      </c>
      <c r="B1779" s="398" t="s">
        <v>19</v>
      </c>
      <c r="C1779" s="397" t="s">
        <v>20</v>
      </c>
    </row>
    <row r="1780" spans="1:3" ht="15" x14ac:dyDescent="0.2">
      <c r="A1780" s="397">
        <v>18810</v>
      </c>
      <c r="B1780" s="398" t="s">
        <v>13</v>
      </c>
      <c r="C1780" s="397" t="s">
        <v>14</v>
      </c>
    </row>
    <row r="1781" spans="1:3" ht="15" x14ac:dyDescent="0.2">
      <c r="A1781" s="397">
        <v>18812</v>
      </c>
      <c r="B1781" s="398" t="s">
        <v>19</v>
      </c>
      <c r="C1781" s="397" t="s">
        <v>20</v>
      </c>
    </row>
    <row r="1782" spans="1:3" ht="15" x14ac:dyDescent="0.2">
      <c r="A1782" s="397">
        <v>18813</v>
      </c>
      <c r="B1782" s="398" t="s">
        <v>19</v>
      </c>
      <c r="C1782" s="397" t="s">
        <v>20</v>
      </c>
    </row>
    <row r="1783" spans="1:3" ht="15" x14ac:dyDescent="0.2">
      <c r="A1783" s="397">
        <v>18814</v>
      </c>
      <c r="B1783" s="398" t="s">
        <v>13</v>
      </c>
      <c r="C1783" s="397" t="s">
        <v>14</v>
      </c>
    </row>
    <row r="1784" spans="1:3" ht="15" x14ac:dyDescent="0.2">
      <c r="A1784" s="397">
        <v>18815</v>
      </c>
      <c r="B1784" s="398" t="s">
        <v>13</v>
      </c>
      <c r="C1784" s="397" t="s">
        <v>14</v>
      </c>
    </row>
    <row r="1785" spans="1:3" ht="15" x14ac:dyDescent="0.2">
      <c r="A1785" s="397">
        <v>18816</v>
      </c>
      <c r="B1785" s="398" t="s">
        <v>19</v>
      </c>
      <c r="C1785" s="397" t="s">
        <v>20</v>
      </c>
    </row>
    <row r="1786" spans="1:3" ht="15" x14ac:dyDescent="0.2">
      <c r="A1786" s="397">
        <v>18817</v>
      </c>
      <c r="B1786" s="398" t="s">
        <v>13</v>
      </c>
      <c r="C1786" s="397" t="s">
        <v>14</v>
      </c>
    </row>
    <row r="1787" spans="1:3" ht="15" x14ac:dyDescent="0.2">
      <c r="A1787" s="397">
        <v>18818</v>
      </c>
      <c r="B1787" s="398" t="s">
        <v>19</v>
      </c>
      <c r="C1787" s="397" t="s">
        <v>20</v>
      </c>
    </row>
    <row r="1788" spans="1:3" ht="15" x14ac:dyDescent="0.2">
      <c r="A1788" s="397">
        <v>18820</v>
      </c>
      <c r="B1788" s="398" t="s">
        <v>19</v>
      </c>
      <c r="C1788" s="397" t="s">
        <v>20</v>
      </c>
    </row>
    <row r="1789" spans="1:3" ht="15" x14ac:dyDescent="0.2">
      <c r="A1789" s="397">
        <v>18821</v>
      </c>
      <c r="B1789" s="398" t="s">
        <v>19</v>
      </c>
      <c r="C1789" s="397" t="s">
        <v>20</v>
      </c>
    </row>
    <row r="1790" spans="1:3" ht="15" x14ac:dyDescent="0.2">
      <c r="A1790" s="397">
        <v>18822</v>
      </c>
      <c r="B1790" s="398" t="s">
        <v>19</v>
      </c>
      <c r="C1790" s="397" t="s">
        <v>20</v>
      </c>
    </row>
    <row r="1791" spans="1:3" ht="15" x14ac:dyDescent="0.2">
      <c r="A1791" s="397">
        <v>18823</v>
      </c>
      <c r="B1791" s="398" t="s">
        <v>19</v>
      </c>
      <c r="C1791" s="397" t="s">
        <v>20</v>
      </c>
    </row>
    <row r="1792" spans="1:3" ht="15" x14ac:dyDescent="0.2">
      <c r="A1792" s="397">
        <v>18824</v>
      </c>
      <c r="B1792" s="398" t="s">
        <v>19</v>
      </c>
      <c r="C1792" s="397" t="s">
        <v>20</v>
      </c>
    </row>
    <row r="1793" spans="1:3" ht="15" x14ac:dyDescent="0.2">
      <c r="A1793" s="397">
        <v>18825</v>
      </c>
      <c r="B1793" s="398" t="s">
        <v>19</v>
      </c>
      <c r="C1793" s="397" t="s">
        <v>20</v>
      </c>
    </row>
    <row r="1794" spans="1:3" ht="15" x14ac:dyDescent="0.2">
      <c r="A1794" s="397">
        <v>18826</v>
      </c>
      <c r="B1794" s="398" t="s">
        <v>19</v>
      </c>
      <c r="C1794" s="397" t="s">
        <v>20</v>
      </c>
    </row>
    <row r="1795" spans="1:3" ht="15" x14ac:dyDescent="0.2">
      <c r="A1795" s="397">
        <v>18827</v>
      </c>
      <c r="B1795" s="398" t="s">
        <v>19</v>
      </c>
      <c r="C1795" s="397" t="s">
        <v>20</v>
      </c>
    </row>
    <row r="1796" spans="1:3" ht="15" x14ac:dyDescent="0.2">
      <c r="A1796" s="397">
        <v>18828</v>
      </c>
      <c r="B1796" s="398" t="s">
        <v>19</v>
      </c>
      <c r="C1796" s="397" t="s">
        <v>20</v>
      </c>
    </row>
    <row r="1797" spans="1:3" ht="15" x14ac:dyDescent="0.2">
      <c r="A1797" s="397">
        <v>18829</v>
      </c>
      <c r="B1797" s="398" t="s">
        <v>13</v>
      </c>
      <c r="C1797" s="397" t="s">
        <v>14</v>
      </c>
    </row>
    <row r="1798" spans="1:3" ht="15" x14ac:dyDescent="0.2">
      <c r="A1798" s="397">
        <v>18830</v>
      </c>
      <c r="B1798" s="398" t="s">
        <v>19</v>
      </c>
      <c r="C1798" s="397" t="s">
        <v>20</v>
      </c>
    </row>
    <row r="1799" spans="1:3" ht="15" x14ac:dyDescent="0.2">
      <c r="A1799" s="397">
        <v>18831</v>
      </c>
      <c r="B1799" s="398" t="s">
        <v>13</v>
      </c>
      <c r="C1799" s="397" t="s">
        <v>14</v>
      </c>
    </row>
    <row r="1800" spans="1:3" ht="15" x14ac:dyDescent="0.2">
      <c r="A1800" s="397">
        <v>18832</v>
      </c>
      <c r="B1800" s="398" t="s">
        <v>13</v>
      </c>
      <c r="C1800" s="397" t="s">
        <v>14</v>
      </c>
    </row>
    <row r="1801" spans="1:3" ht="15" x14ac:dyDescent="0.2">
      <c r="A1801" s="397">
        <v>18833</v>
      </c>
      <c r="B1801" s="398" t="s">
        <v>13</v>
      </c>
      <c r="C1801" s="397" t="s">
        <v>14</v>
      </c>
    </row>
    <row r="1802" spans="1:3" ht="15" x14ac:dyDescent="0.2">
      <c r="A1802" s="397">
        <v>18834</v>
      </c>
      <c r="B1802" s="398" t="s">
        <v>19</v>
      </c>
      <c r="C1802" s="397" t="s">
        <v>20</v>
      </c>
    </row>
    <row r="1803" spans="1:3" ht="15" x14ac:dyDescent="0.2">
      <c r="A1803" s="397">
        <v>18837</v>
      </c>
      <c r="B1803" s="398" t="s">
        <v>13</v>
      </c>
      <c r="C1803" s="397" t="s">
        <v>14</v>
      </c>
    </row>
    <row r="1804" spans="1:3" ht="15" x14ac:dyDescent="0.2">
      <c r="A1804" s="397">
        <v>18840</v>
      </c>
      <c r="B1804" s="398" t="s">
        <v>13</v>
      </c>
      <c r="C1804" s="397" t="s">
        <v>14</v>
      </c>
    </row>
    <row r="1805" spans="1:3" ht="15" x14ac:dyDescent="0.2">
      <c r="A1805" s="397">
        <v>18842</v>
      </c>
      <c r="B1805" s="398" t="s">
        <v>19</v>
      </c>
      <c r="C1805" s="397" t="s">
        <v>20</v>
      </c>
    </row>
    <row r="1806" spans="1:3" ht="15" x14ac:dyDescent="0.2">
      <c r="A1806" s="397">
        <v>18843</v>
      </c>
      <c r="B1806" s="398" t="s">
        <v>19</v>
      </c>
      <c r="C1806" s="397" t="s">
        <v>20</v>
      </c>
    </row>
    <row r="1807" spans="1:3" ht="15" x14ac:dyDescent="0.2">
      <c r="A1807" s="397">
        <v>18844</v>
      </c>
      <c r="B1807" s="398" t="s">
        <v>19</v>
      </c>
      <c r="C1807" s="397" t="s">
        <v>20</v>
      </c>
    </row>
    <row r="1808" spans="1:3" ht="15" x14ac:dyDescent="0.2">
      <c r="A1808" s="397">
        <v>18845</v>
      </c>
      <c r="B1808" s="398" t="s">
        <v>13</v>
      </c>
      <c r="C1808" s="397" t="s">
        <v>14</v>
      </c>
    </row>
    <row r="1809" spans="1:3" ht="15" x14ac:dyDescent="0.2">
      <c r="A1809" s="397">
        <v>18846</v>
      </c>
      <c r="B1809" s="398" t="s">
        <v>13</v>
      </c>
      <c r="C1809" s="397" t="s">
        <v>14</v>
      </c>
    </row>
    <row r="1810" spans="1:3" ht="15" x14ac:dyDescent="0.2">
      <c r="A1810" s="397">
        <v>18847</v>
      </c>
      <c r="B1810" s="398" t="s">
        <v>19</v>
      </c>
      <c r="C1810" s="397" t="s">
        <v>20</v>
      </c>
    </row>
    <row r="1811" spans="1:3" ht="15" x14ac:dyDescent="0.2">
      <c r="A1811" s="397">
        <v>18848</v>
      </c>
      <c r="B1811" s="398" t="s">
        <v>13</v>
      </c>
      <c r="C1811" s="397" t="s">
        <v>14</v>
      </c>
    </row>
    <row r="1812" spans="1:3" ht="15" x14ac:dyDescent="0.2">
      <c r="A1812" s="397">
        <v>18850</v>
      </c>
      <c r="B1812" s="398" t="s">
        <v>13</v>
      </c>
      <c r="C1812" s="397" t="s">
        <v>14</v>
      </c>
    </row>
    <row r="1813" spans="1:3" ht="15" x14ac:dyDescent="0.2">
      <c r="A1813" s="397">
        <v>18851</v>
      </c>
      <c r="B1813" s="398" t="s">
        <v>13</v>
      </c>
      <c r="C1813" s="397" t="s">
        <v>14</v>
      </c>
    </row>
    <row r="1814" spans="1:3" ht="15" x14ac:dyDescent="0.2">
      <c r="A1814" s="397">
        <v>18853</v>
      </c>
      <c r="B1814" s="398" t="s">
        <v>13</v>
      </c>
      <c r="C1814" s="397" t="s">
        <v>14</v>
      </c>
    </row>
    <row r="1815" spans="1:3" ht="15" x14ac:dyDescent="0.2">
      <c r="A1815" s="397">
        <v>18854</v>
      </c>
      <c r="B1815" s="398" t="s">
        <v>13</v>
      </c>
      <c r="C1815" s="397" t="s">
        <v>14</v>
      </c>
    </row>
    <row r="1816" spans="1:3" ht="15" x14ac:dyDescent="0.2">
      <c r="A1816" s="397">
        <v>18901</v>
      </c>
      <c r="B1816" s="398" t="s">
        <v>15</v>
      </c>
      <c r="C1816" s="397" t="s">
        <v>16</v>
      </c>
    </row>
    <row r="1817" spans="1:3" ht="15" x14ac:dyDescent="0.2">
      <c r="A1817" s="397">
        <v>18902</v>
      </c>
      <c r="B1817" s="398" t="s">
        <v>15</v>
      </c>
      <c r="C1817" s="397" t="s">
        <v>16</v>
      </c>
    </row>
    <row r="1818" spans="1:3" ht="15" x14ac:dyDescent="0.2">
      <c r="A1818" s="397">
        <v>18910</v>
      </c>
      <c r="B1818" s="398" t="s">
        <v>15</v>
      </c>
      <c r="C1818" s="397" t="s">
        <v>16</v>
      </c>
    </row>
    <row r="1819" spans="1:3" ht="15" x14ac:dyDescent="0.2">
      <c r="A1819" s="397">
        <v>18911</v>
      </c>
      <c r="B1819" s="398" t="s">
        <v>15</v>
      </c>
      <c r="C1819" s="397" t="s">
        <v>16</v>
      </c>
    </row>
    <row r="1820" spans="1:3" ht="15" x14ac:dyDescent="0.2">
      <c r="A1820" s="397">
        <v>18912</v>
      </c>
      <c r="B1820" s="398" t="s">
        <v>15</v>
      </c>
      <c r="C1820" s="397" t="s">
        <v>16</v>
      </c>
    </row>
    <row r="1821" spans="1:3" ht="15" x14ac:dyDescent="0.2">
      <c r="A1821" s="397">
        <v>18913</v>
      </c>
      <c r="B1821" s="398" t="s">
        <v>15</v>
      </c>
      <c r="C1821" s="397" t="s">
        <v>16</v>
      </c>
    </row>
    <row r="1822" spans="1:3" ht="15" x14ac:dyDescent="0.2">
      <c r="A1822" s="397">
        <v>18914</v>
      </c>
      <c r="B1822" s="398" t="s">
        <v>15</v>
      </c>
      <c r="C1822" s="397" t="s">
        <v>16</v>
      </c>
    </row>
    <row r="1823" spans="1:3" ht="15" x14ac:dyDescent="0.2">
      <c r="A1823" s="397">
        <v>18915</v>
      </c>
      <c r="B1823" s="398" t="s">
        <v>15</v>
      </c>
      <c r="C1823" s="397" t="s">
        <v>16</v>
      </c>
    </row>
    <row r="1824" spans="1:3" ht="15" x14ac:dyDescent="0.2">
      <c r="A1824" s="397">
        <v>18916</v>
      </c>
      <c r="B1824" s="398" t="s">
        <v>15</v>
      </c>
      <c r="C1824" s="397" t="s">
        <v>16</v>
      </c>
    </row>
    <row r="1825" spans="1:3" ht="15" x14ac:dyDescent="0.2">
      <c r="A1825" s="397">
        <v>18917</v>
      </c>
      <c r="B1825" s="398" t="s">
        <v>15</v>
      </c>
      <c r="C1825" s="397" t="s">
        <v>16</v>
      </c>
    </row>
    <row r="1826" spans="1:3" ht="15" x14ac:dyDescent="0.2">
      <c r="A1826" s="397">
        <v>18918</v>
      </c>
      <c r="B1826" s="398" t="s">
        <v>15</v>
      </c>
      <c r="C1826" s="397" t="s">
        <v>16</v>
      </c>
    </row>
    <row r="1827" spans="1:3" ht="15" x14ac:dyDescent="0.2">
      <c r="A1827" s="397">
        <v>18920</v>
      </c>
      <c r="B1827" s="398" t="s">
        <v>15</v>
      </c>
      <c r="C1827" s="397" t="s">
        <v>16</v>
      </c>
    </row>
    <row r="1828" spans="1:3" ht="15" x14ac:dyDescent="0.2">
      <c r="A1828" s="397">
        <v>18921</v>
      </c>
      <c r="B1828" s="398" t="s">
        <v>15</v>
      </c>
      <c r="C1828" s="397" t="s">
        <v>16</v>
      </c>
    </row>
    <row r="1829" spans="1:3" ht="15" x14ac:dyDescent="0.2">
      <c r="A1829" s="397">
        <v>18922</v>
      </c>
      <c r="B1829" s="398" t="s">
        <v>15</v>
      </c>
      <c r="C1829" s="397" t="s">
        <v>16</v>
      </c>
    </row>
    <row r="1830" spans="1:3" ht="15" x14ac:dyDescent="0.2">
      <c r="A1830" s="397">
        <v>18923</v>
      </c>
      <c r="B1830" s="398" t="s">
        <v>15</v>
      </c>
      <c r="C1830" s="397" t="s">
        <v>16</v>
      </c>
    </row>
    <row r="1831" spans="1:3" ht="15" x14ac:dyDescent="0.2">
      <c r="A1831" s="397">
        <v>18924</v>
      </c>
      <c r="B1831" s="398" t="s">
        <v>15</v>
      </c>
      <c r="C1831" s="397" t="s">
        <v>16</v>
      </c>
    </row>
    <row r="1832" spans="1:3" ht="15" x14ac:dyDescent="0.2">
      <c r="A1832" s="397">
        <v>18925</v>
      </c>
      <c r="B1832" s="398" t="s">
        <v>15</v>
      </c>
      <c r="C1832" s="397" t="s">
        <v>16</v>
      </c>
    </row>
    <row r="1833" spans="1:3" ht="15" x14ac:dyDescent="0.2">
      <c r="A1833" s="397">
        <v>18926</v>
      </c>
      <c r="B1833" s="398" t="s">
        <v>15</v>
      </c>
      <c r="C1833" s="397" t="s">
        <v>16</v>
      </c>
    </row>
    <row r="1834" spans="1:3" ht="15" x14ac:dyDescent="0.2">
      <c r="A1834" s="397">
        <v>18927</v>
      </c>
      <c r="B1834" s="398" t="s">
        <v>15</v>
      </c>
      <c r="C1834" s="397" t="s">
        <v>16</v>
      </c>
    </row>
    <row r="1835" spans="1:3" ht="15" x14ac:dyDescent="0.2">
      <c r="A1835" s="397">
        <v>18928</v>
      </c>
      <c r="B1835" s="398" t="s">
        <v>15</v>
      </c>
      <c r="C1835" s="397" t="s">
        <v>16</v>
      </c>
    </row>
    <row r="1836" spans="1:3" ht="15" x14ac:dyDescent="0.2">
      <c r="A1836" s="397">
        <v>18929</v>
      </c>
      <c r="B1836" s="398" t="s">
        <v>15</v>
      </c>
      <c r="C1836" s="397" t="s">
        <v>16</v>
      </c>
    </row>
    <row r="1837" spans="1:3" ht="15" x14ac:dyDescent="0.2">
      <c r="A1837" s="397">
        <v>18930</v>
      </c>
      <c r="B1837" s="398" t="s">
        <v>15</v>
      </c>
      <c r="C1837" s="397" t="s">
        <v>16</v>
      </c>
    </row>
    <row r="1838" spans="1:3" ht="15" x14ac:dyDescent="0.2">
      <c r="A1838" s="397">
        <v>18931</v>
      </c>
      <c r="B1838" s="398" t="s">
        <v>15</v>
      </c>
      <c r="C1838" s="397" t="s">
        <v>16</v>
      </c>
    </row>
    <row r="1839" spans="1:3" ht="15" x14ac:dyDescent="0.2">
      <c r="A1839" s="397">
        <v>18932</v>
      </c>
      <c r="B1839" s="398" t="s">
        <v>15</v>
      </c>
      <c r="C1839" s="397" t="s">
        <v>16</v>
      </c>
    </row>
    <row r="1840" spans="1:3" ht="15" x14ac:dyDescent="0.2">
      <c r="A1840" s="397">
        <v>18933</v>
      </c>
      <c r="B1840" s="398" t="s">
        <v>15</v>
      </c>
      <c r="C1840" s="397" t="s">
        <v>16</v>
      </c>
    </row>
    <row r="1841" spans="1:3" ht="15" x14ac:dyDescent="0.2">
      <c r="A1841" s="397">
        <v>18934</v>
      </c>
      <c r="B1841" s="398" t="s">
        <v>15</v>
      </c>
      <c r="C1841" s="397" t="s">
        <v>16</v>
      </c>
    </row>
    <row r="1842" spans="1:3" ht="15" x14ac:dyDescent="0.2">
      <c r="A1842" s="397">
        <v>18935</v>
      </c>
      <c r="B1842" s="398" t="s">
        <v>15</v>
      </c>
      <c r="C1842" s="397" t="s">
        <v>16</v>
      </c>
    </row>
    <row r="1843" spans="1:3" ht="15" x14ac:dyDescent="0.2">
      <c r="A1843" s="397">
        <v>18936</v>
      </c>
      <c r="B1843" s="398" t="s">
        <v>15</v>
      </c>
      <c r="C1843" s="397" t="s">
        <v>16</v>
      </c>
    </row>
    <row r="1844" spans="1:3" ht="15" x14ac:dyDescent="0.2">
      <c r="A1844" s="397">
        <v>18938</v>
      </c>
      <c r="B1844" s="398" t="s">
        <v>15</v>
      </c>
      <c r="C1844" s="397" t="s">
        <v>16</v>
      </c>
    </row>
    <row r="1845" spans="1:3" ht="15" x14ac:dyDescent="0.2">
      <c r="A1845" s="397">
        <v>18940</v>
      </c>
      <c r="B1845" s="398" t="s">
        <v>15</v>
      </c>
      <c r="C1845" s="397" t="s">
        <v>16</v>
      </c>
    </row>
    <row r="1846" spans="1:3" ht="15" x14ac:dyDescent="0.2">
      <c r="A1846" s="397">
        <v>18942</v>
      </c>
      <c r="B1846" s="398" t="s">
        <v>15</v>
      </c>
      <c r="C1846" s="397" t="s">
        <v>16</v>
      </c>
    </row>
    <row r="1847" spans="1:3" ht="15" x14ac:dyDescent="0.2">
      <c r="A1847" s="397">
        <v>18943</v>
      </c>
      <c r="B1847" s="398" t="s">
        <v>15</v>
      </c>
      <c r="C1847" s="397" t="s">
        <v>16</v>
      </c>
    </row>
    <row r="1848" spans="1:3" ht="15" x14ac:dyDescent="0.2">
      <c r="A1848" s="397">
        <v>18944</v>
      </c>
      <c r="B1848" s="398" t="s">
        <v>15</v>
      </c>
      <c r="C1848" s="397" t="s">
        <v>16</v>
      </c>
    </row>
    <row r="1849" spans="1:3" ht="15" x14ac:dyDescent="0.2">
      <c r="A1849" s="397">
        <v>18946</v>
      </c>
      <c r="B1849" s="398" t="s">
        <v>15</v>
      </c>
      <c r="C1849" s="397" t="s">
        <v>16</v>
      </c>
    </row>
    <row r="1850" spans="1:3" ht="15" x14ac:dyDescent="0.2">
      <c r="A1850" s="397">
        <v>18947</v>
      </c>
      <c r="B1850" s="398" t="s">
        <v>15</v>
      </c>
      <c r="C1850" s="397" t="s">
        <v>16</v>
      </c>
    </row>
    <row r="1851" spans="1:3" ht="15" x14ac:dyDescent="0.2">
      <c r="A1851" s="397">
        <v>18949</v>
      </c>
      <c r="B1851" s="398" t="s">
        <v>15</v>
      </c>
      <c r="C1851" s="397" t="s">
        <v>16</v>
      </c>
    </row>
    <row r="1852" spans="1:3" ht="15" x14ac:dyDescent="0.2">
      <c r="A1852" s="397">
        <v>18950</v>
      </c>
      <c r="B1852" s="398" t="s">
        <v>15</v>
      </c>
      <c r="C1852" s="397" t="s">
        <v>16</v>
      </c>
    </row>
    <row r="1853" spans="1:3" ht="15" x14ac:dyDescent="0.2">
      <c r="A1853" s="397">
        <v>18951</v>
      </c>
      <c r="B1853" s="398" t="s">
        <v>15</v>
      </c>
      <c r="C1853" s="397" t="s">
        <v>16</v>
      </c>
    </row>
    <row r="1854" spans="1:3" ht="15" x14ac:dyDescent="0.2">
      <c r="A1854" s="397">
        <v>18953</v>
      </c>
      <c r="B1854" s="398" t="s">
        <v>15</v>
      </c>
      <c r="C1854" s="397" t="s">
        <v>16</v>
      </c>
    </row>
    <row r="1855" spans="1:3" ht="15" x14ac:dyDescent="0.2">
      <c r="A1855" s="397">
        <v>18954</v>
      </c>
      <c r="B1855" s="398" t="s">
        <v>15</v>
      </c>
      <c r="C1855" s="397" t="s">
        <v>16</v>
      </c>
    </row>
    <row r="1856" spans="1:3" ht="15" x14ac:dyDescent="0.2">
      <c r="A1856" s="397">
        <v>18955</v>
      </c>
      <c r="B1856" s="398" t="s">
        <v>15</v>
      </c>
      <c r="C1856" s="397" t="s">
        <v>16</v>
      </c>
    </row>
    <row r="1857" spans="1:3" ht="15" x14ac:dyDescent="0.2">
      <c r="A1857" s="397">
        <v>18956</v>
      </c>
      <c r="B1857" s="398" t="s">
        <v>15</v>
      </c>
      <c r="C1857" s="397" t="s">
        <v>16</v>
      </c>
    </row>
    <row r="1858" spans="1:3" ht="15" x14ac:dyDescent="0.2">
      <c r="A1858" s="397">
        <v>18957</v>
      </c>
      <c r="B1858" s="398" t="s">
        <v>15</v>
      </c>
      <c r="C1858" s="397" t="s">
        <v>16</v>
      </c>
    </row>
    <row r="1859" spans="1:3" ht="15" x14ac:dyDescent="0.2">
      <c r="A1859" s="397">
        <v>18958</v>
      </c>
      <c r="B1859" s="398" t="s">
        <v>15</v>
      </c>
      <c r="C1859" s="397" t="s">
        <v>16</v>
      </c>
    </row>
    <row r="1860" spans="1:3" ht="15" x14ac:dyDescent="0.2">
      <c r="A1860" s="397">
        <v>18960</v>
      </c>
      <c r="B1860" s="398" t="s">
        <v>15</v>
      </c>
      <c r="C1860" s="397" t="s">
        <v>16</v>
      </c>
    </row>
    <row r="1861" spans="1:3" ht="15" x14ac:dyDescent="0.2">
      <c r="A1861" s="397">
        <v>18962</v>
      </c>
      <c r="B1861" s="398" t="s">
        <v>15</v>
      </c>
      <c r="C1861" s="397" t="s">
        <v>16</v>
      </c>
    </row>
    <row r="1862" spans="1:3" ht="15" x14ac:dyDescent="0.2">
      <c r="A1862" s="397">
        <v>18963</v>
      </c>
      <c r="B1862" s="398" t="s">
        <v>15</v>
      </c>
      <c r="C1862" s="397" t="s">
        <v>16</v>
      </c>
    </row>
    <row r="1863" spans="1:3" ht="15" x14ac:dyDescent="0.2">
      <c r="A1863" s="397">
        <v>18964</v>
      </c>
      <c r="B1863" s="398" t="s">
        <v>15</v>
      </c>
      <c r="C1863" s="397" t="s">
        <v>16</v>
      </c>
    </row>
    <row r="1864" spans="1:3" ht="15" x14ac:dyDescent="0.2">
      <c r="A1864" s="397">
        <v>18966</v>
      </c>
      <c r="B1864" s="398" t="s">
        <v>15</v>
      </c>
      <c r="C1864" s="397" t="s">
        <v>16</v>
      </c>
    </row>
    <row r="1865" spans="1:3" ht="15" x14ac:dyDescent="0.2">
      <c r="A1865" s="397">
        <v>18968</v>
      </c>
      <c r="B1865" s="398" t="s">
        <v>15</v>
      </c>
      <c r="C1865" s="397" t="s">
        <v>16</v>
      </c>
    </row>
    <row r="1866" spans="1:3" ht="15" x14ac:dyDescent="0.2">
      <c r="A1866" s="397">
        <v>18969</v>
      </c>
      <c r="B1866" s="398" t="s">
        <v>15</v>
      </c>
      <c r="C1866" s="397" t="s">
        <v>16</v>
      </c>
    </row>
    <row r="1867" spans="1:3" ht="15" x14ac:dyDescent="0.2">
      <c r="A1867" s="397">
        <v>18970</v>
      </c>
      <c r="B1867" s="398" t="s">
        <v>15</v>
      </c>
      <c r="C1867" s="397" t="s">
        <v>16</v>
      </c>
    </row>
    <row r="1868" spans="1:3" ht="15" x14ac:dyDescent="0.2">
      <c r="A1868" s="397">
        <v>18971</v>
      </c>
      <c r="B1868" s="398" t="s">
        <v>15</v>
      </c>
      <c r="C1868" s="397" t="s">
        <v>16</v>
      </c>
    </row>
    <row r="1869" spans="1:3" ht="15" x14ac:dyDescent="0.2">
      <c r="A1869" s="397">
        <v>18972</v>
      </c>
      <c r="B1869" s="398" t="s">
        <v>15</v>
      </c>
      <c r="C1869" s="397" t="s">
        <v>16</v>
      </c>
    </row>
    <row r="1870" spans="1:3" ht="15" x14ac:dyDescent="0.2">
      <c r="A1870" s="397">
        <v>18974</v>
      </c>
      <c r="B1870" s="398" t="s">
        <v>15</v>
      </c>
      <c r="C1870" s="397" t="s">
        <v>16</v>
      </c>
    </row>
    <row r="1871" spans="1:3" ht="15" x14ac:dyDescent="0.2">
      <c r="A1871" s="397">
        <v>18976</v>
      </c>
      <c r="B1871" s="398" t="s">
        <v>15</v>
      </c>
      <c r="C1871" s="397" t="s">
        <v>16</v>
      </c>
    </row>
    <row r="1872" spans="1:3" ht="15" x14ac:dyDescent="0.2">
      <c r="A1872" s="397">
        <v>18977</v>
      </c>
      <c r="B1872" s="398" t="s">
        <v>15</v>
      </c>
      <c r="C1872" s="397" t="s">
        <v>16</v>
      </c>
    </row>
    <row r="1873" spans="1:3" ht="15" x14ac:dyDescent="0.2">
      <c r="A1873" s="397">
        <v>18979</v>
      </c>
      <c r="B1873" s="398" t="s">
        <v>15</v>
      </c>
      <c r="C1873" s="397" t="s">
        <v>16</v>
      </c>
    </row>
    <row r="1874" spans="1:3" ht="15" x14ac:dyDescent="0.2">
      <c r="A1874" s="397">
        <v>18980</v>
      </c>
      <c r="B1874" s="398" t="s">
        <v>15</v>
      </c>
      <c r="C1874" s="397" t="s">
        <v>16</v>
      </c>
    </row>
    <row r="1875" spans="1:3" ht="15" x14ac:dyDescent="0.2">
      <c r="A1875" s="397">
        <v>18981</v>
      </c>
      <c r="B1875" s="398" t="s">
        <v>15</v>
      </c>
      <c r="C1875" s="397" t="s">
        <v>16</v>
      </c>
    </row>
    <row r="1876" spans="1:3" ht="15" x14ac:dyDescent="0.2">
      <c r="A1876" s="397">
        <v>18991</v>
      </c>
      <c r="B1876" s="398" t="s">
        <v>15</v>
      </c>
      <c r="C1876" s="397" t="s">
        <v>16</v>
      </c>
    </row>
    <row r="1877" spans="1:3" ht="15" x14ac:dyDescent="0.2">
      <c r="A1877" s="397">
        <v>19001</v>
      </c>
      <c r="B1877" s="398" t="s">
        <v>15</v>
      </c>
      <c r="C1877" s="397" t="s">
        <v>16</v>
      </c>
    </row>
    <row r="1878" spans="1:3" ht="15" x14ac:dyDescent="0.2">
      <c r="A1878" s="397">
        <v>19002</v>
      </c>
      <c r="B1878" s="398" t="s">
        <v>15</v>
      </c>
      <c r="C1878" s="397" t="s">
        <v>16</v>
      </c>
    </row>
    <row r="1879" spans="1:3" ht="15" x14ac:dyDescent="0.2">
      <c r="A1879" s="397">
        <v>19003</v>
      </c>
      <c r="B1879" s="398" t="s">
        <v>15</v>
      </c>
      <c r="C1879" s="397" t="s">
        <v>16</v>
      </c>
    </row>
    <row r="1880" spans="1:3" ht="15" x14ac:dyDescent="0.2">
      <c r="A1880" s="397">
        <v>19004</v>
      </c>
      <c r="B1880" s="398" t="s">
        <v>15</v>
      </c>
      <c r="C1880" s="397" t="s">
        <v>16</v>
      </c>
    </row>
    <row r="1881" spans="1:3" ht="15" x14ac:dyDescent="0.2">
      <c r="A1881" s="397">
        <v>19006</v>
      </c>
      <c r="B1881" s="398" t="s">
        <v>15</v>
      </c>
      <c r="C1881" s="397" t="s">
        <v>16</v>
      </c>
    </row>
    <row r="1882" spans="1:3" ht="15" x14ac:dyDescent="0.2">
      <c r="A1882" s="397">
        <v>19007</v>
      </c>
      <c r="B1882" s="398" t="s">
        <v>15</v>
      </c>
      <c r="C1882" s="397" t="s">
        <v>16</v>
      </c>
    </row>
    <row r="1883" spans="1:3" ht="15" x14ac:dyDescent="0.2">
      <c r="A1883" s="397">
        <v>19008</v>
      </c>
      <c r="B1883" s="398" t="s">
        <v>15</v>
      </c>
      <c r="C1883" s="397" t="s">
        <v>16</v>
      </c>
    </row>
    <row r="1884" spans="1:3" ht="15" x14ac:dyDescent="0.2">
      <c r="A1884" s="397">
        <v>19009</v>
      </c>
      <c r="B1884" s="398" t="s">
        <v>15</v>
      </c>
      <c r="C1884" s="397" t="s">
        <v>16</v>
      </c>
    </row>
    <row r="1885" spans="1:3" ht="15" x14ac:dyDescent="0.2">
      <c r="A1885" s="397">
        <v>19010</v>
      </c>
      <c r="B1885" s="398" t="s">
        <v>15</v>
      </c>
      <c r="C1885" s="397" t="s">
        <v>16</v>
      </c>
    </row>
    <row r="1886" spans="1:3" ht="15" x14ac:dyDescent="0.2">
      <c r="A1886" s="397">
        <v>19012</v>
      </c>
      <c r="B1886" s="398" t="s">
        <v>15</v>
      </c>
      <c r="C1886" s="397" t="s">
        <v>16</v>
      </c>
    </row>
    <row r="1887" spans="1:3" ht="15" x14ac:dyDescent="0.2">
      <c r="A1887" s="397">
        <v>19013</v>
      </c>
      <c r="B1887" s="398" t="s">
        <v>15</v>
      </c>
      <c r="C1887" s="397" t="s">
        <v>16</v>
      </c>
    </row>
    <row r="1888" spans="1:3" ht="15" x14ac:dyDescent="0.2">
      <c r="A1888" s="397">
        <v>19014</v>
      </c>
      <c r="B1888" s="398" t="s">
        <v>15</v>
      </c>
      <c r="C1888" s="397" t="s">
        <v>16</v>
      </c>
    </row>
    <row r="1889" spans="1:3" ht="15" x14ac:dyDescent="0.2">
      <c r="A1889" s="397">
        <v>19015</v>
      </c>
      <c r="B1889" s="398" t="s">
        <v>15</v>
      </c>
      <c r="C1889" s="397" t="s">
        <v>16</v>
      </c>
    </row>
    <row r="1890" spans="1:3" ht="15" x14ac:dyDescent="0.2">
      <c r="A1890" s="397">
        <v>19016</v>
      </c>
      <c r="B1890" s="398" t="s">
        <v>15</v>
      </c>
      <c r="C1890" s="397" t="s">
        <v>16</v>
      </c>
    </row>
    <row r="1891" spans="1:3" ht="15" x14ac:dyDescent="0.2">
      <c r="A1891" s="397">
        <v>19017</v>
      </c>
      <c r="B1891" s="398" t="s">
        <v>15</v>
      </c>
      <c r="C1891" s="397" t="s">
        <v>16</v>
      </c>
    </row>
    <row r="1892" spans="1:3" ht="15" x14ac:dyDescent="0.2">
      <c r="A1892" s="397">
        <v>19018</v>
      </c>
      <c r="B1892" s="398" t="s">
        <v>15</v>
      </c>
      <c r="C1892" s="397" t="s">
        <v>16</v>
      </c>
    </row>
    <row r="1893" spans="1:3" ht="15" x14ac:dyDescent="0.2">
      <c r="A1893" s="397">
        <v>19019</v>
      </c>
      <c r="B1893" s="398" t="s">
        <v>15</v>
      </c>
      <c r="C1893" s="397" t="s">
        <v>16</v>
      </c>
    </row>
    <row r="1894" spans="1:3" ht="15" x14ac:dyDescent="0.2">
      <c r="A1894" s="397">
        <v>19020</v>
      </c>
      <c r="B1894" s="398" t="s">
        <v>15</v>
      </c>
      <c r="C1894" s="397" t="s">
        <v>16</v>
      </c>
    </row>
    <row r="1895" spans="1:3" ht="15" x14ac:dyDescent="0.2">
      <c r="A1895" s="397">
        <v>19021</v>
      </c>
      <c r="B1895" s="398" t="s">
        <v>15</v>
      </c>
      <c r="C1895" s="397" t="s">
        <v>16</v>
      </c>
    </row>
    <row r="1896" spans="1:3" ht="15" x14ac:dyDescent="0.2">
      <c r="A1896" s="397">
        <v>19022</v>
      </c>
      <c r="B1896" s="398" t="s">
        <v>15</v>
      </c>
      <c r="C1896" s="397" t="s">
        <v>16</v>
      </c>
    </row>
    <row r="1897" spans="1:3" ht="15" x14ac:dyDescent="0.2">
      <c r="A1897" s="397">
        <v>19023</v>
      </c>
      <c r="B1897" s="398" t="s">
        <v>15</v>
      </c>
      <c r="C1897" s="397" t="s">
        <v>16</v>
      </c>
    </row>
    <row r="1898" spans="1:3" ht="15" x14ac:dyDescent="0.2">
      <c r="A1898" s="397">
        <v>19025</v>
      </c>
      <c r="B1898" s="398" t="s">
        <v>15</v>
      </c>
      <c r="C1898" s="397" t="s">
        <v>16</v>
      </c>
    </row>
    <row r="1899" spans="1:3" ht="15" x14ac:dyDescent="0.2">
      <c r="A1899" s="397">
        <v>19026</v>
      </c>
      <c r="B1899" s="398" t="s">
        <v>15</v>
      </c>
      <c r="C1899" s="397" t="s">
        <v>16</v>
      </c>
    </row>
    <row r="1900" spans="1:3" ht="15" x14ac:dyDescent="0.2">
      <c r="A1900" s="397">
        <v>19027</v>
      </c>
      <c r="B1900" s="398" t="s">
        <v>15</v>
      </c>
      <c r="C1900" s="397" t="s">
        <v>16</v>
      </c>
    </row>
    <row r="1901" spans="1:3" ht="15" x14ac:dyDescent="0.2">
      <c r="A1901" s="397">
        <v>19028</v>
      </c>
      <c r="B1901" s="398" t="s">
        <v>15</v>
      </c>
      <c r="C1901" s="397" t="s">
        <v>16</v>
      </c>
    </row>
    <row r="1902" spans="1:3" ht="15" x14ac:dyDescent="0.2">
      <c r="A1902" s="397">
        <v>19029</v>
      </c>
      <c r="B1902" s="398" t="s">
        <v>15</v>
      </c>
      <c r="C1902" s="397" t="s">
        <v>16</v>
      </c>
    </row>
    <row r="1903" spans="1:3" ht="15" x14ac:dyDescent="0.2">
      <c r="A1903" s="397">
        <v>19030</v>
      </c>
      <c r="B1903" s="398" t="s">
        <v>15</v>
      </c>
      <c r="C1903" s="397" t="s">
        <v>16</v>
      </c>
    </row>
    <row r="1904" spans="1:3" ht="15" x14ac:dyDescent="0.2">
      <c r="A1904" s="397">
        <v>19031</v>
      </c>
      <c r="B1904" s="398" t="s">
        <v>15</v>
      </c>
      <c r="C1904" s="397" t="s">
        <v>16</v>
      </c>
    </row>
    <row r="1905" spans="1:3" ht="15" x14ac:dyDescent="0.2">
      <c r="A1905" s="397">
        <v>19032</v>
      </c>
      <c r="B1905" s="398" t="s">
        <v>15</v>
      </c>
      <c r="C1905" s="397" t="s">
        <v>16</v>
      </c>
    </row>
    <row r="1906" spans="1:3" ht="15" x14ac:dyDescent="0.2">
      <c r="A1906" s="397">
        <v>19033</v>
      </c>
      <c r="B1906" s="398" t="s">
        <v>15</v>
      </c>
      <c r="C1906" s="397" t="s">
        <v>16</v>
      </c>
    </row>
    <row r="1907" spans="1:3" ht="15" x14ac:dyDescent="0.2">
      <c r="A1907" s="397">
        <v>19034</v>
      </c>
      <c r="B1907" s="398" t="s">
        <v>15</v>
      </c>
      <c r="C1907" s="397" t="s">
        <v>16</v>
      </c>
    </row>
    <row r="1908" spans="1:3" ht="15" x14ac:dyDescent="0.2">
      <c r="A1908" s="397">
        <v>19035</v>
      </c>
      <c r="B1908" s="398" t="s">
        <v>15</v>
      </c>
      <c r="C1908" s="397" t="s">
        <v>16</v>
      </c>
    </row>
    <row r="1909" spans="1:3" ht="15" x14ac:dyDescent="0.2">
      <c r="A1909" s="397">
        <v>19036</v>
      </c>
      <c r="B1909" s="398" t="s">
        <v>15</v>
      </c>
      <c r="C1909" s="397" t="s">
        <v>16</v>
      </c>
    </row>
    <row r="1910" spans="1:3" ht="15" x14ac:dyDescent="0.2">
      <c r="A1910" s="397">
        <v>19037</v>
      </c>
      <c r="B1910" s="398" t="s">
        <v>15</v>
      </c>
      <c r="C1910" s="397" t="s">
        <v>16</v>
      </c>
    </row>
    <row r="1911" spans="1:3" ht="15" x14ac:dyDescent="0.2">
      <c r="A1911" s="397">
        <v>19038</v>
      </c>
      <c r="B1911" s="398" t="s">
        <v>15</v>
      </c>
      <c r="C1911" s="397" t="s">
        <v>16</v>
      </c>
    </row>
    <row r="1912" spans="1:3" ht="15" x14ac:dyDescent="0.2">
      <c r="A1912" s="397">
        <v>19039</v>
      </c>
      <c r="B1912" s="398" t="s">
        <v>15</v>
      </c>
      <c r="C1912" s="397" t="s">
        <v>16</v>
      </c>
    </row>
    <row r="1913" spans="1:3" ht="15" x14ac:dyDescent="0.2">
      <c r="A1913" s="397">
        <v>19040</v>
      </c>
      <c r="B1913" s="398" t="s">
        <v>15</v>
      </c>
      <c r="C1913" s="397" t="s">
        <v>16</v>
      </c>
    </row>
    <row r="1914" spans="1:3" ht="15" x14ac:dyDescent="0.2">
      <c r="A1914" s="397">
        <v>19041</v>
      </c>
      <c r="B1914" s="398" t="s">
        <v>15</v>
      </c>
      <c r="C1914" s="397" t="s">
        <v>16</v>
      </c>
    </row>
    <row r="1915" spans="1:3" ht="15" x14ac:dyDescent="0.2">
      <c r="A1915" s="397">
        <v>19043</v>
      </c>
      <c r="B1915" s="398" t="s">
        <v>15</v>
      </c>
      <c r="C1915" s="397" t="s">
        <v>16</v>
      </c>
    </row>
    <row r="1916" spans="1:3" ht="15" x14ac:dyDescent="0.2">
      <c r="A1916" s="397">
        <v>19044</v>
      </c>
      <c r="B1916" s="398" t="s">
        <v>15</v>
      </c>
      <c r="C1916" s="397" t="s">
        <v>16</v>
      </c>
    </row>
    <row r="1917" spans="1:3" ht="15" x14ac:dyDescent="0.2">
      <c r="A1917" s="397">
        <v>19046</v>
      </c>
      <c r="B1917" s="398" t="s">
        <v>15</v>
      </c>
      <c r="C1917" s="397" t="s">
        <v>16</v>
      </c>
    </row>
    <row r="1918" spans="1:3" ht="15" x14ac:dyDescent="0.2">
      <c r="A1918" s="397">
        <v>19047</v>
      </c>
      <c r="B1918" s="398" t="s">
        <v>15</v>
      </c>
      <c r="C1918" s="397" t="s">
        <v>16</v>
      </c>
    </row>
    <row r="1919" spans="1:3" ht="15" x14ac:dyDescent="0.2">
      <c r="A1919" s="397">
        <v>19048</v>
      </c>
      <c r="B1919" s="398" t="s">
        <v>15</v>
      </c>
      <c r="C1919" s="397" t="s">
        <v>16</v>
      </c>
    </row>
    <row r="1920" spans="1:3" ht="15" x14ac:dyDescent="0.2">
      <c r="A1920" s="397">
        <v>19049</v>
      </c>
      <c r="B1920" s="398" t="s">
        <v>15</v>
      </c>
      <c r="C1920" s="397" t="s">
        <v>16</v>
      </c>
    </row>
    <row r="1921" spans="1:3" ht="15" x14ac:dyDescent="0.2">
      <c r="A1921" s="397">
        <v>19050</v>
      </c>
      <c r="B1921" s="398" t="s">
        <v>15</v>
      </c>
      <c r="C1921" s="397" t="s">
        <v>16</v>
      </c>
    </row>
    <row r="1922" spans="1:3" ht="15" x14ac:dyDescent="0.2">
      <c r="A1922" s="397">
        <v>19052</v>
      </c>
      <c r="B1922" s="398" t="s">
        <v>15</v>
      </c>
      <c r="C1922" s="397" t="s">
        <v>16</v>
      </c>
    </row>
    <row r="1923" spans="1:3" ht="15" x14ac:dyDescent="0.2">
      <c r="A1923" s="397">
        <v>19053</v>
      </c>
      <c r="B1923" s="398" t="s">
        <v>15</v>
      </c>
      <c r="C1923" s="397" t="s">
        <v>16</v>
      </c>
    </row>
    <row r="1924" spans="1:3" ht="15" x14ac:dyDescent="0.2">
      <c r="A1924" s="397">
        <v>19054</v>
      </c>
      <c r="B1924" s="398" t="s">
        <v>15</v>
      </c>
      <c r="C1924" s="397" t="s">
        <v>16</v>
      </c>
    </row>
    <row r="1925" spans="1:3" ht="15" x14ac:dyDescent="0.2">
      <c r="A1925" s="397">
        <v>19055</v>
      </c>
      <c r="B1925" s="398" t="s">
        <v>15</v>
      </c>
      <c r="C1925" s="397" t="s">
        <v>16</v>
      </c>
    </row>
    <row r="1926" spans="1:3" ht="15" x14ac:dyDescent="0.2">
      <c r="A1926" s="397">
        <v>19056</v>
      </c>
      <c r="B1926" s="398" t="s">
        <v>15</v>
      </c>
      <c r="C1926" s="397" t="s">
        <v>16</v>
      </c>
    </row>
    <row r="1927" spans="1:3" ht="15" x14ac:dyDescent="0.2">
      <c r="A1927" s="397">
        <v>19057</v>
      </c>
      <c r="B1927" s="398" t="s">
        <v>15</v>
      </c>
      <c r="C1927" s="397" t="s">
        <v>16</v>
      </c>
    </row>
    <row r="1928" spans="1:3" ht="15" x14ac:dyDescent="0.2">
      <c r="A1928" s="397">
        <v>19058</v>
      </c>
      <c r="B1928" s="398" t="s">
        <v>15</v>
      </c>
      <c r="C1928" s="397" t="s">
        <v>16</v>
      </c>
    </row>
    <row r="1929" spans="1:3" ht="15" x14ac:dyDescent="0.2">
      <c r="A1929" s="397">
        <v>19059</v>
      </c>
      <c r="B1929" s="398" t="s">
        <v>15</v>
      </c>
      <c r="C1929" s="397" t="s">
        <v>16</v>
      </c>
    </row>
    <row r="1930" spans="1:3" ht="15" x14ac:dyDescent="0.2">
      <c r="A1930" s="397">
        <v>19060</v>
      </c>
      <c r="B1930" s="398" t="s">
        <v>15</v>
      </c>
      <c r="C1930" s="397" t="s">
        <v>16</v>
      </c>
    </row>
    <row r="1931" spans="1:3" ht="15" x14ac:dyDescent="0.2">
      <c r="A1931" s="397">
        <v>19061</v>
      </c>
      <c r="B1931" s="398" t="s">
        <v>15</v>
      </c>
      <c r="C1931" s="397" t="s">
        <v>16</v>
      </c>
    </row>
    <row r="1932" spans="1:3" ht="15" x14ac:dyDescent="0.2">
      <c r="A1932" s="397">
        <v>19063</v>
      </c>
      <c r="B1932" s="398" t="s">
        <v>15</v>
      </c>
      <c r="C1932" s="397" t="s">
        <v>16</v>
      </c>
    </row>
    <row r="1933" spans="1:3" ht="15" x14ac:dyDescent="0.2">
      <c r="A1933" s="397">
        <v>19064</v>
      </c>
      <c r="B1933" s="398" t="s">
        <v>15</v>
      </c>
      <c r="C1933" s="397" t="s">
        <v>16</v>
      </c>
    </row>
    <row r="1934" spans="1:3" ht="15" x14ac:dyDescent="0.2">
      <c r="A1934" s="397">
        <v>19065</v>
      </c>
      <c r="B1934" s="398" t="s">
        <v>15</v>
      </c>
      <c r="C1934" s="397" t="s">
        <v>16</v>
      </c>
    </row>
    <row r="1935" spans="1:3" ht="15" x14ac:dyDescent="0.2">
      <c r="A1935" s="397">
        <v>19066</v>
      </c>
      <c r="B1935" s="398" t="s">
        <v>15</v>
      </c>
      <c r="C1935" s="397" t="s">
        <v>16</v>
      </c>
    </row>
    <row r="1936" spans="1:3" ht="15" x14ac:dyDescent="0.2">
      <c r="A1936" s="397">
        <v>19067</v>
      </c>
      <c r="B1936" s="398" t="s">
        <v>15</v>
      </c>
      <c r="C1936" s="397" t="s">
        <v>16</v>
      </c>
    </row>
    <row r="1937" spans="1:3" ht="15" x14ac:dyDescent="0.2">
      <c r="A1937" s="397">
        <v>19070</v>
      </c>
      <c r="B1937" s="398" t="s">
        <v>15</v>
      </c>
      <c r="C1937" s="397" t="s">
        <v>16</v>
      </c>
    </row>
    <row r="1938" spans="1:3" ht="15" x14ac:dyDescent="0.2">
      <c r="A1938" s="397">
        <v>19072</v>
      </c>
      <c r="B1938" s="398" t="s">
        <v>15</v>
      </c>
      <c r="C1938" s="397" t="s">
        <v>16</v>
      </c>
    </row>
    <row r="1939" spans="1:3" ht="15" x14ac:dyDescent="0.2">
      <c r="A1939" s="397">
        <v>19073</v>
      </c>
      <c r="B1939" s="398" t="s">
        <v>15</v>
      </c>
      <c r="C1939" s="397" t="s">
        <v>16</v>
      </c>
    </row>
    <row r="1940" spans="1:3" ht="15" x14ac:dyDescent="0.2">
      <c r="A1940" s="397">
        <v>19074</v>
      </c>
      <c r="B1940" s="398" t="s">
        <v>15</v>
      </c>
      <c r="C1940" s="397" t="s">
        <v>16</v>
      </c>
    </row>
    <row r="1941" spans="1:3" ht="15" x14ac:dyDescent="0.2">
      <c r="A1941" s="397">
        <v>19075</v>
      </c>
      <c r="B1941" s="398" t="s">
        <v>15</v>
      </c>
      <c r="C1941" s="397" t="s">
        <v>16</v>
      </c>
    </row>
    <row r="1942" spans="1:3" ht="15" x14ac:dyDescent="0.2">
      <c r="A1942" s="397">
        <v>19076</v>
      </c>
      <c r="B1942" s="398" t="s">
        <v>15</v>
      </c>
      <c r="C1942" s="397" t="s">
        <v>16</v>
      </c>
    </row>
    <row r="1943" spans="1:3" ht="15" x14ac:dyDescent="0.2">
      <c r="A1943" s="397">
        <v>19078</v>
      </c>
      <c r="B1943" s="398" t="s">
        <v>15</v>
      </c>
      <c r="C1943" s="397" t="s">
        <v>16</v>
      </c>
    </row>
    <row r="1944" spans="1:3" ht="15" x14ac:dyDescent="0.2">
      <c r="A1944" s="397">
        <v>19079</v>
      </c>
      <c r="B1944" s="398" t="s">
        <v>15</v>
      </c>
      <c r="C1944" s="397" t="s">
        <v>16</v>
      </c>
    </row>
    <row r="1945" spans="1:3" ht="15" x14ac:dyDescent="0.2">
      <c r="A1945" s="397">
        <v>19080</v>
      </c>
      <c r="B1945" s="398" t="s">
        <v>15</v>
      </c>
      <c r="C1945" s="397" t="s">
        <v>16</v>
      </c>
    </row>
    <row r="1946" spans="1:3" ht="15" x14ac:dyDescent="0.2">
      <c r="A1946" s="397">
        <v>19081</v>
      </c>
      <c r="B1946" s="398" t="s">
        <v>15</v>
      </c>
      <c r="C1946" s="397" t="s">
        <v>16</v>
      </c>
    </row>
    <row r="1947" spans="1:3" ht="15" x14ac:dyDescent="0.2">
      <c r="A1947" s="397">
        <v>19082</v>
      </c>
      <c r="B1947" s="398" t="s">
        <v>15</v>
      </c>
      <c r="C1947" s="397" t="s">
        <v>16</v>
      </c>
    </row>
    <row r="1948" spans="1:3" ht="15" x14ac:dyDescent="0.2">
      <c r="A1948" s="397">
        <v>19083</v>
      </c>
      <c r="B1948" s="398" t="s">
        <v>15</v>
      </c>
      <c r="C1948" s="397" t="s">
        <v>16</v>
      </c>
    </row>
    <row r="1949" spans="1:3" ht="15" x14ac:dyDescent="0.2">
      <c r="A1949" s="397">
        <v>19085</v>
      </c>
      <c r="B1949" s="398" t="s">
        <v>15</v>
      </c>
      <c r="C1949" s="397" t="s">
        <v>16</v>
      </c>
    </row>
    <row r="1950" spans="1:3" ht="15" x14ac:dyDescent="0.2">
      <c r="A1950" s="397">
        <v>19086</v>
      </c>
      <c r="B1950" s="398" t="s">
        <v>15</v>
      </c>
      <c r="C1950" s="397" t="s">
        <v>16</v>
      </c>
    </row>
    <row r="1951" spans="1:3" ht="15" x14ac:dyDescent="0.2">
      <c r="A1951" s="397">
        <v>19087</v>
      </c>
      <c r="B1951" s="398" t="s">
        <v>15</v>
      </c>
      <c r="C1951" s="397" t="s">
        <v>16</v>
      </c>
    </row>
    <row r="1952" spans="1:3" ht="15" x14ac:dyDescent="0.2">
      <c r="A1952" s="397">
        <v>19088</v>
      </c>
      <c r="B1952" s="398" t="s">
        <v>15</v>
      </c>
      <c r="C1952" s="397" t="s">
        <v>16</v>
      </c>
    </row>
    <row r="1953" spans="1:3" ht="15" x14ac:dyDescent="0.2">
      <c r="A1953" s="397">
        <v>19089</v>
      </c>
      <c r="B1953" s="398" t="s">
        <v>15</v>
      </c>
      <c r="C1953" s="397" t="s">
        <v>16</v>
      </c>
    </row>
    <row r="1954" spans="1:3" ht="15" x14ac:dyDescent="0.2">
      <c r="A1954" s="397">
        <v>19090</v>
      </c>
      <c r="B1954" s="398" t="s">
        <v>15</v>
      </c>
      <c r="C1954" s="397" t="s">
        <v>16</v>
      </c>
    </row>
    <row r="1955" spans="1:3" ht="15" x14ac:dyDescent="0.2">
      <c r="A1955" s="397">
        <v>19091</v>
      </c>
      <c r="B1955" s="398" t="s">
        <v>15</v>
      </c>
      <c r="C1955" s="397" t="s">
        <v>16</v>
      </c>
    </row>
    <row r="1956" spans="1:3" ht="15" x14ac:dyDescent="0.2">
      <c r="A1956" s="397">
        <v>19092</v>
      </c>
      <c r="B1956" s="398" t="s">
        <v>15</v>
      </c>
      <c r="C1956" s="397" t="s">
        <v>16</v>
      </c>
    </row>
    <row r="1957" spans="1:3" ht="15" x14ac:dyDescent="0.2">
      <c r="A1957" s="397">
        <v>19093</v>
      </c>
      <c r="B1957" s="398" t="s">
        <v>15</v>
      </c>
      <c r="C1957" s="397" t="s">
        <v>16</v>
      </c>
    </row>
    <row r="1958" spans="1:3" ht="15" x14ac:dyDescent="0.2">
      <c r="A1958" s="397">
        <v>19094</v>
      </c>
      <c r="B1958" s="398" t="s">
        <v>15</v>
      </c>
      <c r="C1958" s="397" t="s">
        <v>16</v>
      </c>
    </row>
    <row r="1959" spans="1:3" ht="15" x14ac:dyDescent="0.2">
      <c r="A1959" s="397">
        <v>19095</v>
      </c>
      <c r="B1959" s="398" t="s">
        <v>15</v>
      </c>
      <c r="C1959" s="397" t="s">
        <v>16</v>
      </c>
    </row>
    <row r="1960" spans="1:3" ht="15" x14ac:dyDescent="0.2">
      <c r="A1960" s="397">
        <v>19096</v>
      </c>
      <c r="B1960" s="398" t="s">
        <v>15</v>
      </c>
      <c r="C1960" s="397" t="s">
        <v>16</v>
      </c>
    </row>
    <row r="1961" spans="1:3" ht="15" x14ac:dyDescent="0.2">
      <c r="A1961" s="397">
        <v>19098</v>
      </c>
      <c r="B1961" s="398" t="s">
        <v>15</v>
      </c>
      <c r="C1961" s="397" t="s">
        <v>16</v>
      </c>
    </row>
    <row r="1962" spans="1:3" ht="15" x14ac:dyDescent="0.2">
      <c r="A1962" s="397">
        <v>19099</v>
      </c>
      <c r="B1962" s="398" t="s">
        <v>15</v>
      </c>
      <c r="C1962" s="397" t="s">
        <v>16</v>
      </c>
    </row>
    <row r="1963" spans="1:3" ht="15" x14ac:dyDescent="0.2">
      <c r="A1963" s="397">
        <v>19101</v>
      </c>
      <c r="B1963" s="398" t="s">
        <v>15</v>
      </c>
      <c r="C1963" s="397" t="s">
        <v>16</v>
      </c>
    </row>
    <row r="1964" spans="1:3" ht="15" x14ac:dyDescent="0.2">
      <c r="A1964" s="397">
        <v>19102</v>
      </c>
      <c r="B1964" s="398" t="s">
        <v>15</v>
      </c>
      <c r="C1964" s="397" t="s">
        <v>16</v>
      </c>
    </row>
    <row r="1965" spans="1:3" ht="15" x14ac:dyDescent="0.2">
      <c r="A1965" s="397">
        <v>19103</v>
      </c>
      <c r="B1965" s="398" t="s">
        <v>15</v>
      </c>
      <c r="C1965" s="397" t="s">
        <v>16</v>
      </c>
    </row>
    <row r="1966" spans="1:3" ht="15" x14ac:dyDescent="0.2">
      <c r="A1966" s="397">
        <v>19104</v>
      </c>
      <c r="B1966" s="398" t="s">
        <v>15</v>
      </c>
      <c r="C1966" s="397" t="s">
        <v>16</v>
      </c>
    </row>
    <row r="1967" spans="1:3" ht="15" x14ac:dyDescent="0.2">
      <c r="A1967" s="397">
        <v>19105</v>
      </c>
      <c r="B1967" s="398" t="s">
        <v>15</v>
      </c>
      <c r="C1967" s="397" t="s">
        <v>16</v>
      </c>
    </row>
    <row r="1968" spans="1:3" ht="15" x14ac:dyDescent="0.2">
      <c r="A1968" s="397">
        <v>19106</v>
      </c>
      <c r="B1968" s="398" t="s">
        <v>15</v>
      </c>
      <c r="C1968" s="397" t="s">
        <v>16</v>
      </c>
    </row>
    <row r="1969" spans="1:3" ht="15" x14ac:dyDescent="0.2">
      <c r="A1969" s="397">
        <v>19107</v>
      </c>
      <c r="B1969" s="398" t="s">
        <v>15</v>
      </c>
      <c r="C1969" s="397" t="s">
        <v>16</v>
      </c>
    </row>
    <row r="1970" spans="1:3" ht="15" x14ac:dyDescent="0.2">
      <c r="A1970" s="397">
        <v>19108</v>
      </c>
      <c r="B1970" s="398" t="s">
        <v>15</v>
      </c>
      <c r="C1970" s="397" t="s">
        <v>16</v>
      </c>
    </row>
    <row r="1971" spans="1:3" ht="15" x14ac:dyDescent="0.2">
      <c r="A1971" s="397">
        <v>19109</v>
      </c>
      <c r="B1971" s="398" t="s">
        <v>15</v>
      </c>
      <c r="C1971" s="397" t="s">
        <v>16</v>
      </c>
    </row>
    <row r="1972" spans="1:3" ht="15" x14ac:dyDescent="0.2">
      <c r="A1972" s="397">
        <v>19110</v>
      </c>
      <c r="B1972" s="398" t="s">
        <v>15</v>
      </c>
      <c r="C1972" s="397" t="s">
        <v>16</v>
      </c>
    </row>
    <row r="1973" spans="1:3" ht="15" x14ac:dyDescent="0.2">
      <c r="A1973" s="397">
        <v>19111</v>
      </c>
      <c r="B1973" s="398" t="s">
        <v>15</v>
      </c>
      <c r="C1973" s="397" t="s">
        <v>16</v>
      </c>
    </row>
    <row r="1974" spans="1:3" ht="15" x14ac:dyDescent="0.2">
      <c r="A1974" s="397">
        <v>19112</v>
      </c>
      <c r="B1974" s="398" t="s">
        <v>15</v>
      </c>
      <c r="C1974" s="397" t="s">
        <v>16</v>
      </c>
    </row>
    <row r="1975" spans="1:3" ht="15" x14ac:dyDescent="0.2">
      <c r="A1975" s="397">
        <v>19113</v>
      </c>
      <c r="B1975" s="398" t="s">
        <v>15</v>
      </c>
      <c r="C1975" s="397" t="s">
        <v>16</v>
      </c>
    </row>
    <row r="1976" spans="1:3" ht="15" x14ac:dyDescent="0.2">
      <c r="A1976" s="397">
        <v>19114</v>
      </c>
      <c r="B1976" s="398" t="s">
        <v>15</v>
      </c>
      <c r="C1976" s="397" t="s">
        <v>16</v>
      </c>
    </row>
    <row r="1977" spans="1:3" ht="15" x14ac:dyDescent="0.2">
      <c r="A1977" s="397">
        <v>19115</v>
      </c>
      <c r="B1977" s="398" t="s">
        <v>15</v>
      </c>
      <c r="C1977" s="397" t="s">
        <v>16</v>
      </c>
    </row>
    <row r="1978" spans="1:3" ht="15" x14ac:dyDescent="0.2">
      <c r="A1978" s="397">
        <v>19116</v>
      </c>
      <c r="B1978" s="398" t="s">
        <v>15</v>
      </c>
      <c r="C1978" s="397" t="s">
        <v>16</v>
      </c>
    </row>
    <row r="1979" spans="1:3" ht="15" x14ac:dyDescent="0.2">
      <c r="A1979" s="397">
        <v>19118</v>
      </c>
      <c r="B1979" s="398" t="s">
        <v>15</v>
      </c>
      <c r="C1979" s="397" t="s">
        <v>16</v>
      </c>
    </row>
    <row r="1980" spans="1:3" ht="15" x14ac:dyDescent="0.2">
      <c r="A1980" s="397">
        <v>19119</v>
      </c>
      <c r="B1980" s="398" t="s">
        <v>15</v>
      </c>
      <c r="C1980" s="397" t="s">
        <v>16</v>
      </c>
    </row>
    <row r="1981" spans="1:3" ht="15" x14ac:dyDescent="0.2">
      <c r="A1981" s="397">
        <v>19120</v>
      </c>
      <c r="B1981" s="398" t="s">
        <v>15</v>
      </c>
      <c r="C1981" s="397" t="s">
        <v>16</v>
      </c>
    </row>
    <row r="1982" spans="1:3" ht="15" x14ac:dyDescent="0.2">
      <c r="A1982" s="397">
        <v>19121</v>
      </c>
      <c r="B1982" s="398" t="s">
        <v>15</v>
      </c>
      <c r="C1982" s="397" t="s">
        <v>16</v>
      </c>
    </row>
    <row r="1983" spans="1:3" ht="15" x14ac:dyDescent="0.2">
      <c r="A1983" s="397">
        <v>19122</v>
      </c>
      <c r="B1983" s="398" t="s">
        <v>15</v>
      </c>
      <c r="C1983" s="397" t="s">
        <v>16</v>
      </c>
    </row>
    <row r="1984" spans="1:3" ht="15" x14ac:dyDescent="0.2">
      <c r="A1984" s="397">
        <v>19123</v>
      </c>
      <c r="B1984" s="398" t="s">
        <v>15</v>
      </c>
      <c r="C1984" s="397" t="s">
        <v>16</v>
      </c>
    </row>
    <row r="1985" spans="1:3" ht="15" x14ac:dyDescent="0.2">
      <c r="A1985" s="397">
        <v>19124</v>
      </c>
      <c r="B1985" s="398" t="s">
        <v>15</v>
      </c>
      <c r="C1985" s="397" t="s">
        <v>16</v>
      </c>
    </row>
    <row r="1986" spans="1:3" ht="15" x14ac:dyDescent="0.2">
      <c r="A1986" s="397">
        <v>19125</v>
      </c>
      <c r="B1986" s="398" t="s">
        <v>15</v>
      </c>
      <c r="C1986" s="397" t="s">
        <v>16</v>
      </c>
    </row>
    <row r="1987" spans="1:3" ht="15" x14ac:dyDescent="0.2">
      <c r="A1987" s="397">
        <v>19126</v>
      </c>
      <c r="B1987" s="398" t="s">
        <v>15</v>
      </c>
      <c r="C1987" s="397" t="s">
        <v>16</v>
      </c>
    </row>
    <row r="1988" spans="1:3" ht="15" x14ac:dyDescent="0.2">
      <c r="A1988" s="397">
        <v>19127</v>
      </c>
      <c r="B1988" s="398" t="s">
        <v>15</v>
      </c>
      <c r="C1988" s="397" t="s">
        <v>16</v>
      </c>
    </row>
    <row r="1989" spans="1:3" ht="15" x14ac:dyDescent="0.2">
      <c r="A1989" s="397">
        <v>19128</v>
      </c>
      <c r="B1989" s="398" t="s">
        <v>15</v>
      </c>
      <c r="C1989" s="397" t="s">
        <v>16</v>
      </c>
    </row>
    <row r="1990" spans="1:3" ht="15" x14ac:dyDescent="0.2">
      <c r="A1990" s="397">
        <v>19129</v>
      </c>
      <c r="B1990" s="398" t="s">
        <v>15</v>
      </c>
      <c r="C1990" s="397" t="s">
        <v>16</v>
      </c>
    </row>
    <row r="1991" spans="1:3" ht="15" x14ac:dyDescent="0.2">
      <c r="A1991" s="397">
        <v>19130</v>
      </c>
      <c r="B1991" s="398" t="s">
        <v>15</v>
      </c>
      <c r="C1991" s="397" t="s">
        <v>16</v>
      </c>
    </row>
    <row r="1992" spans="1:3" ht="15" x14ac:dyDescent="0.2">
      <c r="A1992" s="397">
        <v>19131</v>
      </c>
      <c r="B1992" s="398" t="s">
        <v>15</v>
      </c>
      <c r="C1992" s="397" t="s">
        <v>16</v>
      </c>
    </row>
    <row r="1993" spans="1:3" ht="15" x14ac:dyDescent="0.2">
      <c r="A1993" s="397">
        <v>19132</v>
      </c>
      <c r="B1993" s="398" t="s">
        <v>15</v>
      </c>
      <c r="C1993" s="397" t="s">
        <v>16</v>
      </c>
    </row>
    <row r="1994" spans="1:3" ht="15" x14ac:dyDescent="0.2">
      <c r="A1994" s="397">
        <v>19133</v>
      </c>
      <c r="B1994" s="398" t="s">
        <v>15</v>
      </c>
      <c r="C1994" s="397" t="s">
        <v>16</v>
      </c>
    </row>
    <row r="1995" spans="1:3" ht="15" x14ac:dyDescent="0.2">
      <c r="A1995" s="397">
        <v>19134</v>
      </c>
      <c r="B1995" s="398" t="s">
        <v>15</v>
      </c>
      <c r="C1995" s="397" t="s">
        <v>16</v>
      </c>
    </row>
    <row r="1996" spans="1:3" ht="15" x14ac:dyDescent="0.2">
      <c r="A1996" s="397">
        <v>19135</v>
      </c>
      <c r="B1996" s="398" t="s">
        <v>15</v>
      </c>
      <c r="C1996" s="397" t="s">
        <v>16</v>
      </c>
    </row>
    <row r="1997" spans="1:3" ht="15" x14ac:dyDescent="0.2">
      <c r="A1997" s="397">
        <v>19136</v>
      </c>
      <c r="B1997" s="398" t="s">
        <v>15</v>
      </c>
      <c r="C1997" s="397" t="s">
        <v>16</v>
      </c>
    </row>
    <row r="1998" spans="1:3" ht="15" x14ac:dyDescent="0.2">
      <c r="A1998" s="397">
        <v>19137</v>
      </c>
      <c r="B1998" s="398" t="s">
        <v>15</v>
      </c>
      <c r="C1998" s="397" t="s">
        <v>16</v>
      </c>
    </row>
    <row r="1999" spans="1:3" ht="15" x14ac:dyDescent="0.2">
      <c r="A1999" s="397">
        <v>19138</v>
      </c>
      <c r="B1999" s="398" t="s">
        <v>15</v>
      </c>
      <c r="C1999" s="397" t="s">
        <v>16</v>
      </c>
    </row>
    <row r="2000" spans="1:3" ht="15" x14ac:dyDescent="0.2">
      <c r="A2000" s="397">
        <v>19139</v>
      </c>
      <c r="B2000" s="398" t="s">
        <v>15</v>
      </c>
      <c r="C2000" s="397" t="s">
        <v>16</v>
      </c>
    </row>
    <row r="2001" spans="1:3" ht="15" x14ac:dyDescent="0.2">
      <c r="A2001" s="397">
        <v>19140</v>
      </c>
      <c r="B2001" s="398" t="s">
        <v>15</v>
      </c>
      <c r="C2001" s="397" t="s">
        <v>16</v>
      </c>
    </row>
    <row r="2002" spans="1:3" ht="15" x14ac:dyDescent="0.2">
      <c r="A2002" s="397">
        <v>19141</v>
      </c>
      <c r="B2002" s="398" t="s">
        <v>15</v>
      </c>
      <c r="C2002" s="397" t="s">
        <v>16</v>
      </c>
    </row>
    <row r="2003" spans="1:3" ht="15" x14ac:dyDescent="0.2">
      <c r="A2003" s="397">
        <v>19142</v>
      </c>
      <c r="B2003" s="398" t="s">
        <v>15</v>
      </c>
      <c r="C2003" s="397" t="s">
        <v>16</v>
      </c>
    </row>
    <row r="2004" spans="1:3" ht="15" x14ac:dyDescent="0.2">
      <c r="A2004" s="397">
        <v>19143</v>
      </c>
      <c r="B2004" s="398" t="s">
        <v>15</v>
      </c>
      <c r="C2004" s="397" t="s">
        <v>16</v>
      </c>
    </row>
    <row r="2005" spans="1:3" ht="15" x14ac:dyDescent="0.2">
      <c r="A2005" s="397">
        <v>19144</v>
      </c>
      <c r="B2005" s="398" t="s">
        <v>15</v>
      </c>
      <c r="C2005" s="397" t="s">
        <v>16</v>
      </c>
    </row>
    <row r="2006" spans="1:3" ht="15" x14ac:dyDescent="0.2">
      <c r="A2006" s="397">
        <v>19145</v>
      </c>
      <c r="B2006" s="398" t="s">
        <v>15</v>
      </c>
      <c r="C2006" s="397" t="s">
        <v>16</v>
      </c>
    </row>
    <row r="2007" spans="1:3" ht="15" x14ac:dyDescent="0.2">
      <c r="A2007" s="397">
        <v>19146</v>
      </c>
      <c r="B2007" s="398" t="s">
        <v>15</v>
      </c>
      <c r="C2007" s="397" t="s">
        <v>16</v>
      </c>
    </row>
    <row r="2008" spans="1:3" ht="15" x14ac:dyDescent="0.2">
      <c r="A2008" s="397">
        <v>19147</v>
      </c>
      <c r="B2008" s="398" t="s">
        <v>15</v>
      </c>
      <c r="C2008" s="397" t="s">
        <v>16</v>
      </c>
    </row>
    <row r="2009" spans="1:3" ht="15" x14ac:dyDescent="0.2">
      <c r="A2009" s="397">
        <v>19148</v>
      </c>
      <c r="B2009" s="398" t="s">
        <v>15</v>
      </c>
      <c r="C2009" s="397" t="s">
        <v>16</v>
      </c>
    </row>
    <row r="2010" spans="1:3" ht="15" x14ac:dyDescent="0.2">
      <c r="A2010" s="397">
        <v>19149</v>
      </c>
      <c r="B2010" s="398" t="s">
        <v>15</v>
      </c>
      <c r="C2010" s="397" t="s">
        <v>16</v>
      </c>
    </row>
    <row r="2011" spans="1:3" ht="15" x14ac:dyDescent="0.2">
      <c r="A2011" s="397">
        <v>19150</v>
      </c>
      <c r="B2011" s="398" t="s">
        <v>15</v>
      </c>
      <c r="C2011" s="397" t="s">
        <v>16</v>
      </c>
    </row>
    <row r="2012" spans="1:3" ht="15" x14ac:dyDescent="0.2">
      <c r="A2012" s="397">
        <v>19151</v>
      </c>
      <c r="B2012" s="398" t="s">
        <v>15</v>
      </c>
      <c r="C2012" s="397" t="s">
        <v>16</v>
      </c>
    </row>
    <row r="2013" spans="1:3" ht="15" x14ac:dyDescent="0.2">
      <c r="A2013" s="397">
        <v>19152</v>
      </c>
      <c r="B2013" s="398" t="s">
        <v>15</v>
      </c>
      <c r="C2013" s="397" t="s">
        <v>16</v>
      </c>
    </row>
    <row r="2014" spans="1:3" ht="15" x14ac:dyDescent="0.2">
      <c r="A2014" s="397">
        <v>19153</v>
      </c>
      <c r="B2014" s="398" t="s">
        <v>15</v>
      </c>
      <c r="C2014" s="397" t="s">
        <v>16</v>
      </c>
    </row>
    <row r="2015" spans="1:3" ht="15" x14ac:dyDescent="0.2">
      <c r="A2015" s="397">
        <v>19154</v>
      </c>
      <c r="B2015" s="398" t="s">
        <v>15</v>
      </c>
      <c r="C2015" s="397" t="s">
        <v>16</v>
      </c>
    </row>
    <row r="2016" spans="1:3" ht="15" x14ac:dyDescent="0.2">
      <c r="A2016" s="397">
        <v>19155</v>
      </c>
      <c r="B2016" s="398" t="s">
        <v>15</v>
      </c>
      <c r="C2016" s="397" t="s">
        <v>16</v>
      </c>
    </row>
    <row r="2017" spans="1:3" ht="15" x14ac:dyDescent="0.2">
      <c r="A2017" s="397">
        <v>19160</v>
      </c>
      <c r="B2017" s="398" t="s">
        <v>15</v>
      </c>
      <c r="C2017" s="397" t="s">
        <v>16</v>
      </c>
    </row>
    <row r="2018" spans="1:3" ht="15" x14ac:dyDescent="0.2">
      <c r="A2018" s="397">
        <v>19161</v>
      </c>
      <c r="B2018" s="398" t="s">
        <v>15</v>
      </c>
      <c r="C2018" s="397" t="s">
        <v>16</v>
      </c>
    </row>
    <row r="2019" spans="1:3" ht="15" x14ac:dyDescent="0.2">
      <c r="A2019" s="397">
        <v>19162</v>
      </c>
      <c r="B2019" s="398" t="s">
        <v>15</v>
      </c>
      <c r="C2019" s="397" t="s">
        <v>16</v>
      </c>
    </row>
    <row r="2020" spans="1:3" ht="15" x14ac:dyDescent="0.2">
      <c r="A2020" s="397">
        <v>19170</v>
      </c>
      <c r="B2020" s="398" t="s">
        <v>15</v>
      </c>
      <c r="C2020" s="397" t="s">
        <v>16</v>
      </c>
    </row>
    <row r="2021" spans="1:3" ht="15" x14ac:dyDescent="0.2">
      <c r="A2021" s="397">
        <v>19171</v>
      </c>
      <c r="B2021" s="398" t="s">
        <v>15</v>
      </c>
      <c r="C2021" s="397" t="s">
        <v>16</v>
      </c>
    </row>
    <row r="2022" spans="1:3" ht="15" x14ac:dyDescent="0.2">
      <c r="A2022" s="397">
        <v>19172</v>
      </c>
      <c r="B2022" s="398" t="s">
        <v>15</v>
      </c>
      <c r="C2022" s="397" t="s">
        <v>16</v>
      </c>
    </row>
    <row r="2023" spans="1:3" ht="15" x14ac:dyDescent="0.2">
      <c r="A2023" s="397">
        <v>19173</v>
      </c>
      <c r="B2023" s="398" t="s">
        <v>15</v>
      </c>
      <c r="C2023" s="397" t="s">
        <v>16</v>
      </c>
    </row>
    <row r="2024" spans="1:3" ht="15" x14ac:dyDescent="0.2">
      <c r="A2024" s="397">
        <v>19175</v>
      </c>
      <c r="B2024" s="398" t="s">
        <v>15</v>
      </c>
      <c r="C2024" s="397" t="s">
        <v>16</v>
      </c>
    </row>
    <row r="2025" spans="1:3" ht="15" x14ac:dyDescent="0.2">
      <c r="A2025" s="397">
        <v>19176</v>
      </c>
      <c r="B2025" s="398" t="s">
        <v>15</v>
      </c>
      <c r="C2025" s="397" t="s">
        <v>16</v>
      </c>
    </row>
    <row r="2026" spans="1:3" ht="15" x14ac:dyDescent="0.2">
      <c r="A2026" s="397">
        <v>19177</v>
      </c>
      <c r="B2026" s="398" t="s">
        <v>15</v>
      </c>
      <c r="C2026" s="397" t="s">
        <v>16</v>
      </c>
    </row>
    <row r="2027" spans="1:3" ht="15" x14ac:dyDescent="0.2">
      <c r="A2027" s="397">
        <v>19178</v>
      </c>
      <c r="B2027" s="398" t="s">
        <v>15</v>
      </c>
      <c r="C2027" s="397" t="s">
        <v>16</v>
      </c>
    </row>
    <row r="2028" spans="1:3" ht="15" x14ac:dyDescent="0.2">
      <c r="A2028" s="397">
        <v>19179</v>
      </c>
      <c r="B2028" s="398" t="s">
        <v>15</v>
      </c>
      <c r="C2028" s="397" t="s">
        <v>16</v>
      </c>
    </row>
    <row r="2029" spans="1:3" ht="15" x14ac:dyDescent="0.2">
      <c r="A2029" s="397">
        <v>19181</v>
      </c>
      <c r="B2029" s="398" t="s">
        <v>15</v>
      </c>
      <c r="C2029" s="397" t="s">
        <v>16</v>
      </c>
    </row>
    <row r="2030" spans="1:3" ht="15" x14ac:dyDescent="0.2">
      <c r="A2030" s="397">
        <v>19182</v>
      </c>
      <c r="B2030" s="398" t="s">
        <v>15</v>
      </c>
      <c r="C2030" s="397" t="s">
        <v>16</v>
      </c>
    </row>
    <row r="2031" spans="1:3" ht="15" x14ac:dyDescent="0.2">
      <c r="A2031" s="397">
        <v>19183</v>
      </c>
      <c r="B2031" s="398" t="s">
        <v>15</v>
      </c>
      <c r="C2031" s="397" t="s">
        <v>16</v>
      </c>
    </row>
    <row r="2032" spans="1:3" ht="15" x14ac:dyDescent="0.2">
      <c r="A2032" s="397">
        <v>19184</v>
      </c>
      <c r="B2032" s="398" t="s">
        <v>15</v>
      </c>
      <c r="C2032" s="397" t="s">
        <v>16</v>
      </c>
    </row>
    <row r="2033" spans="1:3" ht="15" x14ac:dyDescent="0.2">
      <c r="A2033" s="397">
        <v>19185</v>
      </c>
      <c r="B2033" s="398" t="s">
        <v>15</v>
      </c>
      <c r="C2033" s="397" t="s">
        <v>16</v>
      </c>
    </row>
    <row r="2034" spans="1:3" ht="15" x14ac:dyDescent="0.2">
      <c r="A2034" s="397">
        <v>19187</v>
      </c>
      <c r="B2034" s="398" t="s">
        <v>15</v>
      </c>
      <c r="C2034" s="397" t="s">
        <v>16</v>
      </c>
    </row>
    <row r="2035" spans="1:3" ht="15" x14ac:dyDescent="0.2">
      <c r="A2035" s="397">
        <v>19188</v>
      </c>
      <c r="B2035" s="398" t="s">
        <v>15</v>
      </c>
      <c r="C2035" s="397" t="s">
        <v>16</v>
      </c>
    </row>
    <row r="2036" spans="1:3" ht="15" x14ac:dyDescent="0.2">
      <c r="A2036" s="397">
        <v>19190</v>
      </c>
      <c r="B2036" s="398" t="s">
        <v>15</v>
      </c>
      <c r="C2036" s="397" t="s">
        <v>16</v>
      </c>
    </row>
    <row r="2037" spans="1:3" ht="15" x14ac:dyDescent="0.2">
      <c r="A2037" s="397">
        <v>19191</v>
      </c>
      <c r="B2037" s="398" t="s">
        <v>15</v>
      </c>
      <c r="C2037" s="397" t="s">
        <v>16</v>
      </c>
    </row>
    <row r="2038" spans="1:3" ht="15" x14ac:dyDescent="0.2">
      <c r="A2038" s="397">
        <v>19192</v>
      </c>
      <c r="B2038" s="398" t="s">
        <v>15</v>
      </c>
      <c r="C2038" s="397" t="s">
        <v>16</v>
      </c>
    </row>
    <row r="2039" spans="1:3" ht="15" x14ac:dyDescent="0.2">
      <c r="A2039" s="397">
        <v>19193</v>
      </c>
      <c r="B2039" s="398" t="s">
        <v>15</v>
      </c>
      <c r="C2039" s="397" t="s">
        <v>16</v>
      </c>
    </row>
    <row r="2040" spans="1:3" ht="15" x14ac:dyDescent="0.2">
      <c r="A2040" s="397">
        <v>19194</v>
      </c>
      <c r="B2040" s="398" t="s">
        <v>15</v>
      </c>
      <c r="C2040" s="397" t="s">
        <v>16</v>
      </c>
    </row>
    <row r="2041" spans="1:3" ht="15" x14ac:dyDescent="0.2">
      <c r="A2041" s="397">
        <v>19195</v>
      </c>
      <c r="B2041" s="398" t="s">
        <v>15</v>
      </c>
      <c r="C2041" s="397" t="s">
        <v>16</v>
      </c>
    </row>
    <row r="2042" spans="1:3" ht="15" x14ac:dyDescent="0.2">
      <c r="A2042" s="397">
        <v>19196</v>
      </c>
      <c r="B2042" s="398" t="s">
        <v>15</v>
      </c>
      <c r="C2042" s="397" t="s">
        <v>16</v>
      </c>
    </row>
    <row r="2043" spans="1:3" ht="15" x14ac:dyDescent="0.2">
      <c r="A2043" s="397">
        <v>19197</v>
      </c>
      <c r="B2043" s="398" t="s">
        <v>15</v>
      </c>
      <c r="C2043" s="397" t="s">
        <v>16</v>
      </c>
    </row>
    <row r="2044" spans="1:3" ht="15" x14ac:dyDescent="0.2">
      <c r="A2044" s="397">
        <v>19244</v>
      </c>
      <c r="B2044" s="398" t="s">
        <v>15</v>
      </c>
      <c r="C2044" s="397" t="s">
        <v>16</v>
      </c>
    </row>
    <row r="2045" spans="1:3" ht="15" x14ac:dyDescent="0.2">
      <c r="A2045" s="397">
        <v>19255</v>
      </c>
      <c r="B2045" s="398" t="s">
        <v>15</v>
      </c>
      <c r="C2045" s="397" t="s">
        <v>16</v>
      </c>
    </row>
    <row r="2046" spans="1:3" ht="15" x14ac:dyDescent="0.2">
      <c r="A2046" s="397">
        <v>19301</v>
      </c>
      <c r="B2046" s="398" t="s">
        <v>15</v>
      </c>
      <c r="C2046" s="397" t="s">
        <v>16</v>
      </c>
    </row>
    <row r="2047" spans="1:3" ht="15" x14ac:dyDescent="0.2">
      <c r="A2047" s="397">
        <v>19310</v>
      </c>
      <c r="B2047" s="398" t="s">
        <v>15</v>
      </c>
      <c r="C2047" s="397" t="s">
        <v>16</v>
      </c>
    </row>
    <row r="2048" spans="1:3" ht="15" x14ac:dyDescent="0.2">
      <c r="A2048" s="397">
        <v>19311</v>
      </c>
      <c r="B2048" s="398" t="s">
        <v>15</v>
      </c>
      <c r="C2048" s="397" t="s">
        <v>16</v>
      </c>
    </row>
    <row r="2049" spans="1:3" ht="15" x14ac:dyDescent="0.2">
      <c r="A2049" s="397">
        <v>19312</v>
      </c>
      <c r="B2049" s="398" t="s">
        <v>15</v>
      </c>
      <c r="C2049" s="397" t="s">
        <v>16</v>
      </c>
    </row>
    <row r="2050" spans="1:3" ht="15" x14ac:dyDescent="0.2">
      <c r="A2050" s="397">
        <v>19316</v>
      </c>
      <c r="B2050" s="398" t="s">
        <v>15</v>
      </c>
      <c r="C2050" s="397" t="s">
        <v>16</v>
      </c>
    </row>
    <row r="2051" spans="1:3" ht="15" x14ac:dyDescent="0.2">
      <c r="A2051" s="397">
        <v>19317</v>
      </c>
      <c r="B2051" s="398" t="s">
        <v>15</v>
      </c>
      <c r="C2051" s="397" t="s">
        <v>16</v>
      </c>
    </row>
    <row r="2052" spans="1:3" ht="15" x14ac:dyDescent="0.2">
      <c r="A2052" s="397">
        <v>19318</v>
      </c>
      <c r="B2052" s="398" t="s">
        <v>15</v>
      </c>
      <c r="C2052" s="397" t="s">
        <v>16</v>
      </c>
    </row>
    <row r="2053" spans="1:3" ht="15" x14ac:dyDescent="0.2">
      <c r="A2053" s="397">
        <v>19319</v>
      </c>
      <c r="B2053" s="398" t="s">
        <v>15</v>
      </c>
      <c r="C2053" s="397" t="s">
        <v>16</v>
      </c>
    </row>
    <row r="2054" spans="1:3" ht="15" x14ac:dyDescent="0.2">
      <c r="A2054" s="397">
        <v>19320</v>
      </c>
      <c r="B2054" s="398" t="s">
        <v>15</v>
      </c>
      <c r="C2054" s="397" t="s">
        <v>16</v>
      </c>
    </row>
    <row r="2055" spans="1:3" ht="15" x14ac:dyDescent="0.2">
      <c r="A2055" s="397">
        <v>19330</v>
      </c>
      <c r="B2055" s="398" t="s">
        <v>15</v>
      </c>
      <c r="C2055" s="397" t="s">
        <v>16</v>
      </c>
    </row>
    <row r="2056" spans="1:3" ht="15" x14ac:dyDescent="0.2">
      <c r="A2056" s="397">
        <v>19331</v>
      </c>
      <c r="B2056" s="398" t="s">
        <v>15</v>
      </c>
      <c r="C2056" s="397" t="s">
        <v>16</v>
      </c>
    </row>
    <row r="2057" spans="1:3" ht="15" x14ac:dyDescent="0.2">
      <c r="A2057" s="397">
        <v>19333</v>
      </c>
      <c r="B2057" s="398" t="s">
        <v>15</v>
      </c>
      <c r="C2057" s="397" t="s">
        <v>16</v>
      </c>
    </row>
    <row r="2058" spans="1:3" ht="15" x14ac:dyDescent="0.2">
      <c r="A2058" s="397">
        <v>19335</v>
      </c>
      <c r="B2058" s="398" t="s">
        <v>15</v>
      </c>
      <c r="C2058" s="397" t="s">
        <v>16</v>
      </c>
    </row>
    <row r="2059" spans="1:3" ht="15" x14ac:dyDescent="0.2">
      <c r="A2059" s="397">
        <v>19339</v>
      </c>
      <c r="B2059" s="398" t="s">
        <v>15</v>
      </c>
      <c r="C2059" s="397" t="s">
        <v>16</v>
      </c>
    </row>
    <row r="2060" spans="1:3" ht="15" x14ac:dyDescent="0.2">
      <c r="A2060" s="397">
        <v>19340</v>
      </c>
      <c r="B2060" s="398" t="s">
        <v>15</v>
      </c>
      <c r="C2060" s="397" t="s">
        <v>16</v>
      </c>
    </row>
    <row r="2061" spans="1:3" ht="15" x14ac:dyDescent="0.2">
      <c r="A2061" s="397">
        <v>19341</v>
      </c>
      <c r="B2061" s="398" t="s">
        <v>15</v>
      </c>
      <c r="C2061" s="397" t="s">
        <v>16</v>
      </c>
    </row>
    <row r="2062" spans="1:3" ht="15" x14ac:dyDescent="0.2">
      <c r="A2062" s="397">
        <v>19342</v>
      </c>
      <c r="B2062" s="398" t="s">
        <v>15</v>
      </c>
      <c r="C2062" s="397" t="s">
        <v>16</v>
      </c>
    </row>
    <row r="2063" spans="1:3" ht="15" x14ac:dyDescent="0.2">
      <c r="A2063" s="397">
        <v>19343</v>
      </c>
      <c r="B2063" s="398" t="s">
        <v>15</v>
      </c>
      <c r="C2063" s="397" t="s">
        <v>16</v>
      </c>
    </row>
    <row r="2064" spans="1:3" ht="15" x14ac:dyDescent="0.2">
      <c r="A2064" s="397">
        <v>19344</v>
      </c>
      <c r="B2064" s="398" t="s">
        <v>15</v>
      </c>
      <c r="C2064" s="397" t="s">
        <v>16</v>
      </c>
    </row>
    <row r="2065" spans="1:3" ht="15" x14ac:dyDescent="0.2">
      <c r="A2065" s="397">
        <v>19345</v>
      </c>
      <c r="B2065" s="398" t="s">
        <v>15</v>
      </c>
      <c r="C2065" s="397" t="s">
        <v>16</v>
      </c>
    </row>
    <row r="2066" spans="1:3" ht="15" x14ac:dyDescent="0.2">
      <c r="A2066" s="397">
        <v>19346</v>
      </c>
      <c r="B2066" s="398" t="s">
        <v>15</v>
      </c>
      <c r="C2066" s="397" t="s">
        <v>16</v>
      </c>
    </row>
    <row r="2067" spans="1:3" ht="15" x14ac:dyDescent="0.2">
      <c r="A2067" s="397">
        <v>19347</v>
      </c>
      <c r="B2067" s="398" t="s">
        <v>15</v>
      </c>
      <c r="C2067" s="397" t="s">
        <v>16</v>
      </c>
    </row>
    <row r="2068" spans="1:3" ht="15" x14ac:dyDescent="0.2">
      <c r="A2068" s="397">
        <v>19348</v>
      </c>
      <c r="B2068" s="398" t="s">
        <v>15</v>
      </c>
      <c r="C2068" s="397" t="s">
        <v>16</v>
      </c>
    </row>
    <row r="2069" spans="1:3" ht="15" x14ac:dyDescent="0.2">
      <c r="A2069" s="397">
        <v>19350</v>
      </c>
      <c r="B2069" s="398" t="s">
        <v>15</v>
      </c>
      <c r="C2069" s="397" t="s">
        <v>16</v>
      </c>
    </row>
    <row r="2070" spans="1:3" ht="15" x14ac:dyDescent="0.2">
      <c r="A2070" s="397">
        <v>19351</v>
      </c>
      <c r="B2070" s="398" t="s">
        <v>15</v>
      </c>
      <c r="C2070" s="397" t="s">
        <v>16</v>
      </c>
    </row>
    <row r="2071" spans="1:3" ht="15" x14ac:dyDescent="0.2">
      <c r="A2071" s="397">
        <v>19352</v>
      </c>
      <c r="B2071" s="398" t="s">
        <v>15</v>
      </c>
      <c r="C2071" s="397" t="s">
        <v>16</v>
      </c>
    </row>
    <row r="2072" spans="1:3" ht="15" x14ac:dyDescent="0.2">
      <c r="A2072" s="397">
        <v>19353</v>
      </c>
      <c r="B2072" s="398" t="s">
        <v>15</v>
      </c>
      <c r="C2072" s="397" t="s">
        <v>16</v>
      </c>
    </row>
    <row r="2073" spans="1:3" ht="15" x14ac:dyDescent="0.2">
      <c r="A2073" s="397">
        <v>19354</v>
      </c>
      <c r="B2073" s="398" t="s">
        <v>15</v>
      </c>
      <c r="C2073" s="397" t="s">
        <v>16</v>
      </c>
    </row>
    <row r="2074" spans="1:3" ht="15" x14ac:dyDescent="0.2">
      <c r="A2074" s="397">
        <v>19355</v>
      </c>
      <c r="B2074" s="398" t="s">
        <v>15</v>
      </c>
      <c r="C2074" s="397" t="s">
        <v>16</v>
      </c>
    </row>
    <row r="2075" spans="1:3" ht="15" x14ac:dyDescent="0.2">
      <c r="A2075" s="397">
        <v>19357</v>
      </c>
      <c r="B2075" s="398" t="s">
        <v>15</v>
      </c>
      <c r="C2075" s="397" t="s">
        <v>16</v>
      </c>
    </row>
    <row r="2076" spans="1:3" ht="15" x14ac:dyDescent="0.2">
      <c r="A2076" s="397">
        <v>19358</v>
      </c>
      <c r="B2076" s="398" t="s">
        <v>15</v>
      </c>
      <c r="C2076" s="397" t="s">
        <v>16</v>
      </c>
    </row>
    <row r="2077" spans="1:3" ht="15" x14ac:dyDescent="0.2">
      <c r="A2077" s="397">
        <v>19360</v>
      </c>
      <c r="B2077" s="398" t="s">
        <v>15</v>
      </c>
      <c r="C2077" s="397" t="s">
        <v>16</v>
      </c>
    </row>
    <row r="2078" spans="1:3" ht="15" x14ac:dyDescent="0.2">
      <c r="A2078" s="397">
        <v>19362</v>
      </c>
      <c r="B2078" s="398" t="s">
        <v>15</v>
      </c>
      <c r="C2078" s="397" t="s">
        <v>16</v>
      </c>
    </row>
    <row r="2079" spans="1:3" ht="15" x14ac:dyDescent="0.2">
      <c r="A2079" s="397">
        <v>19363</v>
      </c>
      <c r="B2079" s="398" t="s">
        <v>15</v>
      </c>
      <c r="C2079" s="397" t="s">
        <v>16</v>
      </c>
    </row>
    <row r="2080" spans="1:3" ht="15" x14ac:dyDescent="0.2">
      <c r="A2080" s="397">
        <v>19365</v>
      </c>
      <c r="B2080" s="398" t="s">
        <v>15</v>
      </c>
      <c r="C2080" s="397" t="s">
        <v>16</v>
      </c>
    </row>
    <row r="2081" spans="1:3" ht="15" x14ac:dyDescent="0.2">
      <c r="A2081" s="397">
        <v>19366</v>
      </c>
      <c r="B2081" s="398" t="s">
        <v>15</v>
      </c>
      <c r="C2081" s="397" t="s">
        <v>16</v>
      </c>
    </row>
    <row r="2082" spans="1:3" ht="15" x14ac:dyDescent="0.2">
      <c r="A2082" s="397">
        <v>19367</v>
      </c>
      <c r="B2082" s="398" t="s">
        <v>15</v>
      </c>
      <c r="C2082" s="397" t="s">
        <v>16</v>
      </c>
    </row>
    <row r="2083" spans="1:3" ht="15" x14ac:dyDescent="0.2">
      <c r="A2083" s="397">
        <v>19369</v>
      </c>
      <c r="B2083" s="398" t="s">
        <v>15</v>
      </c>
      <c r="C2083" s="397" t="s">
        <v>16</v>
      </c>
    </row>
    <row r="2084" spans="1:3" ht="15" x14ac:dyDescent="0.2">
      <c r="A2084" s="397">
        <v>19371</v>
      </c>
      <c r="B2084" s="398" t="s">
        <v>15</v>
      </c>
      <c r="C2084" s="397" t="s">
        <v>16</v>
      </c>
    </row>
    <row r="2085" spans="1:3" ht="15" x14ac:dyDescent="0.2">
      <c r="A2085" s="397">
        <v>19372</v>
      </c>
      <c r="B2085" s="398" t="s">
        <v>15</v>
      </c>
      <c r="C2085" s="397" t="s">
        <v>16</v>
      </c>
    </row>
    <row r="2086" spans="1:3" ht="15" x14ac:dyDescent="0.2">
      <c r="A2086" s="397">
        <v>19373</v>
      </c>
      <c r="B2086" s="398" t="s">
        <v>15</v>
      </c>
      <c r="C2086" s="397" t="s">
        <v>16</v>
      </c>
    </row>
    <row r="2087" spans="1:3" ht="15" x14ac:dyDescent="0.2">
      <c r="A2087" s="397">
        <v>19374</v>
      </c>
      <c r="B2087" s="398" t="s">
        <v>15</v>
      </c>
      <c r="C2087" s="397" t="s">
        <v>16</v>
      </c>
    </row>
    <row r="2088" spans="1:3" ht="15" x14ac:dyDescent="0.2">
      <c r="A2088" s="397">
        <v>19375</v>
      </c>
      <c r="B2088" s="398" t="s">
        <v>15</v>
      </c>
      <c r="C2088" s="397" t="s">
        <v>16</v>
      </c>
    </row>
    <row r="2089" spans="1:3" ht="15" x14ac:dyDescent="0.2">
      <c r="A2089" s="397">
        <v>19376</v>
      </c>
      <c r="B2089" s="398" t="s">
        <v>15</v>
      </c>
      <c r="C2089" s="397" t="s">
        <v>16</v>
      </c>
    </row>
    <row r="2090" spans="1:3" ht="15" x14ac:dyDescent="0.2">
      <c r="A2090" s="397">
        <v>19380</v>
      </c>
      <c r="B2090" s="398" t="s">
        <v>15</v>
      </c>
      <c r="C2090" s="397" t="s">
        <v>16</v>
      </c>
    </row>
    <row r="2091" spans="1:3" ht="15" x14ac:dyDescent="0.2">
      <c r="A2091" s="397">
        <v>19381</v>
      </c>
      <c r="B2091" s="398" t="s">
        <v>15</v>
      </c>
      <c r="C2091" s="397" t="s">
        <v>16</v>
      </c>
    </row>
    <row r="2092" spans="1:3" ht="15" x14ac:dyDescent="0.2">
      <c r="A2092" s="397">
        <v>19382</v>
      </c>
      <c r="B2092" s="398" t="s">
        <v>15</v>
      </c>
      <c r="C2092" s="397" t="s">
        <v>16</v>
      </c>
    </row>
    <row r="2093" spans="1:3" ht="15" x14ac:dyDescent="0.2">
      <c r="A2093" s="397">
        <v>19383</v>
      </c>
      <c r="B2093" s="398" t="s">
        <v>15</v>
      </c>
      <c r="C2093" s="397" t="s">
        <v>16</v>
      </c>
    </row>
    <row r="2094" spans="1:3" ht="15" x14ac:dyDescent="0.2">
      <c r="A2094" s="397">
        <v>19388</v>
      </c>
      <c r="B2094" s="398" t="s">
        <v>15</v>
      </c>
      <c r="C2094" s="397" t="s">
        <v>16</v>
      </c>
    </row>
    <row r="2095" spans="1:3" ht="15" x14ac:dyDescent="0.2">
      <c r="A2095" s="397">
        <v>19390</v>
      </c>
      <c r="B2095" s="398" t="s">
        <v>15</v>
      </c>
      <c r="C2095" s="397" t="s">
        <v>16</v>
      </c>
    </row>
    <row r="2096" spans="1:3" ht="15" x14ac:dyDescent="0.2">
      <c r="A2096" s="397">
        <v>19395</v>
      </c>
      <c r="B2096" s="398" t="s">
        <v>15</v>
      </c>
      <c r="C2096" s="397" t="s">
        <v>16</v>
      </c>
    </row>
    <row r="2097" spans="1:3" ht="15" x14ac:dyDescent="0.2">
      <c r="A2097" s="397">
        <v>19397</v>
      </c>
      <c r="B2097" s="398" t="s">
        <v>15</v>
      </c>
      <c r="C2097" s="397" t="s">
        <v>16</v>
      </c>
    </row>
    <row r="2098" spans="1:3" ht="15" x14ac:dyDescent="0.2">
      <c r="A2098" s="397">
        <v>19398</v>
      </c>
      <c r="B2098" s="398" t="s">
        <v>15</v>
      </c>
      <c r="C2098" s="397" t="s">
        <v>16</v>
      </c>
    </row>
    <row r="2099" spans="1:3" ht="15" x14ac:dyDescent="0.2">
      <c r="A2099" s="397">
        <v>19399</v>
      </c>
      <c r="B2099" s="398" t="s">
        <v>15</v>
      </c>
      <c r="C2099" s="397" t="s">
        <v>16</v>
      </c>
    </row>
    <row r="2100" spans="1:3" ht="15" x14ac:dyDescent="0.2">
      <c r="A2100" s="397">
        <v>19401</v>
      </c>
      <c r="B2100" s="398" t="s">
        <v>15</v>
      </c>
      <c r="C2100" s="397" t="s">
        <v>16</v>
      </c>
    </row>
    <row r="2101" spans="1:3" ht="15" x14ac:dyDescent="0.2">
      <c r="A2101" s="397">
        <v>19403</v>
      </c>
      <c r="B2101" s="398" t="s">
        <v>15</v>
      </c>
      <c r="C2101" s="397" t="s">
        <v>16</v>
      </c>
    </row>
    <row r="2102" spans="1:3" ht="15" x14ac:dyDescent="0.2">
      <c r="A2102" s="397">
        <v>19404</v>
      </c>
      <c r="B2102" s="398" t="s">
        <v>15</v>
      </c>
      <c r="C2102" s="397" t="s">
        <v>16</v>
      </c>
    </row>
    <row r="2103" spans="1:3" ht="15" x14ac:dyDescent="0.2">
      <c r="A2103" s="397">
        <v>19405</v>
      </c>
      <c r="B2103" s="398" t="s">
        <v>15</v>
      </c>
      <c r="C2103" s="397" t="s">
        <v>16</v>
      </c>
    </row>
    <row r="2104" spans="1:3" ht="15" x14ac:dyDescent="0.2">
      <c r="A2104" s="397">
        <v>19406</v>
      </c>
      <c r="B2104" s="398" t="s">
        <v>15</v>
      </c>
      <c r="C2104" s="397" t="s">
        <v>16</v>
      </c>
    </row>
    <row r="2105" spans="1:3" ht="15" x14ac:dyDescent="0.2">
      <c r="A2105" s="397">
        <v>19407</v>
      </c>
      <c r="B2105" s="398" t="s">
        <v>15</v>
      </c>
      <c r="C2105" s="397" t="s">
        <v>16</v>
      </c>
    </row>
    <row r="2106" spans="1:3" ht="15" x14ac:dyDescent="0.2">
      <c r="A2106" s="397">
        <v>19408</v>
      </c>
      <c r="B2106" s="398" t="s">
        <v>15</v>
      </c>
      <c r="C2106" s="397" t="s">
        <v>16</v>
      </c>
    </row>
    <row r="2107" spans="1:3" ht="15" x14ac:dyDescent="0.2">
      <c r="A2107" s="397">
        <v>19409</v>
      </c>
      <c r="B2107" s="398" t="s">
        <v>15</v>
      </c>
      <c r="C2107" s="397" t="s">
        <v>16</v>
      </c>
    </row>
    <row r="2108" spans="1:3" ht="15" x14ac:dyDescent="0.2">
      <c r="A2108" s="397">
        <v>19415</v>
      </c>
      <c r="B2108" s="398" t="s">
        <v>15</v>
      </c>
      <c r="C2108" s="397" t="s">
        <v>16</v>
      </c>
    </row>
    <row r="2109" spans="1:3" ht="15" x14ac:dyDescent="0.2">
      <c r="A2109" s="397">
        <v>19420</v>
      </c>
      <c r="B2109" s="398" t="s">
        <v>15</v>
      </c>
      <c r="C2109" s="397" t="s">
        <v>16</v>
      </c>
    </row>
    <row r="2110" spans="1:3" ht="15" x14ac:dyDescent="0.2">
      <c r="A2110" s="397">
        <v>19421</v>
      </c>
      <c r="B2110" s="398" t="s">
        <v>15</v>
      </c>
      <c r="C2110" s="397" t="s">
        <v>16</v>
      </c>
    </row>
    <row r="2111" spans="1:3" ht="15" x14ac:dyDescent="0.2">
      <c r="A2111" s="397">
        <v>19422</v>
      </c>
      <c r="B2111" s="398" t="s">
        <v>15</v>
      </c>
      <c r="C2111" s="397" t="s">
        <v>16</v>
      </c>
    </row>
    <row r="2112" spans="1:3" ht="15" x14ac:dyDescent="0.2">
      <c r="A2112" s="397">
        <v>19423</v>
      </c>
      <c r="B2112" s="398" t="s">
        <v>15</v>
      </c>
      <c r="C2112" s="397" t="s">
        <v>16</v>
      </c>
    </row>
    <row r="2113" spans="1:3" ht="15" x14ac:dyDescent="0.2">
      <c r="A2113" s="397">
        <v>19424</v>
      </c>
      <c r="B2113" s="398" t="s">
        <v>15</v>
      </c>
      <c r="C2113" s="397" t="s">
        <v>16</v>
      </c>
    </row>
    <row r="2114" spans="1:3" ht="15" x14ac:dyDescent="0.2">
      <c r="A2114" s="397">
        <v>19425</v>
      </c>
      <c r="B2114" s="398" t="s">
        <v>15</v>
      </c>
      <c r="C2114" s="397" t="s">
        <v>16</v>
      </c>
    </row>
    <row r="2115" spans="1:3" ht="15" x14ac:dyDescent="0.2">
      <c r="A2115" s="397">
        <v>19426</v>
      </c>
      <c r="B2115" s="398" t="s">
        <v>15</v>
      </c>
      <c r="C2115" s="397" t="s">
        <v>16</v>
      </c>
    </row>
    <row r="2116" spans="1:3" ht="15" x14ac:dyDescent="0.2">
      <c r="A2116" s="397">
        <v>19428</v>
      </c>
      <c r="B2116" s="398" t="s">
        <v>15</v>
      </c>
      <c r="C2116" s="397" t="s">
        <v>16</v>
      </c>
    </row>
    <row r="2117" spans="1:3" ht="15" x14ac:dyDescent="0.2">
      <c r="A2117" s="397">
        <v>19429</v>
      </c>
      <c r="B2117" s="398" t="s">
        <v>15</v>
      </c>
      <c r="C2117" s="397" t="s">
        <v>16</v>
      </c>
    </row>
    <row r="2118" spans="1:3" ht="15" x14ac:dyDescent="0.2">
      <c r="A2118" s="397">
        <v>19430</v>
      </c>
      <c r="B2118" s="398" t="s">
        <v>15</v>
      </c>
      <c r="C2118" s="397" t="s">
        <v>16</v>
      </c>
    </row>
    <row r="2119" spans="1:3" ht="15" x14ac:dyDescent="0.2">
      <c r="A2119" s="397">
        <v>19432</v>
      </c>
      <c r="B2119" s="398" t="s">
        <v>15</v>
      </c>
      <c r="C2119" s="397" t="s">
        <v>16</v>
      </c>
    </row>
    <row r="2120" spans="1:3" ht="15" x14ac:dyDescent="0.2">
      <c r="A2120" s="397">
        <v>19435</v>
      </c>
      <c r="B2120" s="398" t="s">
        <v>15</v>
      </c>
      <c r="C2120" s="397" t="s">
        <v>16</v>
      </c>
    </row>
    <row r="2121" spans="1:3" ht="15" x14ac:dyDescent="0.2">
      <c r="A2121" s="397">
        <v>19436</v>
      </c>
      <c r="B2121" s="398" t="s">
        <v>15</v>
      </c>
      <c r="C2121" s="397" t="s">
        <v>16</v>
      </c>
    </row>
    <row r="2122" spans="1:3" ht="15" x14ac:dyDescent="0.2">
      <c r="A2122" s="397">
        <v>19437</v>
      </c>
      <c r="B2122" s="398" t="s">
        <v>15</v>
      </c>
      <c r="C2122" s="397" t="s">
        <v>16</v>
      </c>
    </row>
    <row r="2123" spans="1:3" ht="15" x14ac:dyDescent="0.2">
      <c r="A2123" s="397">
        <v>19438</v>
      </c>
      <c r="B2123" s="398" t="s">
        <v>15</v>
      </c>
      <c r="C2123" s="397" t="s">
        <v>16</v>
      </c>
    </row>
    <row r="2124" spans="1:3" ht="15" x14ac:dyDescent="0.2">
      <c r="A2124" s="397">
        <v>19440</v>
      </c>
      <c r="B2124" s="398" t="s">
        <v>15</v>
      </c>
      <c r="C2124" s="397" t="s">
        <v>16</v>
      </c>
    </row>
    <row r="2125" spans="1:3" ht="15" x14ac:dyDescent="0.2">
      <c r="A2125" s="397">
        <v>19441</v>
      </c>
      <c r="B2125" s="398" t="s">
        <v>15</v>
      </c>
      <c r="C2125" s="397" t="s">
        <v>16</v>
      </c>
    </row>
    <row r="2126" spans="1:3" ht="15" x14ac:dyDescent="0.2">
      <c r="A2126" s="397">
        <v>19442</v>
      </c>
      <c r="B2126" s="398" t="s">
        <v>15</v>
      </c>
      <c r="C2126" s="397" t="s">
        <v>16</v>
      </c>
    </row>
    <row r="2127" spans="1:3" ht="15" x14ac:dyDescent="0.2">
      <c r="A2127" s="397">
        <v>19443</v>
      </c>
      <c r="B2127" s="398" t="s">
        <v>15</v>
      </c>
      <c r="C2127" s="397" t="s">
        <v>16</v>
      </c>
    </row>
    <row r="2128" spans="1:3" ht="15" x14ac:dyDescent="0.2">
      <c r="A2128" s="397">
        <v>19444</v>
      </c>
      <c r="B2128" s="398" t="s">
        <v>15</v>
      </c>
      <c r="C2128" s="397" t="s">
        <v>16</v>
      </c>
    </row>
    <row r="2129" spans="1:3" ht="15" x14ac:dyDescent="0.2">
      <c r="A2129" s="397">
        <v>19446</v>
      </c>
      <c r="B2129" s="398" t="s">
        <v>15</v>
      </c>
      <c r="C2129" s="397" t="s">
        <v>16</v>
      </c>
    </row>
    <row r="2130" spans="1:3" ht="15" x14ac:dyDescent="0.2">
      <c r="A2130" s="397">
        <v>19450</v>
      </c>
      <c r="B2130" s="398" t="s">
        <v>15</v>
      </c>
      <c r="C2130" s="397" t="s">
        <v>16</v>
      </c>
    </row>
    <row r="2131" spans="1:3" ht="15" x14ac:dyDescent="0.2">
      <c r="A2131" s="397">
        <v>19451</v>
      </c>
      <c r="B2131" s="398" t="s">
        <v>15</v>
      </c>
      <c r="C2131" s="397" t="s">
        <v>16</v>
      </c>
    </row>
    <row r="2132" spans="1:3" ht="15" x14ac:dyDescent="0.2">
      <c r="A2132" s="397">
        <v>19453</v>
      </c>
      <c r="B2132" s="398" t="s">
        <v>15</v>
      </c>
      <c r="C2132" s="397" t="s">
        <v>16</v>
      </c>
    </row>
    <row r="2133" spans="1:3" ht="15" x14ac:dyDescent="0.2">
      <c r="A2133" s="397">
        <v>19454</v>
      </c>
      <c r="B2133" s="398" t="s">
        <v>15</v>
      </c>
      <c r="C2133" s="397" t="s">
        <v>16</v>
      </c>
    </row>
    <row r="2134" spans="1:3" ht="15" x14ac:dyDescent="0.2">
      <c r="A2134" s="397">
        <v>19455</v>
      </c>
      <c r="B2134" s="398" t="s">
        <v>15</v>
      </c>
      <c r="C2134" s="397" t="s">
        <v>16</v>
      </c>
    </row>
    <row r="2135" spans="1:3" ht="15" x14ac:dyDescent="0.2">
      <c r="A2135" s="397">
        <v>19456</v>
      </c>
      <c r="B2135" s="398" t="s">
        <v>15</v>
      </c>
      <c r="C2135" s="397" t="s">
        <v>16</v>
      </c>
    </row>
    <row r="2136" spans="1:3" ht="15" x14ac:dyDescent="0.2">
      <c r="A2136" s="397">
        <v>19457</v>
      </c>
      <c r="B2136" s="398" t="s">
        <v>15</v>
      </c>
      <c r="C2136" s="397" t="s">
        <v>16</v>
      </c>
    </row>
    <row r="2137" spans="1:3" ht="15" x14ac:dyDescent="0.2">
      <c r="A2137" s="397">
        <v>19460</v>
      </c>
      <c r="B2137" s="398" t="s">
        <v>15</v>
      </c>
      <c r="C2137" s="397" t="s">
        <v>16</v>
      </c>
    </row>
    <row r="2138" spans="1:3" ht="15" x14ac:dyDescent="0.2">
      <c r="A2138" s="397">
        <v>19462</v>
      </c>
      <c r="B2138" s="398" t="s">
        <v>15</v>
      </c>
      <c r="C2138" s="397" t="s">
        <v>16</v>
      </c>
    </row>
    <row r="2139" spans="1:3" ht="15" x14ac:dyDescent="0.2">
      <c r="A2139" s="397">
        <v>19464</v>
      </c>
      <c r="B2139" s="398" t="s">
        <v>15</v>
      </c>
      <c r="C2139" s="397" t="s">
        <v>16</v>
      </c>
    </row>
    <row r="2140" spans="1:3" ht="15" x14ac:dyDescent="0.2">
      <c r="A2140" s="397">
        <v>19465</v>
      </c>
      <c r="B2140" s="398" t="s">
        <v>15</v>
      </c>
      <c r="C2140" s="397" t="s">
        <v>16</v>
      </c>
    </row>
    <row r="2141" spans="1:3" ht="15" x14ac:dyDescent="0.2">
      <c r="A2141" s="397">
        <v>19468</v>
      </c>
      <c r="B2141" s="398" t="s">
        <v>15</v>
      </c>
      <c r="C2141" s="397" t="s">
        <v>16</v>
      </c>
    </row>
    <row r="2142" spans="1:3" ht="15" x14ac:dyDescent="0.2">
      <c r="A2142" s="397">
        <v>19470</v>
      </c>
      <c r="B2142" s="398" t="s">
        <v>15</v>
      </c>
      <c r="C2142" s="397" t="s">
        <v>16</v>
      </c>
    </row>
    <row r="2143" spans="1:3" ht="15" x14ac:dyDescent="0.2">
      <c r="A2143" s="397">
        <v>19472</v>
      </c>
      <c r="B2143" s="398" t="s">
        <v>15</v>
      </c>
      <c r="C2143" s="397" t="s">
        <v>16</v>
      </c>
    </row>
    <row r="2144" spans="1:3" ht="15" x14ac:dyDescent="0.2">
      <c r="A2144" s="397">
        <v>19473</v>
      </c>
      <c r="B2144" s="398" t="s">
        <v>15</v>
      </c>
      <c r="C2144" s="397" t="s">
        <v>16</v>
      </c>
    </row>
    <row r="2145" spans="1:3" ht="15" x14ac:dyDescent="0.2">
      <c r="A2145" s="397">
        <v>19474</v>
      </c>
      <c r="B2145" s="398" t="s">
        <v>15</v>
      </c>
      <c r="C2145" s="397" t="s">
        <v>16</v>
      </c>
    </row>
    <row r="2146" spans="1:3" ht="15" x14ac:dyDescent="0.2">
      <c r="A2146" s="397">
        <v>19475</v>
      </c>
      <c r="B2146" s="398" t="s">
        <v>15</v>
      </c>
      <c r="C2146" s="397" t="s">
        <v>16</v>
      </c>
    </row>
    <row r="2147" spans="1:3" ht="15" x14ac:dyDescent="0.2">
      <c r="A2147" s="397">
        <v>19477</v>
      </c>
      <c r="B2147" s="398" t="s">
        <v>15</v>
      </c>
      <c r="C2147" s="397" t="s">
        <v>16</v>
      </c>
    </row>
    <row r="2148" spans="1:3" ht="15" x14ac:dyDescent="0.2">
      <c r="A2148" s="397">
        <v>19478</v>
      </c>
      <c r="B2148" s="398" t="s">
        <v>15</v>
      </c>
      <c r="C2148" s="397" t="s">
        <v>16</v>
      </c>
    </row>
    <row r="2149" spans="1:3" ht="15" x14ac:dyDescent="0.2">
      <c r="A2149" s="397">
        <v>19480</v>
      </c>
      <c r="B2149" s="398" t="s">
        <v>15</v>
      </c>
      <c r="C2149" s="397" t="s">
        <v>16</v>
      </c>
    </row>
    <row r="2150" spans="1:3" ht="15" x14ac:dyDescent="0.2">
      <c r="A2150" s="397">
        <v>19481</v>
      </c>
      <c r="B2150" s="398" t="s">
        <v>15</v>
      </c>
      <c r="C2150" s="397" t="s">
        <v>16</v>
      </c>
    </row>
    <row r="2151" spans="1:3" ht="15" x14ac:dyDescent="0.2">
      <c r="A2151" s="397">
        <v>19482</v>
      </c>
      <c r="B2151" s="398" t="s">
        <v>15</v>
      </c>
      <c r="C2151" s="397" t="s">
        <v>16</v>
      </c>
    </row>
    <row r="2152" spans="1:3" ht="15" x14ac:dyDescent="0.2">
      <c r="A2152" s="397">
        <v>19483</v>
      </c>
      <c r="B2152" s="398" t="s">
        <v>15</v>
      </c>
      <c r="C2152" s="397" t="s">
        <v>16</v>
      </c>
    </row>
    <row r="2153" spans="1:3" ht="15" x14ac:dyDescent="0.2">
      <c r="A2153" s="397">
        <v>19484</v>
      </c>
      <c r="B2153" s="398" t="s">
        <v>15</v>
      </c>
      <c r="C2153" s="397" t="s">
        <v>16</v>
      </c>
    </row>
    <row r="2154" spans="1:3" ht="15" x14ac:dyDescent="0.2">
      <c r="A2154" s="397">
        <v>19485</v>
      </c>
      <c r="B2154" s="398" t="s">
        <v>15</v>
      </c>
      <c r="C2154" s="397" t="s">
        <v>16</v>
      </c>
    </row>
    <row r="2155" spans="1:3" ht="15" x14ac:dyDescent="0.2">
      <c r="A2155" s="397">
        <v>19486</v>
      </c>
      <c r="B2155" s="398" t="s">
        <v>15</v>
      </c>
      <c r="C2155" s="397" t="s">
        <v>16</v>
      </c>
    </row>
    <row r="2156" spans="1:3" ht="15" x14ac:dyDescent="0.2">
      <c r="A2156" s="397">
        <v>19487</v>
      </c>
      <c r="B2156" s="398" t="s">
        <v>15</v>
      </c>
      <c r="C2156" s="397" t="s">
        <v>16</v>
      </c>
    </row>
    <row r="2157" spans="1:3" ht="15" x14ac:dyDescent="0.2">
      <c r="A2157" s="397">
        <v>19488</v>
      </c>
      <c r="B2157" s="398" t="s">
        <v>15</v>
      </c>
      <c r="C2157" s="397" t="s">
        <v>16</v>
      </c>
    </row>
    <row r="2158" spans="1:3" ht="15" x14ac:dyDescent="0.2">
      <c r="A2158" s="397">
        <v>19489</v>
      </c>
      <c r="B2158" s="398" t="s">
        <v>15</v>
      </c>
      <c r="C2158" s="397" t="s">
        <v>16</v>
      </c>
    </row>
    <row r="2159" spans="1:3" ht="15" x14ac:dyDescent="0.2">
      <c r="A2159" s="397">
        <v>19490</v>
      </c>
      <c r="B2159" s="398" t="s">
        <v>15</v>
      </c>
      <c r="C2159" s="397" t="s">
        <v>16</v>
      </c>
    </row>
    <row r="2160" spans="1:3" ht="15" x14ac:dyDescent="0.2">
      <c r="A2160" s="397">
        <v>19492</v>
      </c>
      <c r="B2160" s="398" t="s">
        <v>15</v>
      </c>
      <c r="C2160" s="397" t="s">
        <v>16</v>
      </c>
    </row>
    <row r="2161" spans="1:3" ht="15" x14ac:dyDescent="0.2">
      <c r="A2161" s="397">
        <v>19493</v>
      </c>
      <c r="B2161" s="398" t="s">
        <v>15</v>
      </c>
      <c r="C2161" s="397" t="s">
        <v>16</v>
      </c>
    </row>
    <row r="2162" spans="1:3" ht="15" x14ac:dyDescent="0.2">
      <c r="A2162" s="397">
        <v>19494</v>
      </c>
      <c r="B2162" s="398" t="s">
        <v>15</v>
      </c>
      <c r="C2162" s="397" t="s">
        <v>16</v>
      </c>
    </row>
    <row r="2163" spans="1:3" ht="15" x14ac:dyDescent="0.2">
      <c r="A2163" s="397">
        <v>19495</v>
      </c>
      <c r="B2163" s="398" t="s">
        <v>15</v>
      </c>
      <c r="C2163" s="397" t="s">
        <v>16</v>
      </c>
    </row>
    <row r="2164" spans="1:3" ht="15" x14ac:dyDescent="0.2">
      <c r="A2164" s="397">
        <v>19496</v>
      </c>
      <c r="B2164" s="398" t="s">
        <v>15</v>
      </c>
      <c r="C2164" s="397" t="s">
        <v>16</v>
      </c>
    </row>
    <row r="2165" spans="1:3" ht="15" x14ac:dyDescent="0.2">
      <c r="A2165" s="397">
        <v>19501</v>
      </c>
      <c r="B2165" s="398" t="s">
        <v>15</v>
      </c>
      <c r="C2165" s="397" t="s">
        <v>16</v>
      </c>
    </row>
    <row r="2166" spans="1:3" ht="15" x14ac:dyDescent="0.2">
      <c r="A2166" s="397">
        <v>19503</v>
      </c>
      <c r="B2166" s="398" t="s">
        <v>15</v>
      </c>
      <c r="C2166" s="397" t="s">
        <v>16</v>
      </c>
    </row>
    <row r="2167" spans="1:3" ht="15" x14ac:dyDescent="0.2">
      <c r="A2167" s="397">
        <v>19504</v>
      </c>
      <c r="B2167" s="398" t="s">
        <v>15</v>
      </c>
      <c r="C2167" s="397" t="s">
        <v>16</v>
      </c>
    </row>
    <row r="2168" spans="1:3" ht="15" x14ac:dyDescent="0.2">
      <c r="A2168" s="397">
        <v>19505</v>
      </c>
      <c r="B2168" s="398" t="s">
        <v>15</v>
      </c>
      <c r="C2168" s="397" t="s">
        <v>16</v>
      </c>
    </row>
    <row r="2169" spans="1:3" ht="15" x14ac:dyDescent="0.2">
      <c r="A2169" s="397">
        <v>19506</v>
      </c>
      <c r="B2169" s="398" t="s">
        <v>15</v>
      </c>
      <c r="C2169" s="397" t="s">
        <v>16</v>
      </c>
    </row>
    <row r="2170" spans="1:3" ht="15" x14ac:dyDescent="0.2">
      <c r="A2170" s="397">
        <v>19507</v>
      </c>
      <c r="B2170" s="398" t="s">
        <v>15</v>
      </c>
      <c r="C2170" s="397" t="s">
        <v>16</v>
      </c>
    </row>
    <row r="2171" spans="1:3" ht="15" x14ac:dyDescent="0.2">
      <c r="A2171" s="397">
        <v>19508</v>
      </c>
      <c r="B2171" s="398" t="s">
        <v>15</v>
      </c>
      <c r="C2171" s="397" t="s">
        <v>16</v>
      </c>
    </row>
    <row r="2172" spans="1:3" ht="15" x14ac:dyDescent="0.2">
      <c r="A2172" s="397">
        <v>19510</v>
      </c>
      <c r="B2172" s="398" t="s">
        <v>15</v>
      </c>
      <c r="C2172" s="397" t="s">
        <v>16</v>
      </c>
    </row>
    <row r="2173" spans="1:3" ht="15" x14ac:dyDescent="0.2">
      <c r="A2173" s="397">
        <v>19511</v>
      </c>
      <c r="B2173" s="398" t="s">
        <v>15</v>
      </c>
      <c r="C2173" s="397" t="s">
        <v>16</v>
      </c>
    </row>
    <row r="2174" spans="1:3" ht="15" x14ac:dyDescent="0.2">
      <c r="A2174" s="397">
        <v>19512</v>
      </c>
      <c r="B2174" s="398" t="s">
        <v>15</v>
      </c>
      <c r="C2174" s="397" t="s">
        <v>16</v>
      </c>
    </row>
    <row r="2175" spans="1:3" ht="15" x14ac:dyDescent="0.2">
      <c r="A2175" s="397">
        <v>19516</v>
      </c>
      <c r="B2175" s="398" t="s">
        <v>15</v>
      </c>
      <c r="C2175" s="397" t="s">
        <v>16</v>
      </c>
    </row>
    <row r="2176" spans="1:3" ht="15" x14ac:dyDescent="0.2">
      <c r="A2176" s="397">
        <v>19518</v>
      </c>
      <c r="B2176" s="398" t="s">
        <v>15</v>
      </c>
      <c r="C2176" s="397" t="s">
        <v>16</v>
      </c>
    </row>
    <row r="2177" spans="1:3" ht="15" x14ac:dyDescent="0.2">
      <c r="A2177" s="397">
        <v>19519</v>
      </c>
      <c r="B2177" s="398" t="s">
        <v>15</v>
      </c>
      <c r="C2177" s="397" t="s">
        <v>16</v>
      </c>
    </row>
    <row r="2178" spans="1:3" ht="15" x14ac:dyDescent="0.2">
      <c r="A2178" s="397">
        <v>19520</v>
      </c>
      <c r="B2178" s="398" t="s">
        <v>15</v>
      </c>
      <c r="C2178" s="397" t="s">
        <v>16</v>
      </c>
    </row>
    <row r="2179" spans="1:3" ht="15" x14ac:dyDescent="0.2">
      <c r="A2179" s="397">
        <v>19522</v>
      </c>
      <c r="B2179" s="398" t="s">
        <v>15</v>
      </c>
      <c r="C2179" s="397" t="s">
        <v>16</v>
      </c>
    </row>
    <row r="2180" spans="1:3" ht="15" x14ac:dyDescent="0.2">
      <c r="A2180" s="397">
        <v>19523</v>
      </c>
      <c r="B2180" s="398" t="s">
        <v>15</v>
      </c>
      <c r="C2180" s="397" t="s">
        <v>16</v>
      </c>
    </row>
    <row r="2181" spans="1:3" ht="15" x14ac:dyDescent="0.2">
      <c r="A2181" s="397">
        <v>19525</v>
      </c>
      <c r="B2181" s="398" t="s">
        <v>15</v>
      </c>
      <c r="C2181" s="397" t="s">
        <v>16</v>
      </c>
    </row>
    <row r="2182" spans="1:3" ht="15" x14ac:dyDescent="0.2">
      <c r="A2182" s="397">
        <v>19526</v>
      </c>
      <c r="B2182" s="398" t="s">
        <v>15</v>
      </c>
      <c r="C2182" s="397" t="s">
        <v>16</v>
      </c>
    </row>
    <row r="2183" spans="1:3" ht="15" x14ac:dyDescent="0.2">
      <c r="A2183" s="397">
        <v>19529</v>
      </c>
      <c r="B2183" s="398" t="s">
        <v>15</v>
      </c>
      <c r="C2183" s="397" t="s">
        <v>16</v>
      </c>
    </row>
    <row r="2184" spans="1:3" ht="15" x14ac:dyDescent="0.2">
      <c r="A2184" s="397">
        <v>19530</v>
      </c>
      <c r="B2184" s="398" t="s">
        <v>15</v>
      </c>
      <c r="C2184" s="397" t="s">
        <v>16</v>
      </c>
    </row>
    <row r="2185" spans="1:3" ht="15" x14ac:dyDescent="0.2">
      <c r="A2185" s="397">
        <v>19533</v>
      </c>
      <c r="B2185" s="398" t="s">
        <v>15</v>
      </c>
      <c r="C2185" s="397" t="s">
        <v>16</v>
      </c>
    </row>
    <row r="2186" spans="1:3" ht="15" x14ac:dyDescent="0.2">
      <c r="A2186" s="397">
        <v>19534</v>
      </c>
      <c r="B2186" s="398" t="s">
        <v>15</v>
      </c>
      <c r="C2186" s="397" t="s">
        <v>16</v>
      </c>
    </row>
    <row r="2187" spans="1:3" ht="15" x14ac:dyDescent="0.2">
      <c r="A2187" s="397">
        <v>19535</v>
      </c>
      <c r="B2187" s="398" t="s">
        <v>15</v>
      </c>
      <c r="C2187" s="397" t="s">
        <v>16</v>
      </c>
    </row>
    <row r="2188" spans="1:3" ht="15" x14ac:dyDescent="0.2">
      <c r="A2188" s="397">
        <v>19536</v>
      </c>
      <c r="B2188" s="398" t="s">
        <v>15</v>
      </c>
      <c r="C2188" s="397" t="s">
        <v>16</v>
      </c>
    </row>
    <row r="2189" spans="1:3" ht="15" x14ac:dyDescent="0.2">
      <c r="A2189" s="397">
        <v>19538</v>
      </c>
      <c r="B2189" s="398" t="s">
        <v>15</v>
      </c>
      <c r="C2189" s="397" t="s">
        <v>16</v>
      </c>
    </row>
    <row r="2190" spans="1:3" ht="15" x14ac:dyDescent="0.2">
      <c r="A2190" s="397">
        <v>19539</v>
      </c>
      <c r="B2190" s="398" t="s">
        <v>15</v>
      </c>
      <c r="C2190" s="397" t="s">
        <v>16</v>
      </c>
    </row>
    <row r="2191" spans="1:3" ht="15" x14ac:dyDescent="0.2">
      <c r="A2191" s="397">
        <v>19540</v>
      </c>
      <c r="B2191" s="398" t="s">
        <v>15</v>
      </c>
      <c r="C2191" s="397" t="s">
        <v>16</v>
      </c>
    </row>
    <row r="2192" spans="1:3" ht="15" x14ac:dyDescent="0.2">
      <c r="A2192" s="397">
        <v>19541</v>
      </c>
      <c r="B2192" s="398" t="s">
        <v>15</v>
      </c>
      <c r="C2192" s="397" t="s">
        <v>16</v>
      </c>
    </row>
    <row r="2193" spans="1:3" ht="15" x14ac:dyDescent="0.2">
      <c r="A2193" s="397">
        <v>19542</v>
      </c>
      <c r="B2193" s="398" t="s">
        <v>15</v>
      </c>
      <c r="C2193" s="397" t="s">
        <v>16</v>
      </c>
    </row>
    <row r="2194" spans="1:3" ht="15" x14ac:dyDescent="0.2">
      <c r="A2194" s="397">
        <v>19543</v>
      </c>
      <c r="B2194" s="398" t="s">
        <v>15</v>
      </c>
      <c r="C2194" s="397" t="s">
        <v>16</v>
      </c>
    </row>
    <row r="2195" spans="1:3" ht="15" x14ac:dyDescent="0.2">
      <c r="A2195" s="397">
        <v>19544</v>
      </c>
      <c r="B2195" s="398" t="s">
        <v>15</v>
      </c>
      <c r="C2195" s="397" t="s">
        <v>16</v>
      </c>
    </row>
    <row r="2196" spans="1:3" ht="15" x14ac:dyDescent="0.2">
      <c r="A2196" s="397">
        <v>19545</v>
      </c>
      <c r="B2196" s="398" t="s">
        <v>15</v>
      </c>
      <c r="C2196" s="397" t="s">
        <v>16</v>
      </c>
    </row>
    <row r="2197" spans="1:3" ht="15" x14ac:dyDescent="0.2">
      <c r="A2197" s="397">
        <v>19547</v>
      </c>
      <c r="B2197" s="398" t="s">
        <v>15</v>
      </c>
      <c r="C2197" s="397" t="s">
        <v>16</v>
      </c>
    </row>
    <row r="2198" spans="1:3" ht="15" x14ac:dyDescent="0.2">
      <c r="A2198" s="397">
        <v>19548</v>
      </c>
      <c r="B2198" s="398" t="s">
        <v>15</v>
      </c>
      <c r="C2198" s="397" t="s">
        <v>16</v>
      </c>
    </row>
    <row r="2199" spans="1:3" ht="15" x14ac:dyDescent="0.2">
      <c r="A2199" s="397">
        <v>19549</v>
      </c>
      <c r="B2199" s="398" t="s">
        <v>17</v>
      </c>
      <c r="C2199" s="397" t="s">
        <v>18</v>
      </c>
    </row>
    <row r="2200" spans="1:3" ht="15" x14ac:dyDescent="0.2">
      <c r="A2200" s="397">
        <v>19550</v>
      </c>
      <c r="B2200" s="398" t="s">
        <v>15</v>
      </c>
      <c r="C2200" s="397" t="s">
        <v>16</v>
      </c>
    </row>
    <row r="2201" spans="1:3" ht="15" x14ac:dyDescent="0.2">
      <c r="A2201" s="397">
        <v>19551</v>
      </c>
      <c r="B2201" s="398" t="s">
        <v>15</v>
      </c>
      <c r="C2201" s="397" t="s">
        <v>16</v>
      </c>
    </row>
    <row r="2202" spans="1:3" ht="15" x14ac:dyDescent="0.2">
      <c r="A2202" s="397">
        <v>19554</v>
      </c>
      <c r="B2202" s="398" t="s">
        <v>15</v>
      </c>
      <c r="C2202" s="397" t="s">
        <v>16</v>
      </c>
    </row>
    <row r="2203" spans="1:3" ht="15" x14ac:dyDescent="0.2">
      <c r="A2203" s="397">
        <v>19555</v>
      </c>
      <c r="B2203" s="398" t="s">
        <v>15</v>
      </c>
      <c r="C2203" s="397" t="s">
        <v>16</v>
      </c>
    </row>
    <row r="2204" spans="1:3" ht="15" x14ac:dyDescent="0.2">
      <c r="A2204" s="397">
        <v>19557</v>
      </c>
      <c r="B2204" s="398" t="s">
        <v>15</v>
      </c>
      <c r="C2204" s="397" t="s">
        <v>16</v>
      </c>
    </row>
    <row r="2205" spans="1:3" ht="15" x14ac:dyDescent="0.2">
      <c r="A2205" s="397">
        <v>19559</v>
      </c>
      <c r="B2205" s="398" t="s">
        <v>15</v>
      </c>
      <c r="C2205" s="397" t="s">
        <v>16</v>
      </c>
    </row>
    <row r="2206" spans="1:3" ht="15" x14ac:dyDescent="0.2">
      <c r="A2206" s="397">
        <v>19560</v>
      </c>
      <c r="B2206" s="398" t="s">
        <v>15</v>
      </c>
      <c r="C2206" s="397" t="s">
        <v>16</v>
      </c>
    </row>
    <row r="2207" spans="1:3" ht="15" x14ac:dyDescent="0.2">
      <c r="A2207" s="397">
        <v>19562</v>
      </c>
      <c r="B2207" s="398" t="s">
        <v>15</v>
      </c>
      <c r="C2207" s="397" t="s">
        <v>16</v>
      </c>
    </row>
    <row r="2208" spans="1:3" ht="15" x14ac:dyDescent="0.2">
      <c r="A2208" s="397">
        <v>19564</v>
      </c>
      <c r="B2208" s="398" t="s">
        <v>15</v>
      </c>
      <c r="C2208" s="397" t="s">
        <v>16</v>
      </c>
    </row>
    <row r="2209" spans="1:3" ht="15" x14ac:dyDescent="0.2">
      <c r="A2209" s="397">
        <v>19565</v>
      </c>
      <c r="B2209" s="398" t="s">
        <v>15</v>
      </c>
      <c r="C2209" s="397" t="s">
        <v>16</v>
      </c>
    </row>
    <row r="2210" spans="1:3" ht="15" x14ac:dyDescent="0.2">
      <c r="A2210" s="397">
        <v>19567</v>
      </c>
      <c r="B2210" s="398" t="s">
        <v>15</v>
      </c>
      <c r="C2210" s="397" t="s">
        <v>16</v>
      </c>
    </row>
    <row r="2211" spans="1:3" ht="15" x14ac:dyDescent="0.2">
      <c r="A2211" s="397">
        <v>19601</v>
      </c>
      <c r="B2211" s="398" t="s">
        <v>15</v>
      </c>
      <c r="C2211" s="397" t="s">
        <v>16</v>
      </c>
    </row>
    <row r="2212" spans="1:3" ht="15" x14ac:dyDescent="0.2">
      <c r="A2212" s="397">
        <v>19602</v>
      </c>
      <c r="B2212" s="398" t="s">
        <v>15</v>
      </c>
      <c r="C2212" s="397" t="s">
        <v>16</v>
      </c>
    </row>
    <row r="2213" spans="1:3" ht="15" x14ac:dyDescent="0.2">
      <c r="A2213" s="397">
        <v>19603</v>
      </c>
      <c r="B2213" s="398" t="s">
        <v>15</v>
      </c>
      <c r="C2213" s="397" t="s">
        <v>16</v>
      </c>
    </row>
    <row r="2214" spans="1:3" ht="15" x14ac:dyDescent="0.2">
      <c r="A2214" s="397">
        <v>19604</v>
      </c>
      <c r="B2214" s="398" t="s">
        <v>15</v>
      </c>
      <c r="C2214" s="397" t="s">
        <v>16</v>
      </c>
    </row>
    <row r="2215" spans="1:3" ht="15" x14ac:dyDescent="0.2">
      <c r="A2215" s="397">
        <v>19605</v>
      </c>
      <c r="B2215" s="398" t="s">
        <v>15</v>
      </c>
      <c r="C2215" s="397" t="s">
        <v>16</v>
      </c>
    </row>
    <row r="2216" spans="1:3" ht="15" x14ac:dyDescent="0.2">
      <c r="A2216" s="397">
        <v>19606</v>
      </c>
      <c r="B2216" s="398" t="s">
        <v>15</v>
      </c>
      <c r="C2216" s="397" t="s">
        <v>16</v>
      </c>
    </row>
    <row r="2217" spans="1:3" ht="15" x14ac:dyDescent="0.2">
      <c r="A2217" s="397">
        <v>19607</v>
      </c>
      <c r="B2217" s="398" t="s">
        <v>15</v>
      </c>
      <c r="C2217" s="397" t="s">
        <v>16</v>
      </c>
    </row>
    <row r="2218" spans="1:3" ht="15" x14ac:dyDescent="0.2">
      <c r="A2218" s="397">
        <v>19608</v>
      </c>
      <c r="B2218" s="398" t="s">
        <v>15</v>
      </c>
      <c r="C2218" s="397" t="s">
        <v>16</v>
      </c>
    </row>
    <row r="2219" spans="1:3" ht="15" x14ac:dyDescent="0.2">
      <c r="A2219" s="397">
        <v>19609</v>
      </c>
      <c r="B2219" s="398" t="s">
        <v>15</v>
      </c>
      <c r="C2219" s="397" t="s">
        <v>16</v>
      </c>
    </row>
    <row r="2220" spans="1:3" ht="15" x14ac:dyDescent="0.2">
      <c r="A2220" s="397">
        <v>19610</v>
      </c>
      <c r="B2220" s="398" t="s">
        <v>15</v>
      </c>
      <c r="C2220" s="397" t="s">
        <v>16</v>
      </c>
    </row>
    <row r="2221" spans="1:3" ht="15" x14ac:dyDescent="0.2">
      <c r="A2221" s="397">
        <v>19611</v>
      </c>
      <c r="B2221" s="398" t="s">
        <v>15</v>
      </c>
      <c r="C2221" s="397" t="s">
        <v>16</v>
      </c>
    </row>
    <row r="2222" spans="1:3" ht="15" x14ac:dyDescent="0.2">
      <c r="A2222" s="397">
        <v>19612</v>
      </c>
      <c r="B2222" s="398" t="s">
        <v>15</v>
      </c>
      <c r="C2222" s="397" t="s">
        <v>16</v>
      </c>
    </row>
    <row r="2223" spans="1:3" ht="15" x14ac:dyDescent="0.2">
      <c r="A2223" s="397">
        <v>19640</v>
      </c>
      <c r="B2223" s="398" t="s">
        <v>15</v>
      </c>
      <c r="C2223" s="397" t="s">
        <v>16</v>
      </c>
    </row>
  </sheetData>
  <autoFilter ref="A1:C2223" xr:uid="{0602C3E1-DF06-4A15-BDD3-61715F332FD9}"/>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7"/>
  </sheetPr>
  <dimension ref="A1:H107"/>
  <sheetViews>
    <sheetView showGridLines="0" topLeftCell="A46" zoomScaleNormal="100" workbookViewId="0">
      <selection activeCell="B60" sqref="B60:D60"/>
    </sheetView>
  </sheetViews>
  <sheetFormatPr defaultColWidth="8.75" defaultRowHeight="14.25" x14ac:dyDescent="0.2"/>
  <cols>
    <col min="1" max="1" width="3.25" style="1" customWidth="1"/>
    <col min="2" max="2" width="35.125" style="1" customWidth="1"/>
    <col min="3" max="3" width="35.75" style="1" customWidth="1"/>
    <col min="4" max="4" width="47.875" style="1" customWidth="1"/>
    <col min="5" max="5" width="8.75" style="1"/>
    <col min="6" max="6" width="8.75" style="1" customWidth="1"/>
    <col min="7" max="10" width="8.75" style="1"/>
    <col min="11" max="11" width="17.25" style="1" customWidth="1"/>
    <col min="12" max="16384" width="8.75" style="1"/>
  </cols>
  <sheetData>
    <row r="1" spans="1:8" customFormat="1" ht="62.25" customHeight="1" x14ac:dyDescent="0.2">
      <c r="A1" s="88"/>
      <c r="B1" s="88"/>
      <c r="C1" s="88"/>
      <c r="D1" s="88"/>
      <c r="E1" s="88"/>
      <c r="F1" s="88"/>
      <c r="G1" s="88"/>
      <c r="H1" s="88"/>
    </row>
    <row r="2" spans="1:8" ht="34.5" x14ac:dyDescent="0.5">
      <c r="B2" s="89" t="s">
        <v>21</v>
      </c>
      <c r="C2" s="2"/>
      <c r="D2" s="2"/>
    </row>
    <row r="3" spans="1:8" ht="6" customHeight="1" x14ac:dyDescent="0.2"/>
    <row r="4" spans="1:8" ht="81.75" customHeight="1" x14ac:dyDescent="0.2">
      <c r="B4" s="483" t="s">
        <v>22</v>
      </c>
      <c r="C4" s="483"/>
      <c r="D4" s="483"/>
      <c r="E4" s="483"/>
      <c r="F4" s="483"/>
      <c r="G4" s="483"/>
      <c r="H4" s="483"/>
    </row>
    <row r="5" spans="1:8" x14ac:dyDescent="0.2">
      <c r="B5" s="26"/>
      <c r="C5" s="26"/>
      <c r="D5" s="26"/>
    </row>
    <row r="6" spans="1:8" ht="24.75" customHeight="1" x14ac:dyDescent="0.2">
      <c r="B6" s="477" t="s">
        <v>23</v>
      </c>
      <c r="C6" s="478"/>
      <c r="D6" s="5"/>
    </row>
    <row r="7" spans="1:8" ht="22.15" customHeight="1" x14ac:dyDescent="0.2">
      <c r="B7" s="479" t="s">
        <v>24</v>
      </c>
      <c r="C7" s="479"/>
      <c r="D7" s="6"/>
    </row>
    <row r="8" spans="1:8" ht="22.15" customHeight="1" x14ac:dyDescent="0.2">
      <c r="B8" s="480" t="s">
        <v>25</v>
      </c>
      <c r="C8" s="480"/>
      <c r="D8" s="6"/>
    </row>
    <row r="9" spans="1:8" ht="15" x14ac:dyDescent="0.25">
      <c r="B9" s="4"/>
      <c r="C9" s="4"/>
      <c r="D9" s="4"/>
    </row>
    <row r="10" spans="1:8" ht="26.45" customHeight="1" x14ac:dyDescent="0.25">
      <c r="B10" s="481" t="s">
        <v>26</v>
      </c>
      <c r="C10" s="482"/>
      <c r="D10" s="4"/>
    </row>
    <row r="11" spans="1:8" ht="22.15" customHeight="1" x14ac:dyDescent="0.2">
      <c r="B11" s="83" t="s">
        <v>27</v>
      </c>
      <c r="C11" s="3"/>
      <c r="D11" s="27"/>
    </row>
    <row r="12" spans="1:8" ht="22.15" customHeight="1" x14ac:dyDescent="0.2">
      <c r="B12" s="483" t="s">
        <v>28</v>
      </c>
      <c r="C12" s="483"/>
      <c r="D12" s="483"/>
    </row>
    <row r="13" spans="1:8" ht="10.9" customHeight="1" x14ac:dyDescent="0.2"/>
    <row r="14" spans="1:8" ht="22.15" customHeight="1" x14ac:dyDescent="0.2">
      <c r="B14" s="83" t="s">
        <v>29</v>
      </c>
      <c r="C14" s="3"/>
      <c r="D14" s="27"/>
    </row>
    <row r="15" spans="1:8" ht="22.15" customHeight="1" x14ac:dyDescent="0.2">
      <c r="B15" s="483" t="s">
        <v>30</v>
      </c>
      <c r="C15" s="483"/>
      <c r="D15" s="483"/>
    </row>
    <row r="16" spans="1:8" ht="10.9" customHeight="1" x14ac:dyDescent="0.2"/>
    <row r="17" spans="2:4" ht="22.15" customHeight="1" x14ac:dyDescent="0.2">
      <c r="B17" s="83" t="s">
        <v>31</v>
      </c>
      <c r="C17" s="84"/>
      <c r="D17" s="82"/>
    </row>
    <row r="18" spans="2:4" ht="48" customHeight="1" x14ac:dyDescent="0.2">
      <c r="B18" s="488" t="s">
        <v>32</v>
      </c>
      <c r="C18" s="488"/>
      <c r="D18" s="488"/>
    </row>
    <row r="19" spans="2:4" ht="10.9" customHeight="1" x14ac:dyDescent="0.2">
      <c r="B19" s="82"/>
      <c r="C19" s="82"/>
      <c r="D19" s="82"/>
    </row>
    <row r="20" spans="2:4" ht="22.15" customHeight="1" x14ac:dyDescent="0.2">
      <c r="B20" s="83" t="s">
        <v>33</v>
      </c>
      <c r="C20" s="84"/>
      <c r="D20" s="82"/>
    </row>
    <row r="21" spans="2:4" ht="31.5" customHeight="1" x14ac:dyDescent="0.2">
      <c r="B21" s="488" t="s">
        <v>34</v>
      </c>
      <c r="C21" s="488"/>
      <c r="D21" s="488"/>
    </row>
    <row r="22" spans="2:4" ht="10.9" customHeight="1" x14ac:dyDescent="0.2">
      <c r="B22" s="82"/>
      <c r="C22" s="82"/>
      <c r="D22" s="82"/>
    </row>
    <row r="23" spans="2:4" ht="22.15" customHeight="1" x14ac:dyDescent="0.2">
      <c r="B23" s="83" t="s">
        <v>35</v>
      </c>
      <c r="C23" s="84"/>
      <c r="D23" s="82"/>
    </row>
    <row r="24" spans="2:4" ht="22.15" customHeight="1" x14ac:dyDescent="0.2">
      <c r="B24" s="488" t="s">
        <v>36</v>
      </c>
      <c r="C24" s="488"/>
      <c r="D24" s="488"/>
    </row>
    <row r="25" spans="2:4" ht="10.9" customHeight="1" x14ac:dyDescent="0.2">
      <c r="B25" s="82"/>
      <c r="C25" s="82"/>
      <c r="D25" s="82"/>
    </row>
    <row r="26" spans="2:4" ht="22.15" customHeight="1" x14ac:dyDescent="0.2">
      <c r="B26" s="83" t="s">
        <v>37</v>
      </c>
      <c r="C26" s="84"/>
      <c r="D26" s="82"/>
    </row>
    <row r="27" spans="2:4" ht="30" customHeight="1" x14ac:dyDescent="0.2">
      <c r="B27" s="488" t="s">
        <v>38</v>
      </c>
      <c r="C27" s="488"/>
      <c r="D27" s="488"/>
    </row>
    <row r="28" spans="2:4" ht="10.9" customHeight="1" x14ac:dyDescent="0.2">
      <c r="B28" s="82"/>
      <c r="C28" s="82"/>
      <c r="D28" s="82"/>
    </row>
    <row r="29" spans="2:4" ht="22.15" customHeight="1" x14ac:dyDescent="0.2">
      <c r="B29" s="83" t="s">
        <v>39</v>
      </c>
      <c r="C29" s="84"/>
      <c r="D29" s="82"/>
    </row>
    <row r="30" spans="2:4" ht="33.75" customHeight="1" x14ac:dyDescent="0.2">
      <c r="B30" s="488" t="s">
        <v>40</v>
      </c>
      <c r="C30" s="488"/>
      <c r="D30" s="488"/>
    </row>
    <row r="31" spans="2:4" ht="10.9" customHeight="1" x14ac:dyDescent="0.2">
      <c r="B31" s="82"/>
      <c r="C31" s="82"/>
      <c r="D31" s="82"/>
    </row>
    <row r="32" spans="2:4" ht="22.15" customHeight="1" x14ac:dyDescent="0.2">
      <c r="B32" s="83" t="s">
        <v>41</v>
      </c>
      <c r="C32" s="84"/>
      <c r="D32" s="82"/>
    </row>
    <row r="33" spans="2:4" ht="31.5" customHeight="1" x14ac:dyDescent="0.2">
      <c r="B33" s="488" t="s">
        <v>42</v>
      </c>
      <c r="C33" s="488"/>
      <c r="D33" s="488"/>
    </row>
    <row r="34" spans="2:4" ht="10.9" customHeight="1" x14ac:dyDescent="0.2">
      <c r="B34" s="82"/>
      <c r="C34" s="82"/>
      <c r="D34" s="82"/>
    </row>
    <row r="35" spans="2:4" ht="22.15" customHeight="1" x14ac:dyDescent="0.2">
      <c r="B35" s="83" t="s">
        <v>43</v>
      </c>
      <c r="C35" s="84"/>
      <c r="D35" s="82"/>
    </row>
    <row r="36" spans="2:4" ht="51.75" customHeight="1" x14ac:dyDescent="0.2">
      <c r="B36" s="488" t="s">
        <v>44</v>
      </c>
      <c r="C36" s="488"/>
      <c r="D36" s="488"/>
    </row>
    <row r="37" spans="2:4" ht="10.9" customHeight="1" x14ac:dyDescent="0.2">
      <c r="B37" s="82"/>
      <c r="C37" s="82"/>
      <c r="D37" s="82"/>
    </row>
    <row r="38" spans="2:4" ht="22.15" customHeight="1" x14ac:dyDescent="0.2">
      <c r="B38" s="83" t="s">
        <v>45</v>
      </c>
      <c r="C38" s="84"/>
      <c r="D38" s="82"/>
    </row>
    <row r="39" spans="2:4" ht="22.15" customHeight="1" x14ac:dyDescent="0.2">
      <c r="B39" s="488" t="s">
        <v>46</v>
      </c>
      <c r="C39" s="488"/>
      <c r="D39" s="488"/>
    </row>
    <row r="40" spans="2:4" ht="10.9" customHeight="1" x14ac:dyDescent="0.2">
      <c r="B40" s="82"/>
      <c r="C40" s="82"/>
      <c r="D40" s="82"/>
    </row>
    <row r="41" spans="2:4" ht="22.15" customHeight="1" x14ac:dyDescent="0.2">
      <c r="B41" s="83" t="s">
        <v>47</v>
      </c>
      <c r="C41" s="84"/>
      <c r="D41" s="82"/>
    </row>
    <row r="42" spans="2:4" ht="30.75" customHeight="1" x14ac:dyDescent="0.2">
      <c r="B42" s="488" t="s">
        <v>48</v>
      </c>
      <c r="C42" s="488"/>
      <c r="D42" s="488"/>
    </row>
    <row r="43" spans="2:4" ht="10.9" customHeight="1" x14ac:dyDescent="0.2">
      <c r="B43" s="82"/>
      <c r="C43" s="82"/>
      <c r="D43" s="82"/>
    </row>
    <row r="44" spans="2:4" ht="22.15" customHeight="1" x14ac:dyDescent="0.2">
      <c r="B44" s="83" t="s">
        <v>49</v>
      </c>
      <c r="C44" s="84"/>
      <c r="D44" s="82"/>
    </row>
    <row r="45" spans="2:4" ht="36" customHeight="1" x14ac:dyDescent="0.2">
      <c r="B45" s="488" t="s">
        <v>50</v>
      </c>
      <c r="C45" s="488"/>
      <c r="D45" s="488"/>
    </row>
    <row r="46" spans="2:4" ht="10.9" customHeight="1" x14ac:dyDescent="0.2">
      <c r="B46" s="82"/>
      <c r="C46" s="82"/>
      <c r="D46" s="82"/>
    </row>
    <row r="47" spans="2:4" ht="22.15" customHeight="1" x14ac:dyDescent="0.2">
      <c r="B47" s="83" t="s">
        <v>51</v>
      </c>
      <c r="C47" s="84"/>
      <c r="D47" s="82"/>
    </row>
    <row r="48" spans="2:4" ht="45.75" customHeight="1" x14ac:dyDescent="0.2">
      <c r="B48" s="488" t="s">
        <v>52</v>
      </c>
      <c r="C48" s="488"/>
      <c r="D48" s="488"/>
    </row>
    <row r="49" spans="2:4" ht="10.9" customHeight="1" x14ac:dyDescent="0.2">
      <c r="B49" s="82"/>
      <c r="C49" s="82"/>
      <c r="D49" s="82"/>
    </row>
    <row r="50" spans="2:4" ht="22.15" customHeight="1" x14ac:dyDescent="0.2">
      <c r="B50" s="83" t="s">
        <v>53</v>
      </c>
      <c r="C50" s="84"/>
      <c r="D50" s="82"/>
    </row>
    <row r="51" spans="2:4" ht="63.75" customHeight="1" x14ac:dyDescent="0.2">
      <c r="B51" s="488" t="s">
        <v>54</v>
      </c>
      <c r="C51" s="488"/>
      <c r="D51" s="488"/>
    </row>
    <row r="52" spans="2:4" ht="10.9" customHeight="1" x14ac:dyDescent="0.2">
      <c r="B52" s="82"/>
      <c r="C52" s="82"/>
      <c r="D52" s="82"/>
    </row>
    <row r="53" spans="2:4" ht="22.15" customHeight="1" x14ac:dyDescent="0.2">
      <c r="B53" s="83" t="s">
        <v>55</v>
      </c>
      <c r="C53" s="84"/>
      <c r="D53" s="82"/>
    </row>
    <row r="54" spans="2:4" ht="44.25" customHeight="1" x14ac:dyDescent="0.2">
      <c r="B54" s="488" t="s">
        <v>56</v>
      </c>
      <c r="C54" s="488"/>
      <c r="D54" s="488"/>
    </row>
    <row r="55" spans="2:4" ht="10.9" customHeight="1" x14ac:dyDescent="0.2">
      <c r="B55" s="82"/>
      <c r="C55" s="82"/>
      <c r="D55" s="82"/>
    </row>
    <row r="56" spans="2:4" ht="22.15" customHeight="1" x14ac:dyDescent="0.2">
      <c r="B56" s="83" t="s">
        <v>57</v>
      </c>
      <c r="C56" s="84"/>
      <c r="D56" s="82"/>
    </row>
    <row r="57" spans="2:4" ht="36" customHeight="1" x14ac:dyDescent="0.2">
      <c r="B57" s="488" t="s">
        <v>58</v>
      </c>
      <c r="C57" s="488"/>
      <c r="D57" s="488"/>
    </row>
    <row r="58" spans="2:4" ht="10.9" customHeight="1" x14ac:dyDescent="0.2">
      <c r="B58" s="82"/>
      <c r="C58" s="82"/>
      <c r="D58" s="82"/>
    </row>
    <row r="59" spans="2:4" ht="22.15" customHeight="1" x14ac:dyDescent="0.2">
      <c r="B59" s="83" t="s">
        <v>59</v>
      </c>
      <c r="C59" s="84"/>
      <c r="D59" s="82"/>
    </row>
    <row r="60" spans="2:4" ht="47.25" customHeight="1" x14ac:dyDescent="0.2">
      <c r="B60" s="488" t="s">
        <v>60</v>
      </c>
      <c r="C60" s="488"/>
      <c r="D60" s="488"/>
    </row>
    <row r="61" spans="2:4" ht="10.9" customHeight="1" x14ac:dyDescent="0.2">
      <c r="B61" s="82"/>
      <c r="C61" s="82"/>
      <c r="D61" s="82"/>
    </row>
    <row r="62" spans="2:4" ht="22.15" customHeight="1" x14ac:dyDescent="0.2">
      <c r="B62" s="83" t="s">
        <v>61</v>
      </c>
      <c r="C62" s="84"/>
      <c r="D62" s="82"/>
    </row>
    <row r="63" spans="2:4" ht="22.15" customHeight="1" x14ac:dyDescent="0.2">
      <c r="B63" s="488" t="s">
        <v>62</v>
      </c>
      <c r="C63" s="488"/>
      <c r="D63" s="488"/>
    </row>
    <row r="64" spans="2:4" ht="15" x14ac:dyDescent="0.25">
      <c r="B64" s="4"/>
      <c r="C64" s="4"/>
      <c r="D64" s="4"/>
    </row>
    <row r="65" spans="2:4" ht="27.6" customHeight="1" x14ac:dyDescent="0.25">
      <c r="B65" s="481" t="s">
        <v>63</v>
      </c>
      <c r="C65" s="482"/>
      <c r="D65" s="4"/>
    </row>
    <row r="66" spans="2:4" ht="22.15" customHeight="1" x14ac:dyDescent="0.2">
      <c r="B66" s="85" t="s">
        <v>64</v>
      </c>
      <c r="C66" s="487" t="s">
        <v>65</v>
      </c>
      <c r="D66" s="487"/>
    </row>
    <row r="67" spans="2:4" ht="22.15" customHeight="1" x14ac:dyDescent="0.2">
      <c r="B67" s="85" t="s">
        <v>66</v>
      </c>
      <c r="C67" s="485" t="s">
        <v>67</v>
      </c>
      <c r="D67" s="486"/>
    </row>
    <row r="68" spans="2:4" ht="22.15" customHeight="1" x14ac:dyDescent="0.2">
      <c r="B68" s="85" t="s">
        <v>68</v>
      </c>
      <c r="C68" s="489" t="s">
        <v>69</v>
      </c>
      <c r="D68" s="490"/>
    </row>
    <row r="69" spans="2:4" ht="22.15" customHeight="1" x14ac:dyDescent="0.2">
      <c r="B69" s="85" t="s">
        <v>70</v>
      </c>
      <c r="C69" s="489" t="s">
        <v>71</v>
      </c>
      <c r="D69" s="490"/>
    </row>
    <row r="70" spans="2:4" ht="22.15" customHeight="1" x14ac:dyDescent="0.2">
      <c r="B70" s="85" t="s">
        <v>72</v>
      </c>
      <c r="C70" s="489" t="s">
        <v>73</v>
      </c>
      <c r="D70" s="490"/>
    </row>
    <row r="71" spans="2:4" ht="22.15" customHeight="1" x14ac:dyDescent="0.2">
      <c r="B71" s="85" t="s">
        <v>74</v>
      </c>
      <c r="C71" s="489" t="s">
        <v>75</v>
      </c>
      <c r="D71" s="490"/>
    </row>
    <row r="72" spans="2:4" ht="22.15" customHeight="1" x14ac:dyDescent="0.2">
      <c r="B72" s="85" t="s">
        <v>76</v>
      </c>
      <c r="C72" s="489" t="s">
        <v>77</v>
      </c>
      <c r="D72" s="490"/>
    </row>
    <row r="73" spans="2:4" ht="22.15" customHeight="1" x14ac:dyDescent="0.2">
      <c r="B73" s="85" t="s">
        <v>78</v>
      </c>
      <c r="C73" s="489" t="s">
        <v>79</v>
      </c>
      <c r="D73" s="490"/>
    </row>
    <row r="74" spans="2:4" ht="22.15" customHeight="1" x14ac:dyDescent="0.2">
      <c r="B74" s="85" t="s">
        <v>80</v>
      </c>
      <c r="C74" s="489" t="s">
        <v>81</v>
      </c>
      <c r="D74" s="490"/>
    </row>
    <row r="75" spans="2:4" ht="22.15" customHeight="1" x14ac:dyDescent="0.2">
      <c r="B75" s="85" t="s">
        <v>82</v>
      </c>
      <c r="C75" s="489" t="s">
        <v>83</v>
      </c>
      <c r="D75" s="490"/>
    </row>
    <row r="76" spans="2:4" ht="22.15" customHeight="1" x14ac:dyDescent="0.2">
      <c r="B76" s="85" t="s">
        <v>84</v>
      </c>
      <c r="C76" s="489" t="s">
        <v>85</v>
      </c>
      <c r="D76" s="490"/>
    </row>
    <row r="77" spans="2:4" ht="22.15" customHeight="1" x14ac:dyDescent="0.2">
      <c r="B77" s="85" t="s">
        <v>86</v>
      </c>
      <c r="C77" s="489" t="s">
        <v>87</v>
      </c>
      <c r="D77" s="490"/>
    </row>
    <row r="78" spans="2:4" ht="22.15" customHeight="1" x14ac:dyDescent="0.2">
      <c r="B78" s="85" t="s">
        <v>88</v>
      </c>
      <c r="C78" s="489" t="s">
        <v>89</v>
      </c>
      <c r="D78" s="490"/>
    </row>
    <row r="79" spans="2:4" ht="22.15" customHeight="1" x14ac:dyDescent="0.2">
      <c r="B79" s="85" t="s">
        <v>90</v>
      </c>
      <c r="C79" s="489" t="s">
        <v>91</v>
      </c>
      <c r="D79" s="490"/>
    </row>
    <row r="80" spans="2:4" ht="22.15" customHeight="1" x14ac:dyDescent="0.2">
      <c r="B80" s="85" t="s">
        <v>92</v>
      </c>
      <c r="C80" s="489" t="s">
        <v>93</v>
      </c>
      <c r="D80" s="490"/>
    </row>
    <row r="81" spans="2:8" ht="22.15" customHeight="1" x14ac:dyDescent="0.2">
      <c r="B81" s="85" t="s">
        <v>94</v>
      </c>
      <c r="C81" s="489" t="s">
        <v>95</v>
      </c>
      <c r="D81" s="490"/>
    </row>
    <row r="82" spans="2:8" ht="22.15" customHeight="1" x14ac:dyDescent="0.2">
      <c r="B82" s="85" t="s">
        <v>96</v>
      </c>
      <c r="C82" s="489" t="s">
        <v>97</v>
      </c>
      <c r="D82" s="490"/>
    </row>
    <row r="83" spans="2:8" ht="22.15" customHeight="1" x14ac:dyDescent="0.2">
      <c r="B83" s="85" t="s">
        <v>98</v>
      </c>
      <c r="C83" s="489" t="s">
        <v>99</v>
      </c>
      <c r="D83" s="490"/>
    </row>
    <row r="84" spans="2:8" ht="22.15" customHeight="1" x14ac:dyDescent="0.2">
      <c r="B84" s="85" t="s">
        <v>100</v>
      </c>
      <c r="C84" s="489" t="s">
        <v>101</v>
      </c>
      <c r="D84" s="490"/>
    </row>
    <row r="85" spans="2:8" ht="22.15" customHeight="1" x14ac:dyDescent="0.2">
      <c r="B85" s="85" t="s">
        <v>102</v>
      </c>
      <c r="C85" s="489" t="s">
        <v>103</v>
      </c>
      <c r="D85" s="490"/>
    </row>
    <row r="86" spans="2:8" ht="22.15" customHeight="1" x14ac:dyDescent="0.2">
      <c r="B86" s="85" t="s">
        <v>104</v>
      </c>
      <c r="C86" s="489" t="s">
        <v>105</v>
      </c>
      <c r="D86" s="490"/>
    </row>
    <row r="87" spans="2:8" ht="22.15" customHeight="1" x14ac:dyDescent="0.2">
      <c r="B87" s="85" t="s">
        <v>106</v>
      </c>
      <c r="C87" s="489" t="s">
        <v>107</v>
      </c>
      <c r="D87" s="490"/>
    </row>
    <row r="88" spans="2:8" ht="22.15" customHeight="1" x14ac:dyDescent="0.2">
      <c r="B88" s="85" t="s">
        <v>108</v>
      </c>
      <c r="C88" s="489" t="s">
        <v>109</v>
      </c>
      <c r="D88" s="490"/>
    </row>
    <row r="89" spans="2:8" ht="22.15" customHeight="1" x14ac:dyDescent="0.2">
      <c r="B89" s="85" t="s">
        <v>110</v>
      </c>
      <c r="C89" s="489" t="s">
        <v>111</v>
      </c>
      <c r="D89" s="490"/>
      <c r="H89" s="87"/>
    </row>
    <row r="90" spans="2:8" ht="22.15" customHeight="1" x14ac:dyDescent="0.2">
      <c r="B90" s="85" t="s">
        <v>112</v>
      </c>
      <c r="C90" s="489" t="s">
        <v>113</v>
      </c>
      <c r="D90" s="490"/>
      <c r="H90" s="87"/>
    </row>
    <row r="91" spans="2:8" ht="22.15" customHeight="1" x14ac:dyDescent="0.2">
      <c r="B91" s="85" t="s">
        <v>114</v>
      </c>
      <c r="C91" s="489" t="s">
        <v>115</v>
      </c>
      <c r="D91" s="490"/>
      <c r="H91" s="87"/>
    </row>
    <row r="92" spans="2:8" ht="22.15" customHeight="1" x14ac:dyDescent="0.2">
      <c r="B92" s="85" t="s">
        <v>116</v>
      </c>
      <c r="C92" s="489" t="s">
        <v>117</v>
      </c>
      <c r="D92" s="490"/>
    </row>
    <row r="93" spans="2:8" ht="22.15" customHeight="1" x14ac:dyDescent="0.2">
      <c r="B93" s="85" t="s">
        <v>118</v>
      </c>
      <c r="C93" s="489" t="s">
        <v>119</v>
      </c>
      <c r="D93" s="490"/>
    </row>
    <row r="94" spans="2:8" ht="22.15" customHeight="1" x14ac:dyDescent="0.2">
      <c r="B94" s="85" t="s">
        <v>120</v>
      </c>
      <c r="C94" s="489" t="s">
        <v>121</v>
      </c>
      <c r="D94" s="490"/>
    </row>
    <row r="95" spans="2:8" ht="22.15" customHeight="1" x14ac:dyDescent="0.2">
      <c r="B95" s="85" t="s">
        <v>122</v>
      </c>
      <c r="C95" s="489" t="s">
        <v>123</v>
      </c>
      <c r="D95" s="490"/>
    </row>
    <row r="96" spans="2:8" ht="22.15" customHeight="1" x14ac:dyDescent="0.2">
      <c r="B96" s="85" t="s">
        <v>124</v>
      </c>
      <c r="C96" s="489" t="s">
        <v>125</v>
      </c>
      <c r="D96" s="490"/>
    </row>
    <row r="97" spans="2:4" ht="22.15" customHeight="1" x14ac:dyDescent="0.2">
      <c r="B97" s="85" t="s">
        <v>126</v>
      </c>
      <c r="C97" s="489" t="s">
        <v>127</v>
      </c>
      <c r="D97" s="490"/>
    </row>
    <row r="98" spans="2:4" ht="22.15" customHeight="1" x14ac:dyDescent="0.2">
      <c r="B98" s="85" t="s">
        <v>128</v>
      </c>
      <c r="C98" s="487" t="s">
        <v>129</v>
      </c>
      <c r="D98" s="487"/>
    </row>
    <row r="99" spans="2:4" ht="15" x14ac:dyDescent="0.25">
      <c r="B99" s="4"/>
      <c r="C99" s="4"/>
      <c r="D99" s="4"/>
    </row>
    <row r="100" spans="2:4" ht="26.45" customHeight="1" x14ac:dyDescent="0.25">
      <c r="B100" s="481" t="s">
        <v>130</v>
      </c>
      <c r="C100" s="482"/>
      <c r="D100" s="4"/>
    </row>
    <row r="101" spans="2:4" ht="22.15" customHeight="1" x14ac:dyDescent="0.2">
      <c r="B101" s="86" t="s">
        <v>131</v>
      </c>
      <c r="C101" s="484" t="s">
        <v>132</v>
      </c>
      <c r="D101" s="484" t="s">
        <v>133</v>
      </c>
    </row>
    <row r="102" spans="2:4" ht="22.15" customHeight="1" x14ac:dyDescent="0.2">
      <c r="B102" s="86" t="s">
        <v>134</v>
      </c>
      <c r="C102" s="489" t="s">
        <v>135</v>
      </c>
      <c r="D102" s="490"/>
    </row>
    <row r="103" spans="2:4" ht="22.15" customHeight="1" x14ac:dyDescent="0.2">
      <c r="B103" s="86" t="s">
        <v>136</v>
      </c>
      <c r="C103" s="489" t="s">
        <v>137</v>
      </c>
      <c r="D103" s="490"/>
    </row>
    <row r="104" spans="2:4" ht="22.15" customHeight="1" x14ac:dyDescent="0.2">
      <c r="B104" s="86" t="s">
        <v>138</v>
      </c>
      <c r="C104" s="489" t="s">
        <v>139</v>
      </c>
      <c r="D104" s="490"/>
    </row>
    <row r="105" spans="2:4" ht="22.15" customHeight="1" x14ac:dyDescent="0.2">
      <c r="B105" s="86" t="s">
        <v>140</v>
      </c>
      <c r="C105" s="489" t="s">
        <v>141</v>
      </c>
      <c r="D105" s="490"/>
    </row>
    <row r="106" spans="2:4" ht="22.15" customHeight="1" x14ac:dyDescent="0.2">
      <c r="B106" s="86" t="s">
        <v>142</v>
      </c>
      <c r="C106" s="489" t="s">
        <v>143</v>
      </c>
      <c r="D106" s="490"/>
    </row>
    <row r="107" spans="2:4" ht="22.15" customHeight="1" x14ac:dyDescent="0.2">
      <c r="B107" s="86" t="s">
        <v>144</v>
      </c>
      <c r="C107" s="489" t="s">
        <v>145</v>
      </c>
      <c r="D107" s="490"/>
    </row>
  </sheetData>
  <sheetProtection algorithmName="SHA-512" hashValue="zg8CGpLV2t/S8hVNLlz2ml9oOFV5tDVd3KzTOTsCsZmnXkDM9OOg4ltKnoMsXCp7agvDfVvCqgyjmqNI2x5YqQ==" saltValue="NO9rvipL9u1MKNGCMvOnEQ==" spinCount="100000" sheet="1" objects="1" scenarios="1"/>
  <mergeCells count="65">
    <mergeCell ref="C96:D96"/>
    <mergeCell ref="C97:D97"/>
    <mergeCell ref="C91:D91"/>
    <mergeCell ref="C92:D92"/>
    <mergeCell ref="C93:D93"/>
    <mergeCell ref="C94:D94"/>
    <mergeCell ref="C95:D95"/>
    <mergeCell ref="C86:D86"/>
    <mergeCell ref="C87:D87"/>
    <mergeCell ref="C88:D88"/>
    <mergeCell ref="C89:D89"/>
    <mergeCell ref="C90:D90"/>
    <mergeCell ref="C106:D106"/>
    <mergeCell ref="C107:D107"/>
    <mergeCell ref="C74:D74"/>
    <mergeCell ref="C102:D102"/>
    <mergeCell ref="C103:D103"/>
    <mergeCell ref="C104:D104"/>
    <mergeCell ref="C105:D105"/>
    <mergeCell ref="C75:D75"/>
    <mergeCell ref="C76:D76"/>
    <mergeCell ref="C77:D77"/>
    <mergeCell ref="C78:D78"/>
    <mergeCell ref="C79:D79"/>
    <mergeCell ref="C80:D80"/>
    <mergeCell ref="C81:D81"/>
    <mergeCell ref="C82:D82"/>
    <mergeCell ref="C83:D83"/>
    <mergeCell ref="B24:D24"/>
    <mergeCell ref="B21:D21"/>
    <mergeCell ref="B15:D15"/>
    <mergeCell ref="C68:D68"/>
    <mergeCell ref="B100:C100"/>
    <mergeCell ref="B36:D36"/>
    <mergeCell ref="B33:D33"/>
    <mergeCell ref="B30:D30"/>
    <mergeCell ref="B27:D27"/>
    <mergeCell ref="C84:D84"/>
    <mergeCell ref="C85:D85"/>
    <mergeCell ref="C69:D69"/>
    <mergeCell ref="C70:D70"/>
    <mergeCell ref="C71:D71"/>
    <mergeCell ref="C72:D72"/>
    <mergeCell ref="C73:D73"/>
    <mergeCell ref="C101:D101"/>
    <mergeCell ref="B12:D12"/>
    <mergeCell ref="C67:D67"/>
    <mergeCell ref="B65:C65"/>
    <mergeCell ref="C66:D66"/>
    <mergeCell ref="C98:D98"/>
    <mergeCell ref="B60:D60"/>
    <mergeCell ref="B57:D57"/>
    <mergeCell ref="B54:D54"/>
    <mergeCell ref="B51:D51"/>
    <mergeCell ref="B48:D48"/>
    <mergeCell ref="B63:D63"/>
    <mergeCell ref="B18:D18"/>
    <mergeCell ref="B45:D45"/>
    <mergeCell ref="B42:D42"/>
    <mergeCell ref="B39:D39"/>
    <mergeCell ref="B6:C6"/>
    <mergeCell ref="B7:C7"/>
    <mergeCell ref="B8:C8"/>
    <mergeCell ref="B10:C10"/>
    <mergeCell ref="B4:H4"/>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C3B10-A3DF-4945-9BB8-5DEEB0C20CF8}">
  <sheetPr codeName="Sheet2"/>
  <dimension ref="A1:AQ118"/>
  <sheetViews>
    <sheetView showGridLines="0" zoomScale="85" zoomScaleNormal="85" workbookViewId="0">
      <selection activeCell="A5" sqref="A5:I57"/>
    </sheetView>
  </sheetViews>
  <sheetFormatPr defaultColWidth="0" defaultRowHeight="0" customHeight="1" zeroHeight="1" x14ac:dyDescent="0.2"/>
  <cols>
    <col min="1" max="9" width="8" style="33" customWidth="1"/>
    <col min="10" max="10" width="1" style="33" customWidth="1"/>
    <col min="11" max="19" width="8" style="33" customWidth="1"/>
    <col min="20" max="20" width="1" style="33" customWidth="1"/>
    <col min="21" max="29" width="8" style="33" customWidth="1"/>
    <col min="30" max="30" width="1" style="33" customWidth="1"/>
    <col min="31" max="39" width="8" style="33" customWidth="1"/>
    <col min="40" max="40" width="1" style="33" customWidth="1"/>
    <col min="41" max="41" width="8" style="33" customWidth="1"/>
    <col min="42" max="43" width="0" style="33" hidden="1" customWidth="1"/>
    <col min="44" max="16384" width="8" style="33" hidden="1"/>
  </cols>
  <sheetData>
    <row r="1" spans="1:40" ht="30" customHeight="1" x14ac:dyDescent="0.2">
      <c r="A1" s="494" t="s">
        <v>146</v>
      </c>
      <c r="B1" s="494"/>
      <c r="C1" s="494"/>
      <c r="D1" s="494"/>
      <c r="E1" s="494"/>
    </row>
    <row r="2" spans="1:40" ht="5.45" customHeight="1" x14ac:dyDescent="0.2">
      <c r="A2" s="34"/>
      <c r="B2" s="34"/>
      <c r="C2" s="34"/>
      <c r="D2" s="34"/>
      <c r="E2" s="34"/>
      <c r="F2" s="34"/>
      <c r="G2" s="34"/>
      <c r="H2" s="34"/>
      <c r="I2" s="34"/>
      <c r="K2" s="34"/>
      <c r="L2" s="34"/>
      <c r="M2" s="34"/>
      <c r="N2" s="34"/>
      <c r="O2" s="34"/>
      <c r="P2" s="34"/>
      <c r="Q2" s="34"/>
      <c r="R2" s="34"/>
      <c r="S2" s="34"/>
      <c r="U2" s="34"/>
      <c r="V2" s="34"/>
      <c r="W2" s="34"/>
      <c r="X2" s="34"/>
      <c r="Y2" s="34"/>
      <c r="Z2" s="34"/>
      <c r="AA2" s="34"/>
      <c r="AB2" s="34"/>
      <c r="AC2" s="34"/>
      <c r="AE2" s="34"/>
      <c r="AF2" s="34"/>
      <c r="AG2" s="34"/>
      <c r="AH2" s="34"/>
      <c r="AI2" s="34"/>
      <c r="AJ2" s="34"/>
      <c r="AK2" s="34"/>
      <c r="AL2" s="34"/>
      <c r="AM2" s="34"/>
    </row>
    <row r="3" spans="1:40" s="36" customFormat="1" ht="19.899999999999999" customHeight="1" x14ac:dyDescent="0.2">
      <c r="A3" s="495" t="s">
        <v>147</v>
      </c>
      <c r="B3" s="495"/>
      <c r="C3" s="495"/>
      <c r="D3" s="495"/>
      <c r="E3" s="495"/>
      <c r="F3" s="495"/>
      <c r="G3" s="495"/>
      <c r="H3" s="495"/>
      <c r="I3" s="495"/>
      <c r="J3" s="35"/>
      <c r="K3" s="495" t="s">
        <v>148</v>
      </c>
      <c r="L3" s="495"/>
      <c r="M3" s="495"/>
      <c r="N3" s="495"/>
      <c r="O3" s="495"/>
      <c r="P3" s="495"/>
      <c r="Q3" s="495"/>
      <c r="R3" s="495"/>
      <c r="S3" s="495"/>
      <c r="T3" s="35"/>
      <c r="U3" s="495" t="s">
        <v>149</v>
      </c>
      <c r="V3" s="495"/>
      <c r="W3" s="495"/>
      <c r="X3" s="495"/>
      <c r="Y3" s="495"/>
      <c r="Z3" s="495"/>
      <c r="AA3" s="495"/>
      <c r="AB3" s="495"/>
      <c r="AC3" s="495"/>
      <c r="AD3" s="35"/>
      <c r="AE3" s="495" t="s">
        <v>150</v>
      </c>
      <c r="AF3" s="495"/>
      <c r="AG3" s="495"/>
      <c r="AH3" s="495"/>
      <c r="AI3" s="495"/>
      <c r="AJ3" s="495"/>
      <c r="AK3" s="495"/>
      <c r="AL3" s="495"/>
      <c r="AM3" s="495"/>
      <c r="AN3" s="35"/>
    </row>
    <row r="4" spans="1:40" ht="6" customHeight="1" x14ac:dyDescent="0.2">
      <c r="A4" s="34"/>
      <c r="B4" s="34"/>
      <c r="C4" s="34"/>
      <c r="D4" s="34"/>
      <c r="E4" s="34"/>
      <c r="F4" s="34"/>
      <c r="G4" s="34"/>
      <c r="H4" s="34"/>
      <c r="I4" s="34"/>
      <c r="J4" s="37"/>
      <c r="K4" s="34"/>
      <c r="L4" s="34"/>
      <c r="M4" s="34"/>
      <c r="N4" s="34"/>
      <c r="O4" s="34"/>
      <c r="P4" s="34"/>
      <c r="Q4" s="34"/>
      <c r="R4" s="34"/>
      <c r="S4" s="34"/>
      <c r="T4" s="37"/>
      <c r="U4" s="34"/>
      <c r="V4" s="34"/>
      <c r="W4" s="34"/>
      <c r="X4" s="34"/>
      <c r="Y4" s="34"/>
      <c r="Z4" s="34"/>
      <c r="AA4" s="34"/>
      <c r="AB4" s="34"/>
      <c r="AC4" s="34"/>
      <c r="AD4" s="37"/>
      <c r="AE4" s="34"/>
      <c r="AF4" s="34"/>
      <c r="AG4" s="34"/>
      <c r="AH4" s="34"/>
      <c r="AI4" s="34"/>
      <c r="AJ4" s="34"/>
      <c r="AK4" s="34"/>
      <c r="AL4" s="34"/>
      <c r="AM4" s="34"/>
      <c r="AN4" s="37"/>
    </row>
    <row r="5" spans="1:40" ht="14.45" customHeight="1" x14ac:dyDescent="0.2">
      <c r="A5" s="491" t="s">
        <v>151</v>
      </c>
      <c r="B5" s="492"/>
      <c r="C5" s="492"/>
      <c r="D5" s="492"/>
      <c r="E5" s="492"/>
      <c r="F5" s="492"/>
      <c r="G5" s="492"/>
      <c r="H5" s="492"/>
      <c r="I5" s="492"/>
      <c r="J5" s="37"/>
      <c r="K5" s="491" t="s">
        <v>152</v>
      </c>
      <c r="L5" s="493"/>
      <c r="M5" s="493"/>
      <c r="N5" s="493"/>
      <c r="O5" s="493"/>
      <c r="P5" s="493"/>
      <c r="Q5" s="493"/>
      <c r="R5" s="493"/>
      <c r="S5" s="493"/>
      <c r="T5" s="37"/>
      <c r="U5" s="491" t="s">
        <v>153</v>
      </c>
      <c r="V5" s="492"/>
      <c r="W5" s="492"/>
      <c r="X5" s="492"/>
      <c r="Y5" s="492"/>
      <c r="Z5" s="492"/>
      <c r="AA5" s="492"/>
      <c r="AB5" s="492"/>
      <c r="AC5" s="492"/>
      <c r="AD5" s="37"/>
      <c r="AE5" s="491" t="s">
        <v>154</v>
      </c>
      <c r="AF5" s="493"/>
      <c r="AG5" s="493"/>
      <c r="AH5" s="493"/>
      <c r="AI5" s="493"/>
      <c r="AJ5" s="493"/>
      <c r="AK5" s="493"/>
      <c r="AL5" s="493"/>
      <c r="AM5" s="493"/>
      <c r="AN5" s="37"/>
    </row>
    <row r="6" spans="1:40" ht="14.25" x14ac:dyDescent="0.2">
      <c r="A6" s="492"/>
      <c r="B6" s="492"/>
      <c r="C6" s="492"/>
      <c r="D6" s="492"/>
      <c r="E6" s="492"/>
      <c r="F6" s="492"/>
      <c r="G6" s="492"/>
      <c r="H6" s="492"/>
      <c r="I6" s="492"/>
      <c r="J6" s="37"/>
      <c r="K6" s="493"/>
      <c r="L6" s="493"/>
      <c r="M6" s="493"/>
      <c r="N6" s="493"/>
      <c r="O6" s="493"/>
      <c r="P6" s="493"/>
      <c r="Q6" s="493"/>
      <c r="R6" s="493"/>
      <c r="S6" s="493"/>
      <c r="T6" s="37"/>
      <c r="U6" s="492"/>
      <c r="V6" s="492"/>
      <c r="W6" s="492"/>
      <c r="X6" s="492"/>
      <c r="Y6" s="492"/>
      <c r="Z6" s="492"/>
      <c r="AA6" s="492"/>
      <c r="AB6" s="492"/>
      <c r="AC6" s="492"/>
      <c r="AD6" s="37"/>
      <c r="AE6" s="493"/>
      <c r="AF6" s="493"/>
      <c r="AG6" s="493"/>
      <c r="AH6" s="493"/>
      <c r="AI6" s="493"/>
      <c r="AJ6" s="493"/>
      <c r="AK6" s="493"/>
      <c r="AL6" s="493"/>
      <c r="AM6" s="493"/>
      <c r="AN6" s="37"/>
    </row>
    <row r="7" spans="1:40" ht="14.45" customHeight="1" x14ac:dyDescent="0.2">
      <c r="A7" s="492"/>
      <c r="B7" s="492"/>
      <c r="C7" s="492"/>
      <c r="D7" s="492"/>
      <c r="E7" s="492"/>
      <c r="F7" s="492"/>
      <c r="G7" s="492"/>
      <c r="H7" s="492"/>
      <c r="I7" s="492"/>
      <c r="J7" s="37"/>
      <c r="K7" s="493"/>
      <c r="L7" s="493"/>
      <c r="M7" s="493"/>
      <c r="N7" s="493"/>
      <c r="O7" s="493"/>
      <c r="P7" s="493"/>
      <c r="Q7" s="493"/>
      <c r="R7" s="493"/>
      <c r="S7" s="493"/>
      <c r="T7" s="37"/>
      <c r="U7" s="492"/>
      <c r="V7" s="492"/>
      <c r="W7" s="492"/>
      <c r="X7" s="492"/>
      <c r="Y7" s="492"/>
      <c r="Z7" s="492"/>
      <c r="AA7" s="492"/>
      <c r="AB7" s="492"/>
      <c r="AC7" s="492"/>
      <c r="AD7" s="37"/>
      <c r="AE7" s="493"/>
      <c r="AF7" s="493"/>
      <c r="AG7" s="493"/>
      <c r="AH7" s="493"/>
      <c r="AI7" s="493"/>
      <c r="AJ7" s="493"/>
      <c r="AK7" s="493"/>
      <c r="AL7" s="493"/>
      <c r="AM7" s="493"/>
      <c r="AN7" s="37"/>
    </row>
    <row r="8" spans="1:40" ht="14.45" customHeight="1" x14ac:dyDescent="0.2">
      <c r="A8" s="492"/>
      <c r="B8" s="492"/>
      <c r="C8" s="492"/>
      <c r="D8" s="492"/>
      <c r="E8" s="492"/>
      <c r="F8" s="492"/>
      <c r="G8" s="492"/>
      <c r="H8" s="492"/>
      <c r="I8" s="492"/>
      <c r="J8" s="37"/>
      <c r="K8" s="493"/>
      <c r="L8" s="493"/>
      <c r="M8" s="493"/>
      <c r="N8" s="493"/>
      <c r="O8" s="493"/>
      <c r="P8" s="493"/>
      <c r="Q8" s="493"/>
      <c r="R8" s="493"/>
      <c r="S8" s="493"/>
      <c r="T8" s="37"/>
      <c r="U8" s="492"/>
      <c r="V8" s="492"/>
      <c r="W8" s="492"/>
      <c r="X8" s="492"/>
      <c r="Y8" s="492"/>
      <c r="Z8" s="492"/>
      <c r="AA8" s="492"/>
      <c r="AB8" s="492"/>
      <c r="AC8" s="492"/>
      <c r="AD8" s="37"/>
      <c r="AE8" s="493"/>
      <c r="AF8" s="493"/>
      <c r="AG8" s="493"/>
      <c r="AH8" s="493"/>
      <c r="AI8" s="493"/>
      <c r="AJ8" s="493"/>
      <c r="AK8" s="493"/>
      <c r="AL8" s="493"/>
      <c r="AM8" s="493"/>
      <c r="AN8" s="37"/>
    </row>
    <row r="9" spans="1:40" ht="14.45" customHeight="1" x14ac:dyDescent="0.2">
      <c r="A9" s="492"/>
      <c r="B9" s="492"/>
      <c r="C9" s="492"/>
      <c r="D9" s="492"/>
      <c r="E9" s="492"/>
      <c r="F9" s="492"/>
      <c r="G9" s="492"/>
      <c r="H9" s="492"/>
      <c r="I9" s="492"/>
      <c r="J9" s="37"/>
      <c r="K9" s="493"/>
      <c r="L9" s="493"/>
      <c r="M9" s="493"/>
      <c r="N9" s="493"/>
      <c r="O9" s="493"/>
      <c r="P9" s="493"/>
      <c r="Q9" s="493"/>
      <c r="R9" s="493"/>
      <c r="S9" s="493"/>
      <c r="T9" s="37"/>
      <c r="U9" s="492"/>
      <c r="V9" s="492"/>
      <c r="W9" s="492"/>
      <c r="X9" s="492"/>
      <c r="Y9" s="492"/>
      <c r="Z9" s="492"/>
      <c r="AA9" s="492"/>
      <c r="AB9" s="492"/>
      <c r="AC9" s="492"/>
      <c r="AD9" s="37"/>
      <c r="AE9" s="493"/>
      <c r="AF9" s="493"/>
      <c r="AG9" s="493"/>
      <c r="AH9" s="493"/>
      <c r="AI9" s="493"/>
      <c r="AJ9" s="493"/>
      <c r="AK9" s="493"/>
      <c r="AL9" s="493"/>
      <c r="AM9" s="493"/>
      <c r="AN9" s="37"/>
    </row>
    <row r="10" spans="1:40" ht="14.25" x14ac:dyDescent="0.2">
      <c r="A10" s="492"/>
      <c r="B10" s="492"/>
      <c r="C10" s="492"/>
      <c r="D10" s="492"/>
      <c r="E10" s="492"/>
      <c r="F10" s="492"/>
      <c r="G10" s="492"/>
      <c r="H10" s="492"/>
      <c r="I10" s="492"/>
      <c r="J10" s="37"/>
      <c r="K10" s="493"/>
      <c r="L10" s="493"/>
      <c r="M10" s="493"/>
      <c r="N10" s="493"/>
      <c r="O10" s="493"/>
      <c r="P10" s="493"/>
      <c r="Q10" s="493"/>
      <c r="R10" s="493"/>
      <c r="S10" s="493"/>
      <c r="T10" s="37"/>
      <c r="U10" s="492"/>
      <c r="V10" s="492"/>
      <c r="W10" s="492"/>
      <c r="X10" s="492"/>
      <c r="Y10" s="492"/>
      <c r="Z10" s="492"/>
      <c r="AA10" s="492"/>
      <c r="AB10" s="492"/>
      <c r="AC10" s="492"/>
      <c r="AD10" s="37"/>
      <c r="AE10" s="493"/>
      <c r="AF10" s="493"/>
      <c r="AG10" s="493"/>
      <c r="AH10" s="493"/>
      <c r="AI10" s="493"/>
      <c r="AJ10" s="493"/>
      <c r="AK10" s="493"/>
      <c r="AL10" s="493"/>
      <c r="AM10" s="493"/>
      <c r="AN10" s="37"/>
    </row>
    <row r="11" spans="1:40" ht="14.25" x14ac:dyDescent="0.2">
      <c r="A11" s="492"/>
      <c r="B11" s="492"/>
      <c r="C11" s="492"/>
      <c r="D11" s="492"/>
      <c r="E11" s="492"/>
      <c r="F11" s="492"/>
      <c r="G11" s="492"/>
      <c r="H11" s="492"/>
      <c r="I11" s="492"/>
      <c r="J11" s="37"/>
      <c r="K11" s="493"/>
      <c r="L11" s="493"/>
      <c r="M11" s="493"/>
      <c r="N11" s="493"/>
      <c r="O11" s="493"/>
      <c r="P11" s="493"/>
      <c r="Q11" s="493"/>
      <c r="R11" s="493"/>
      <c r="S11" s="493"/>
      <c r="T11" s="37"/>
      <c r="U11" s="492"/>
      <c r="V11" s="492"/>
      <c r="W11" s="492"/>
      <c r="X11" s="492"/>
      <c r="Y11" s="492"/>
      <c r="Z11" s="492"/>
      <c r="AA11" s="492"/>
      <c r="AB11" s="492"/>
      <c r="AC11" s="492"/>
      <c r="AD11" s="37"/>
      <c r="AE11" s="493"/>
      <c r="AF11" s="493"/>
      <c r="AG11" s="493"/>
      <c r="AH11" s="493"/>
      <c r="AI11" s="493"/>
      <c r="AJ11" s="493"/>
      <c r="AK11" s="493"/>
      <c r="AL11" s="493"/>
      <c r="AM11" s="493"/>
      <c r="AN11" s="37"/>
    </row>
    <row r="12" spans="1:40" ht="14.25" x14ac:dyDescent="0.2">
      <c r="A12" s="492"/>
      <c r="B12" s="492"/>
      <c r="C12" s="492"/>
      <c r="D12" s="492"/>
      <c r="E12" s="492"/>
      <c r="F12" s="492"/>
      <c r="G12" s="492"/>
      <c r="H12" s="492"/>
      <c r="I12" s="492"/>
      <c r="J12" s="37"/>
      <c r="K12" s="493"/>
      <c r="L12" s="493"/>
      <c r="M12" s="493"/>
      <c r="N12" s="493"/>
      <c r="O12" s="493"/>
      <c r="P12" s="493"/>
      <c r="Q12" s="493"/>
      <c r="R12" s="493"/>
      <c r="S12" s="493"/>
      <c r="T12" s="37"/>
      <c r="U12" s="492"/>
      <c r="V12" s="492"/>
      <c r="W12" s="492"/>
      <c r="X12" s="492"/>
      <c r="Y12" s="492"/>
      <c r="Z12" s="492"/>
      <c r="AA12" s="492"/>
      <c r="AB12" s="492"/>
      <c r="AC12" s="492"/>
      <c r="AD12" s="37"/>
      <c r="AE12" s="493"/>
      <c r="AF12" s="493"/>
      <c r="AG12" s="493"/>
      <c r="AH12" s="493"/>
      <c r="AI12" s="493"/>
      <c r="AJ12" s="493"/>
      <c r="AK12" s="493"/>
      <c r="AL12" s="493"/>
      <c r="AM12" s="493"/>
      <c r="AN12" s="37"/>
    </row>
    <row r="13" spans="1:40" ht="14.25" x14ac:dyDescent="0.2">
      <c r="A13" s="492"/>
      <c r="B13" s="492"/>
      <c r="C13" s="492"/>
      <c r="D13" s="492"/>
      <c r="E13" s="492"/>
      <c r="F13" s="492"/>
      <c r="G13" s="492"/>
      <c r="H13" s="492"/>
      <c r="I13" s="492"/>
      <c r="J13" s="37"/>
      <c r="K13" s="493"/>
      <c r="L13" s="493"/>
      <c r="M13" s="493"/>
      <c r="N13" s="493"/>
      <c r="O13" s="493"/>
      <c r="P13" s="493"/>
      <c r="Q13" s="493"/>
      <c r="R13" s="493"/>
      <c r="S13" s="493"/>
      <c r="T13" s="37"/>
      <c r="U13" s="492"/>
      <c r="V13" s="492"/>
      <c r="W13" s="492"/>
      <c r="X13" s="492"/>
      <c r="Y13" s="492"/>
      <c r="Z13" s="492"/>
      <c r="AA13" s="492"/>
      <c r="AB13" s="492"/>
      <c r="AC13" s="492"/>
      <c r="AD13" s="37"/>
      <c r="AE13" s="493"/>
      <c r="AF13" s="493"/>
      <c r="AG13" s="493"/>
      <c r="AH13" s="493"/>
      <c r="AI13" s="493"/>
      <c r="AJ13" s="493"/>
      <c r="AK13" s="493"/>
      <c r="AL13" s="493"/>
      <c r="AM13" s="493"/>
      <c r="AN13" s="37"/>
    </row>
    <row r="14" spans="1:40" ht="14.25" x14ac:dyDescent="0.2">
      <c r="A14" s="492"/>
      <c r="B14" s="492"/>
      <c r="C14" s="492"/>
      <c r="D14" s="492"/>
      <c r="E14" s="492"/>
      <c r="F14" s="492"/>
      <c r="G14" s="492"/>
      <c r="H14" s="492"/>
      <c r="I14" s="492"/>
      <c r="J14" s="37"/>
      <c r="K14" s="493"/>
      <c r="L14" s="493"/>
      <c r="M14" s="493"/>
      <c r="N14" s="493"/>
      <c r="O14" s="493"/>
      <c r="P14" s="493"/>
      <c r="Q14" s="493"/>
      <c r="R14" s="493"/>
      <c r="S14" s="493"/>
      <c r="T14" s="37"/>
      <c r="U14" s="492"/>
      <c r="V14" s="492"/>
      <c r="W14" s="492"/>
      <c r="X14" s="492"/>
      <c r="Y14" s="492"/>
      <c r="Z14" s="492"/>
      <c r="AA14" s="492"/>
      <c r="AB14" s="492"/>
      <c r="AC14" s="492"/>
      <c r="AD14" s="37"/>
      <c r="AE14" s="493"/>
      <c r="AF14" s="493"/>
      <c r="AG14" s="493"/>
      <c r="AH14" s="493"/>
      <c r="AI14" s="493"/>
      <c r="AJ14" s="493"/>
      <c r="AK14" s="493"/>
      <c r="AL14" s="493"/>
      <c r="AM14" s="493"/>
      <c r="AN14" s="37"/>
    </row>
    <row r="15" spans="1:40" ht="14.25" x14ac:dyDescent="0.2">
      <c r="A15" s="492"/>
      <c r="B15" s="492"/>
      <c r="C15" s="492"/>
      <c r="D15" s="492"/>
      <c r="E15" s="492"/>
      <c r="F15" s="492"/>
      <c r="G15" s="492"/>
      <c r="H15" s="492"/>
      <c r="I15" s="492"/>
      <c r="J15" s="37"/>
      <c r="K15" s="493"/>
      <c r="L15" s="493"/>
      <c r="M15" s="493"/>
      <c r="N15" s="493"/>
      <c r="O15" s="493"/>
      <c r="P15" s="493"/>
      <c r="Q15" s="493"/>
      <c r="R15" s="493"/>
      <c r="S15" s="493"/>
      <c r="T15" s="37"/>
      <c r="U15" s="492"/>
      <c r="V15" s="492"/>
      <c r="W15" s="492"/>
      <c r="X15" s="492"/>
      <c r="Y15" s="492"/>
      <c r="Z15" s="492"/>
      <c r="AA15" s="492"/>
      <c r="AB15" s="492"/>
      <c r="AC15" s="492"/>
      <c r="AD15" s="37"/>
      <c r="AE15" s="493"/>
      <c r="AF15" s="493"/>
      <c r="AG15" s="493"/>
      <c r="AH15" s="493"/>
      <c r="AI15" s="493"/>
      <c r="AJ15" s="493"/>
      <c r="AK15" s="493"/>
      <c r="AL15" s="493"/>
      <c r="AM15" s="493"/>
      <c r="AN15" s="37"/>
    </row>
    <row r="16" spans="1:40" ht="14.45" customHeight="1" x14ac:dyDescent="0.2">
      <c r="A16" s="492"/>
      <c r="B16" s="492"/>
      <c r="C16" s="492"/>
      <c r="D16" s="492"/>
      <c r="E16" s="492"/>
      <c r="F16" s="492"/>
      <c r="G16" s="492"/>
      <c r="H16" s="492"/>
      <c r="I16" s="492"/>
      <c r="J16" s="37"/>
      <c r="K16" s="493"/>
      <c r="L16" s="493"/>
      <c r="M16" s="493"/>
      <c r="N16" s="493"/>
      <c r="O16" s="493"/>
      <c r="P16" s="493"/>
      <c r="Q16" s="493"/>
      <c r="R16" s="493"/>
      <c r="S16" s="493"/>
      <c r="T16" s="37"/>
      <c r="U16" s="492"/>
      <c r="V16" s="492"/>
      <c r="W16" s="492"/>
      <c r="X16" s="492"/>
      <c r="Y16" s="492"/>
      <c r="Z16" s="492"/>
      <c r="AA16" s="492"/>
      <c r="AB16" s="492"/>
      <c r="AC16" s="492"/>
      <c r="AD16" s="37"/>
      <c r="AE16" s="493"/>
      <c r="AF16" s="493"/>
      <c r="AG16" s="493"/>
      <c r="AH16" s="493"/>
      <c r="AI16" s="493"/>
      <c r="AJ16" s="493"/>
      <c r="AK16" s="493"/>
      <c r="AL16" s="493"/>
      <c r="AM16" s="493"/>
      <c r="AN16" s="37"/>
    </row>
    <row r="17" spans="1:43" ht="14.25" x14ac:dyDescent="0.2">
      <c r="A17" s="492"/>
      <c r="B17" s="492"/>
      <c r="C17" s="492"/>
      <c r="D17" s="492"/>
      <c r="E17" s="492"/>
      <c r="F17" s="492"/>
      <c r="G17" s="492"/>
      <c r="H17" s="492"/>
      <c r="I17" s="492"/>
      <c r="J17" s="37"/>
      <c r="K17" s="493"/>
      <c r="L17" s="493"/>
      <c r="M17" s="493"/>
      <c r="N17" s="493"/>
      <c r="O17" s="493"/>
      <c r="P17" s="493"/>
      <c r="Q17" s="493"/>
      <c r="R17" s="493"/>
      <c r="S17" s="493"/>
      <c r="T17" s="37"/>
      <c r="U17" s="492"/>
      <c r="V17" s="492"/>
      <c r="W17" s="492"/>
      <c r="X17" s="492"/>
      <c r="Y17" s="492"/>
      <c r="Z17" s="492"/>
      <c r="AA17" s="492"/>
      <c r="AB17" s="492"/>
      <c r="AC17" s="492"/>
      <c r="AD17" s="37"/>
      <c r="AE17" s="493"/>
      <c r="AF17" s="493"/>
      <c r="AG17" s="493"/>
      <c r="AH17" s="493"/>
      <c r="AI17" s="493"/>
      <c r="AJ17" s="493"/>
      <c r="AK17" s="493"/>
      <c r="AL17" s="493"/>
      <c r="AM17" s="493"/>
      <c r="AN17" s="37"/>
    </row>
    <row r="18" spans="1:43" ht="14.45" customHeight="1" x14ac:dyDescent="0.2">
      <c r="A18" s="492"/>
      <c r="B18" s="492"/>
      <c r="C18" s="492"/>
      <c r="D18" s="492"/>
      <c r="E18" s="492"/>
      <c r="F18" s="492"/>
      <c r="G18" s="492"/>
      <c r="H18" s="492"/>
      <c r="I18" s="492"/>
      <c r="J18" s="37"/>
      <c r="K18" s="493"/>
      <c r="L18" s="493"/>
      <c r="M18" s="493"/>
      <c r="N18" s="493"/>
      <c r="O18" s="493"/>
      <c r="P18" s="493"/>
      <c r="Q18" s="493"/>
      <c r="R18" s="493"/>
      <c r="S18" s="493"/>
      <c r="T18" s="37"/>
      <c r="U18" s="492"/>
      <c r="V18" s="492"/>
      <c r="W18" s="492"/>
      <c r="X18" s="492"/>
      <c r="Y18" s="492"/>
      <c r="Z18" s="492"/>
      <c r="AA18" s="492"/>
      <c r="AB18" s="492"/>
      <c r="AC18" s="492"/>
      <c r="AD18" s="37"/>
      <c r="AE18" s="493"/>
      <c r="AF18" s="493"/>
      <c r="AG18" s="493"/>
      <c r="AH18" s="493"/>
      <c r="AI18" s="493"/>
      <c r="AJ18" s="493"/>
      <c r="AK18" s="493"/>
      <c r="AL18" s="493"/>
      <c r="AM18" s="493"/>
      <c r="AN18" s="37"/>
    </row>
    <row r="19" spans="1:43" ht="14.25" x14ac:dyDescent="0.2">
      <c r="A19" s="492"/>
      <c r="B19" s="492"/>
      <c r="C19" s="492"/>
      <c r="D19" s="492"/>
      <c r="E19" s="492"/>
      <c r="F19" s="492"/>
      <c r="G19" s="492"/>
      <c r="H19" s="492"/>
      <c r="I19" s="492"/>
      <c r="J19" s="37"/>
      <c r="K19" s="493"/>
      <c r="L19" s="493"/>
      <c r="M19" s="493"/>
      <c r="N19" s="493"/>
      <c r="O19" s="493"/>
      <c r="P19" s="493"/>
      <c r="Q19" s="493"/>
      <c r="R19" s="493"/>
      <c r="S19" s="493"/>
      <c r="T19" s="37"/>
      <c r="U19" s="492"/>
      <c r="V19" s="492"/>
      <c r="W19" s="492"/>
      <c r="X19" s="492"/>
      <c r="Y19" s="492"/>
      <c r="Z19" s="492"/>
      <c r="AA19" s="492"/>
      <c r="AB19" s="492"/>
      <c r="AC19" s="492"/>
      <c r="AD19" s="37"/>
      <c r="AE19" s="493"/>
      <c r="AF19" s="493"/>
      <c r="AG19" s="493"/>
      <c r="AH19" s="493"/>
      <c r="AI19" s="493"/>
      <c r="AJ19" s="493"/>
      <c r="AK19" s="493"/>
      <c r="AL19" s="493"/>
      <c r="AM19" s="493"/>
      <c r="AN19" s="37"/>
    </row>
    <row r="20" spans="1:43" ht="14.25" x14ac:dyDescent="0.2">
      <c r="A20" s="492"/>
      <c r="B20" s="492"/>
      <c r="C20" s="492"/>
      <c r="D20" s="492"/>
      <c r="E20" s="492"/>
      <c r="F20" s="492"/>
      <c r="G20" s="492"/>
      <c r="H20" s="492"/>
      <c r="I20" s="492"/>
      <c r="J20" s="37"/>
      <c r="K20" s="493"/>
      <c r="L20" s="493"/>
      <c r="M20" s="493"/>
      <c r="N20" s="493"/>
      <c r="O20" s="493"/>
      <c r="P20" s="493"/>
      <c r="Q20" s="493"/>
      <c r="R20" s="493"/>
      <c r="S20" s="493"/>
      <c r="T20" s="37"/>
      <c r="U20" s="492"/>
      <c r="V20" s="492"/>
      <c r="W20" s="492"/>
      <c r="X20" s="492"/>
      <c r="Y20" s="492"/>
      <c r="Z20" s="492"/>
      <c r="AA20" s="492"/>
      <c r="AB20" s="492"/>
      <c r="AC20" s="492"/>
      <c r="AD20" s="37"/>
      <c r="AE20" s="493"/>
      <c r="AF20" s="493"/>
      <c r="AG20" s="493"/>
      <c r="AH20" s="493"/>
      <c r="AI20" s="493"/>
      <c r="AJ20" s="493"/>
      <c r="AK20" s="493"/>
      <c r="AL20" s="493"/>
      <c r="AM20" s="493"/>
      <c r="AN20" s="37"/>
    </row>
    <row r="21" spans="1:43" ht="14.25" x14ac:dyDescent="0.2">
      <c r="A21" s="492"/>
      <c r="B21" s="492"/>
      <c r="C21" s="492"/>
      <c r="D21" s="492"/>
      <c r="E21" s="492"/>
      <c r="F21" s="492"/>
      <c r="G21" s="492"/>
      <c r="H21" s="492"/>
      <c r="I21" s="492"/>
      <c r="J21" s="37"/>
      <c r="K21" s="493"/>
      <c r="L21" s="493"/>
      <c r="M21" s="493"/>
      <c r="N21" s="493"/>
      <c r="O21" s="493"/>
      <c r="P21" s="493"/>
      <c r="Q21" s="493"/>
      <c r="R21" s="493"/>
      <c r="S21" s="493"/>
      <c r="T21" s="37"/>
      <c r="U21" s="492"/>
      <c r="V21" s="492"/>
      <c r="W21" s="492"/>
      <c r="X21" s="492"/>
      <c r="Y21" s="492"/>
      <c r="Z21" s="492"/>
      <c r="AA21" s="492"/>
      <c r="AB21" s="492"/>
      <c r="AC21" s="492"/>
      <c r="AD21" s="37"/>
      <c r="AE21" s="493"/>
      <c r="AF21" s="493"/>
      <c r="AG21" s="493"/>
      <c r="AH21" s="493"/>
      <c r="AI21" s="493"/>
      <c r="AJ21" s="493"/>
      <c r="AK21" s="493"/>
      <c r="AL21" s="493"/>
      <c r="AM21" s="493"/>
      <c r="AN21" s="37"/>
    </row>
    <row r="22" spans="1:43" ht="14.25" x14ac:dyDescent="0.2">
      <c r="A22" s="492"/>
      <c r="B22" s="492"/>
      <c r="C22" s="492"/>
      <c r="D22" s="492"/>
      <c r="E22" s="492"/>
      <c r="F22" s="492"/>
      <c r="G22" s="492"/>
      <c r="H22" s="492"/>
      <c r="I22" s="492"/>
      <c r="J22" s="37"/>
      <c r="K22" s="493"/>
      <c r="L22" s="493"/>
      <c r="M22" s="493"/>
      <c r="N22" s="493"/>
      <c r="O22" s="493"/>
      <c r="P22" s="493"/>
      <c r="Q22" s="493"/>
      <c r="R22" s="493"/>
      <c r="S22" s="493"/>
      <c r="T22" s="37"/>
      <c r="U22" s="492"/>
      <c r="V22" s="492"/>
      <c r="W22" s="492"/>
      <c r="X22" s="492"/>
      <c r="Y22" s="492"/>
      <c r="Z22" s="492"/>
      <c r="AA22" s="492"/>
      <c r="AB22" s="492"/>
      <c r="AC22" s="492"/>
      <c r="AD22" s="37"/>
      <c r="AE22" s="493"/>
      <c r="AF22" s="493"/>
      <c r="AG22" s="493"/>
      <c r="AH22" s="493"/>
      <c r="AI22" s="493"/>
      <c r="AJ22" s="493"/>
      <c r="AK22" s="493"/>
      <c r="AL22" s="493"/>
      <c r="AM22" s="493"/>
      <c r="AN22" s="37"/>
    </row>
    <row r="23" spans="1:43" ht="14.25" x14ac:dyDescent="0.2">
      <c r="A23" s="492"/>
      <c r="B23" s="492"/>
      <c r="C23" s="492"/>
      <c r="D23" s="492"/>
      <c r="E23" s="492"/>
      <c r="F23" s="492"/>
      <c r="G23" s="492"/>
      <c r="H23" s="492"/>
      <c r="I23" s="492"/>
      <c r="J23" s="37"/>
      <c r="K23" s="493"/>
      <c r="L23" s="493"/>
      <c r="M23" s="493"/>
      <c r="N23" s="493"/>
      <c r="O23" s="493"/>
      <c r="P23" s="493"/>
      <c r="Q23" s="493"/>
      <c r="R23" s="493"/>
      <c r="S23" s="493"/>
      <c r="T23" s="37"/>
      <c r="U23" s="492"/>
      <c r="V23" s="492"/>
      <c r="W23" s="492"/>
      <c r="X23" s="492"/>
      <c r="Y23" s="492"/>
      <c r="Z23" s="492"/>
      <c r="AA23" s="492"/>
      <c r="AB23" s="492"/>
      <c r="AC23" s="492"/>
      <c r="AD23" s="37"/>
      <c r="AE23" s="493"/>
      <c r="AF23" s="493"/>
      <c r="AG23" s="493"/>
      <c r="AH23" s="493"/>
      <c r="AI23" s="493"/>
      <c r="AJ23" s="493"/>
      <c r="AK23" s="493"/>
      <c r="AL23" s="493"/>
      <c r="AM23" s="493"/>
      <c r="AN23" s="37"/>
    </row>
    <row r="24" spans="1:43" ht="14.25" x14ac:dyDescent="0.2">
      <c r="A24" s="492"/>
      <c r="B24" s="492"/>
      <c r="C24" s="492"/>
      <c r="D24" s="492"/>
      <c r="E24" s="492"/>
      <c r="F24" s="492"/>
      <c r="G24" s="492"/>
      <c r="H24" s="492"/>
      <c r="I24" s="492"/>
      <c r="J24" s="37"/>
      <c r="K24" s="493"/>
      <c r="L24" s="493"/>
      <c r="M24" s="493"/>
      <c r="N24" s="493"/>
      <c r="O24" s="493"/>
      <c r="P24" s="493"/>
      <c r="Q24" s="493"/>
      <c r="R24" s="493"/>
      <c r="S24" s="493"/>
      <c r="T24" s="37"/>
      <c r="U24" s="492"/>
      <c r="V24" s="492"/>
      <c r="W24" s="492"/>
      <c r="X24" s="492"/>
      <c r="Y24" s="492"/>
      <c r="Z24" s="492"/>
      <c r="AA24" s="492"/>
      <c r="AB24" s="492"/>
      <c r="AC24" s="492"/>
      <c r="AD24" s="37"/>
      <c r="AE24" s="493"/>
      <c r="AF24" s="493"/>
      <c r="AG24" s="493"/>
      <c r="AH24" s="493"/>
      <c r="AI24" s="493"/>
      <c r="AJ24" s="493"/>
      <c r="AK24" s="493"/>
      <c r="AL24" s="493"/>
      <c r="AM24" s="493"/>
      <c r="AN24" s="37"/>
    </row>
    <row r="25" spans="1:43" ht="14.25" x14ac:dyDescent="0.2">
      <c r="A25" s="492"/>
      <c r="B25" s="492"/>
      <c r="C25" s="492"/>
      <c r="D25" s="492"/>
      <c r="E25" s="492"/>
      <c r="F25" s="492"/>
      <c r="G25" s="492"/>
      <c r="H25" s="492"/>
      <c r="I25" s="492"/>
      <c r="J25" s="37"/>
      <c r="K25" s="493"/>
      <c r="L25" s="493"/>
      <c r="M25" s="493"/>
      <c r="N25" s="493"/>
      <c r="O25" s="493"/>
      <c r="P25" s="493"/>
      <c r="Q25" s="493"/>
      <c r="R25" s="493"/>
      <c r="S25" s="493"/>
      <c r="T25" s="37"/>
      <c r="U25" s="492"/>
      <c r="V25" s="492"/>
      <c r="W25" s="492"/>
      <c r="X25" s="492"/>
      <c r="Y25" s="492"/>
      <c r="Z25" s="492"/>
      <c r="AA25" s="492"/>
      <c r="AB25" s="492"/>
      <c r="AC25" s="492"/>
      <c r="AD25" s="37"/>
      <c r="AE25" s="493"/>
      <c r="AF25" s="493"/>
      <c r="AG25" s="493"/>
      <c r="AH25" s="493"/>
      <c r="AI25" s="493"/>
      <c r="AJ25" s="493"/>
      <c r="AK25" s="493"/>
      <c r="AL25" s="493"/>
      <c r="AM25" s="493"/>
      <c r="AN25" s="37"/>
    </row>
    <row r="26" spans="1:43" ht="14.25" x14ac:dyDescent="0.2">
      <c r="A26" s="492"/>
      <c r="B26" s="492"/>
      <c r="C26" s="492"/>
      <c r="D26" s="492"/>
      <c r="E26" s="492"/>
      <c r="F26" s="492"/>
      <c r="G26" s="492"/>
      <c r="H26" s="492"/>
      <c r="I26" s="492"/>
      <c r="J26" s="37"/>
      <c r="K26" s="493"/>
      <c r="L26" s="493"/>
      <c r="M26" s="493"/>
      <c r="N26" s="493"/>
      <c r="O26" s="493"/>
      <c r="P26" s="493"/>
      <c r="Q26" s="493"/>
      <c r="R26" s="493"/>
      <c r="S26" s="493"/>
      <c r="T26" s="37"/>
      <c r="U26" s="492"/>
      <c r="V26" s="492"/>
      <c r="W26" s="492"/>
      <c r="X26" s="492"/>
      <c r="Y26" s="492"/>
      <c r="Z26" s="492"/>
      <c r="AA26" s="492"/>
      <c r="AB26" s="492"/>
      <c r="AC26" s="492"/>
      <c r="AD26" s="37"/>
      <c r="AE26" s="493"/>
      <c r="AF26" s="493"/>
      <c r="AG26" s="493"/>
      <c r="AH26" s="493"/>
      <c r="AI26" s="493"/>
      <c r="AJ26" s="493"/>
      <c r="AK26" s="493"/>
      <c r="AL26" s="493"/>
      <c r="AM26" s="493"/>
      <c r="AN26" s="37"/>
      <c r="AQ26"/>
    </row>
    <row r="27" spans="1:43" ht="14.25" x14ac:dyDescent="0.2">
      <c r="A27" s="492"/>
      <c r="B27" s="492"/>
      <c r="C27" s="492"/>
      <c r="D27" s="492"/>
      <c r="E27" s="492"/>
      <c r="F27" s="492"/>
      <c r="G27" s="492"/>
      <c r="H27" s="492"/>
      <c r="I27" s="492"/>
      <c r="J27" s="37"/>
      <c r="K27" s="493"/>
      <c r="L27" s="493"/>
      <c r="M27" s="493"/>
      <c r="N27" s="493"/>
      <c r="O27" s="493"/>
      <c r="P27" s="493"/>
      <c r="Q27" s="493"/>
      <c r="R27" s="493"/>
      <c r="S27" s="493"/>
      <c r="T27" s="37"/>
      <c r="U27" s="492"/>
      <c r="V27" s="492"/>
      <c r="W27" s="492"/>
      <c r="X27" s="492"/>
      <c r="Y27" s="492"/>
      <c r="Z27" s="492"/>
      <c r="AA27" s="492"/>
      <c r="AB27" s="492"/>
      <c r="AC27" s="492"/>
      <c r="AD27" s="37"/>
      <c r="AE27" s="493"/>
      <c r="AF27" s="493"/>
      <c r="AG27" s="493"/>
      <c r="AH27" s="493"/>
      <c r="AI27" s="493"/>
      <c r="AJ27" s="493"/>
      <c r="AK27" s="493"/>
      <c r="AL27" s="493"/>
      <c r="AM27" s="493"/>
      <c r="AN27" s="37"/>
    </row>
    <row r="28" spans="1:43" ht="14.25" x14ac:dyDescent="0.2">
      <c r="A28" s="492"/>
      <c r="B28" s="492"/>
      <c r="C28" s="492"/>
      <c r="D28" s="492"/>
      <c r="E28" s="492"/>
      <c r="F28" s="492"/>
      <c r="G28" s="492"/>
      <c r="H28" s="492"/>
      <c r="I28" s="492"/>
      <c r="J28" s="37"/>
      <c r="K28" s="493"/>
      <c r="L28" s="493"/>
      <c r="M28" s="493"/>
      <c r="N28" s="493"/>
      <c r="O28" s="493"/>
      <c r="P28" s="493"/>
      <c r="Q28" s="493"/>
      <c r="R28" s="493"/>
      <c r="S28" s="493"/>
      <c r="T28" s="37"/>
      <c r="U28" s="492"/>
      <c r="V28" s="492"/>
      <c r="W28" s="492"/>
      <c r="X28" s="492"/>
      <c r="Y28" s="492"/>
      <c r="Z28" s="492"/>
      <c r="AA28" s="492"/>
      <c r="AB28" s="492"/>
      <c r="AC28" s="492"/>
      <c r="AD28" s="37"/>
      <c r="AE28" s="493"/>
      <c r="AF28" s="493"/>
      <c r="AG28" s="493"/>
      <c r="AH28" s="493"/>
      <c r="AI28" s="493"/>
      <c r="AJ28" s="493"/>
      <c r="AK28" s="493"/>
      <c r="AL28" s="493"/>
      <c r="AM28" s="493"/>
      <c r="AN28" s="37"/>
    </row>
    <row r="29" spans="1:43" ht="14.25" x14ac:dyDescent="0.2">
      <c r="A29" s="492"/>
      <c r="B29" s="492"/>
      <c r="C29" s="492"/>
      <c r="D29" s="492"/>
      <c r="E29" s="492"/>
      <c r="F29" s="492"/>
      <c r="G29" s="492"/>
      <c r="H29" s="492"/>
      <c r="I29" s="492"/>
      <c r="J29" s="37"/>
      <c r="K29" s="493"/>
      <c r="L29" s="493"/>
      <c r="M29" s="493"/>
      <c r="N29" s="493"/>
      <c r="O29" s="493"/>
      <c r="P29" s="493"/>
      <c r="Q29" s="493"/>
      <c r="R29" s="493"/>
      <c r="S29" s="493"/>
      <c r="T29" s="37"/>
      <c r="U29" s="492"/>
      <c r="V29" s="492"/>
      <c r="W29" s="492"/>
      <c r="X29" s="492"/>
      <c r="Y29" s="492"/>
      <c r="Z29" s="492"/>
      <c r="AA29" s="492"/>
      <c r="AB29" s="492"/>
      <c r="AC29" s="492"/>
      <c r="AD29" s="37"/>
      <c r="AE29" s="493"/>
      <c r="AF29" s="493"/>
      <c r="AG29" s="493"/>
      <c r="AH29" s="493"/>
      <c r="AI29" s="493"/>
      <c r="AJ29" s="493"/>
      <c r="AK29" s="493"/>
      <c r="AL29" s="493"/>
      <c r="AM29" s="493"/>
      <c r="AN29" s="37"/>
    </row>
    <row r="30" spans="1:43" ht="14.25" x14ac:dyDescent="0.2">
      <c r="A30" s="492"/>
      <c r="B30" s="492"/>
      <c r="C30" s="492"/>
      <c r="D30" s="492"/>
      <c r="E30" s="492"/>
      <c r="F30" s="492"/>
      <c r="G30" s="492"/>
      <c r="H30" s="492"/>
      <c r="I30" s="492"/>
      <c r="J30" s="37"/>
      <c r="K30" s="493"/>
      <c r="L30" s="493"/>
      <c r="M30" s="493"/>
      <c r="N30" s="493"/>
      <c r="O30" s="493"/>
      <c r="P30" s="493"/>
      <c r="Q30" s="493"/>
      <c r="R30" s="493"/>
      <c r="S30" s="493"/>
      <c r="T30" s="37"/>
      <c r="U30" s="492"/>
      <c r="V30" s="492"/>
      <c r="W30" s="492"/>
      <c r="X30" s="492"/>
      <c r="Y30" s="492"/>
      <c r="Z30" s="492"/>
      <c r="AA30" s="492"/>
      <c r="AB30" s="492"/>
      <c r="AC30" s="492"/>
      <c r="AD30" s="37"/>
      <c r="AE30" s="493"/>
      <c r="AF30" s="493"/>
      <c r="AG30" s="493"/>
      <c r="AH30" s="493"/>
      <c r="AI30" s="493"/>
      <c r="AJ30" s="493"/>
      <c r="AK30" s="493"/>
      <c r="AL30" s="493"/>
      <c r="AM30" s="493"/>
      <c r="AN30" s="37"/>
    </row>
    <row r="31" spans="1:43" ht="14.25" x14ac:dyDescent="0.2">
      <c r="A31" s="492"/>
      <c r="B31" s="492"/>
      <c r="C31" s="492"/>
      <c r="D31" s="492"/>
      <c r="E31" s="492"/>
      <c r="F31" s="492"/>
      <c r="G31" s="492"/>
      <c r="H31" s="492"/>
      <c r="I31" s="492"/>
      <c r="J31" s="37"/>
      <c r="K31" s="493"/>
      <c r="L31" s="493"/>
      <c r="M31" s="493"/>
      <c r="N31" s="493"/>
      <c r="O31" s="493"/>
      <c r="P31" s="493"/>
      <c r="Q31" s="493"/>
      <c r="R31" s="493"/>
      <c r="S31" s="493"/>
      <c r="T31" s="37"/>
      <c r="U31" s="492"/>
      <c r="V31" s="492"/>
      <c r="W31" s="492"/>
      <c r="X31" s="492"/>
      <c r="Y31" s="492"/>
      <c r="Z31" s="492"/>
      <c r="AA31" s="492"/>
      <c r="AB31" s="492"/>
      <c r="AC31" s="492"/>
      <c r="AD31" s="37"/>
      <c r="AE31" s="493"/>
      <c r="AF31" s="493"/>
      <c r="AG31" s="493"/>
      <c r="AH31" s="493"/>
      <c r="AI31" s="493"/>
      <c r="AJ31" s="493"/>
      <c r="AK31" s="493"/>
      <c r="AL31" s="493"/>
      <c r="AM31" s="493"/>
      <c r="AN31" s="37"/>
    </row>
    <row r="32" spans="1:43" ht="14.25" x14ac:dyDescent="0.2">
      <c r="A32" s="492"/>
      <c r="B32" s="492"/>
      <c r="C32" s="492"/>
      <c r="D32" s="492"/>
      <c r="E32" s="492"/>
      <c r="F32" s="492"/>
      <c r="G32" s="492"/>
      <c r="H32" s="492"/>
      <c r="I32" s="492"/>
      <c r="J32" s="37"/>
      <c r="K32" s="493"/>
      <c r="L32" s="493"/>
      <c r="M32" s="493"/>
      <c r="N32" s="493"/>
      <c r="O32" s="493"/>
      <c r="P32" s="493"/>
      <c r="Q32" s="493"/>
      <c r="R32" s="493"/>
      <c r="S32" s="493"/>
      <c r="T32" s="37"/>
      <c r="U32" s="492"/>
      <c r="V32" s="492"/>
      <c r="W32" s="492"/>
      <c r="X32" s="492"/>
      <c r="Y32" s="492"/>
      <c r="Z32" s="492"/>
      <c r="AA32" s="492"/>
      <c r="AB32" s="492"/>
      <c r="AC32" s="492"/>
      <c r="AD32" s="37"/>
      <c r="AE32" s="493"/>
      <c r="AF32" s="493"/>
      <c r="AG32" s="493"/>
      <c r="AH32" s="493"/>
      <c r="AI32" s="493"/>
      <c r="AJ32" s="493"/>
      <c r="AK32" s="493"/>
      <c r="AL32" s="493"/>
      <c r="AM32" s="493"/>
      <c r="AN32" s="37"/>
    </row>
    <row r="33" spans="1:40" ht="14.25" x14ac:dyDescent="0.2">
      <c r="A33" s="492"/>
      <c r="B33" s="492"/>
      <c r="C33" s="492"/>
      <c r="D33" s="492"/>
      <c r="E33" s="492"/>
      <c r="F33" s="492"/>
      <c r="G33" s="492"/>
      <c r="H33" s="492"/>
      <c r="I33" s="492"/>
      <c r="J33" s="37"/>
      <c r="K33" s="493"/>
      <c r="L33" s="493"/>
      <c r="M33" s="493"/>
      <c r="N33" s="493"/>
      <c r="O33" s="493"/>
      <c r="P33" s="493"/>
      <c r="Q33" s="493"/>
      <c r="R33" s="493"/>
      <c r="S33" s="493"/>
      <c r="T33" s="37"/>
      <c r="U33" s="492"/>
      <c r="V33" s="492"/>
      <c r="W33" s="492"/>
      <c r="X33" s="492"/>
      <c r="Y33" s="492"/>
      <c r="Z33" s="492"/>
      <c r="AA33" s="492"/>
      <c r="AB33" s="492"/>
      <c r="AC33" s="492"/>
      <c r="AD33" s="37"/>
      <c r="AE33" s="493"/>
      <c r="AF33" s="493"/>
      <c r="AG33" s="493"/>
      <c r="AH33" s="493"/>
      <c r="AI33" s="493"/>
      <c r="AJ33" s="493"/>
      <c r="AK33" s="493"/>
      <c r="AL33" s="493"/>
      <c r="AM33" s="493"/>
      <c r="AN33" s="37"/>
    </row>
    <row r="34" spans="1:40" ht="14.25" x14ac:dyDescent="0.2">
      <c r="A34" s="492"/>
      <c r="B34" s="492"/>
      <c r="C34" s="492"/>
      <c r="D34" s="492"/>
      <c r="E34" s="492"/>
      <c r="F34" s="492"/>
      <c r="G34" s="492"/>
      <c r="H34" s="492"/>
      <c r="I34" s="492"/>
      <c r="J34" s="37"/>
      <c r="K34" s="493"/>
      <c r="L34" s="493"/>
      <c r="M34" s="493"/>
      <c r="N34" s="493"/>
      <c r="O34" s="493"/>
      <c r="P34" s="493"/>
      <c r="Q34" s="493"/>
      <c r="R34" s="493"/>
      <c r="S34" s="493"/>
      <c r="T34" s="37"/>
      <c r="U34" s="492"/>
      <c r="V34" s="492"/>
      <c r="W34" s="492"/>
      <c r="X34" s="492"/>
      <c r="Y34" s="492"/>
      <c r="Z34" s="492"/>
      <c r="AA34" s="492"/>
      <c r="AB34" s="492"/>
      <c r="AC34" s="492"/>
      <c r="AD34" s="37"/>
      <c r="AE34" s="493"/>
      <c r="AF34" s="493"/>
      <c r="AG34" s="493"/>
      <c r="AH34" s="493"/>
      <c r="AI34" s="493"/>
      <c r="AJ34" s="493"/>
      <c r="AK34" s="493"/>
      <c r="AL34" s="493"/>
      <c r="AM34" s="493"/>
      <c r="AN34" s="37"/>
    </row>
    <row r="35" spans="1:40" ht="14.25" x14ac:dyDescent="0.2">
      <c r="A35" s="492"/>
      <c r="B35" s="492"/>
      <c r="C35" s="492"/>
      <c r="D35" s="492"/>
      <c r="E35" s="492"/>
      <c r="F35" s="492"/>
      <c r="G35" s="492"/>
      <c r="H35" s="492"/>
      <c r="I35" s="492"/>
      <c r="J35" s="37"/>
      <c r="K35" s="493"/>
      <c r="L35" s="493"/>
      <c r="M35" s="493"/>
      <c r="N35" s="493"/>
      <c r="O35" s="493"/>
      <c r="P35" s="493"/>
      <c r="Q35" s="493"/>
      <c r="R35" s="493"/>
      <c r="S35" s="493"/>
      <c r="T35" s="37"/>
      <c r="U35" s="492"/>
      <c r="V35" s="492"/>
      <c r="W35" s="492"/>
      <c r="X35" s="492"/>
      <c r="Y35" s="492"/>
      <c r="Z35" s="492"/>
      <c r="AA35" s="492"/>
      <c r="AB35" s="492"/>
      <c r="AC35" s="492"/>
      <c r="AD35" s="37"/>
      <c r="AE35" s="493"/>
      <c r="AF35" s="493"/>
      <c r="AG35" s="493"/>
      <c r="AH35" s="493"/>
      <c r="AI35" s="493"/>
      <c r="AJ35" s="493"/>
      <c r="AK35" s="493"/>
      <c r="AL35" s="493"/>
      <c r="AM35" s="493"/>
      <c r="AN35" s="37"/>
    </row>
    <row r="36" spans="1:40" ht="14.25" x14ac:dyDescent="0.2">
      <c r="A36" s="492"/>
      <c r="B36" s="492"/>
      <c r="C36" s="492"/>
      <c r="D36" s="492"/>
      <c r="E36" s="492"/>
      <c r="F36" s="492"/>
      <c r="G36" s="492"/>
      <c r="H36" s="492"/>
      <c r="I36" s="492"/>
      <c r="J36" s="37"/>
      <c r="K36" s="493"/>
      <c r="L36" s="493"/>
      <c r="M36" s="493"/>
      <c r="N36" s="493"/>
      <c r="O36" s="493"/>
      <c r="P36" s="493"/>
      <c r="Q36" s="493"/>
      <c r="R36" s="493"/>
      <c r="S36" s="493"/>
      <c r="T36" s="37"/>
      <c r="U36" s="492"/>
      <c r="V36" s="492"/>
      <c r="W36" s="492"/>
      <c r="X36" s="492"/>
      <c r="Y36" s="492"/>
      <c r="Z36" s="492"/>
      <c r="AA36" s="492"/>
      <c r="AB36" s="492"/>
      <c r="AC36" s="492"/>
      <c r="AD36" s="37"/>
      <c r="AE36" s="493"/>
      <c r="AF36" s="493"/>
      <c r="AG36" s="493"/>
      <c r="AH36" s="493"/>
      <c r="AI36" s="493"/>
      <c r="AJ36" s="493"/>
      <c r="AK36" s="493"/>
      <c r="AL36" s="493"/>
      <c r="AM36" s="493"/>
      <c r="AN36" s="37"/>
    </row>
    <row r="37" spans="1:40" ht="14.25" x14ac:dyDescent="0.2">
      <c r="A37" s="492"/>
      <c r="B37" s="492"/>
      <c r="C37" s="492"/>
      <c r="D37" s="492"/>
      <c r="E37" s="492"/>
      <c r="F37" s="492"/>
      <c r="G37" s="492"/>
      <c r="H37" s="492"/>
      <c r="I37" s="492"/>
      <c r="J37" s="37"/>
      <c r="K37" s="493"/>
      <c r="L37" s="493"/>
      <c r="M37" s="493"/>
      <c r="N37" s="493"/>
      <c r="O37" s="493"/>
      <c r="P37" s="493"/>
      <c r="Q37" s="493"/>
      <c r="R37" s="493"/>
      <c r="S37" s="493"/>
      <c r="T37" s="37"/>
      <c r="U37" s="492"/>
      <c r="V37" s="492"/>
      <c r="W37" s="492"/>
      <c r="X37" s="492"/>
      <c r="Y37" s="492"/>
      <c r="Z37" s="492"/>
      <c r="AA37" s="492"/>
      <c r="AB37" s="492"/>
      <c r="AC37" s="492"/>
      <c r="AD37" s="37"/>
      <c r="AE37" s="493"/>
      <c r="AF37" s="493"/>
      <c r="AG37" s="493"/>
      <c r="AH37" s="493"/>
      <c r="AI37" s="493"/>
      <c r="AJ37" s="493"/>
      <c r="AK37" s="493"/>
      <c r="AL37" s="493"/>
      <c r="AM37" s="493"/>
      <c r="AN37" s="37"/>
    </row>
    <row r="38" spans="1:40" ht="14.25" x14ac:dyDescent="0.2">
      <c r="A38" s="492"/>
      <c r="B38" s="492"/>
      <c r="C38" s="492"/>
      <c r="D38" s="492"/>
      <c r="E38" s="492"/>
      <c r="F38" s="492"/>
      <c r="G38" s="492"/>
      <c r="H38" s="492"/>
      <c r="I38" s="492"/>
      <c r="J38" s="37"/>
      <c r="K38" s="493"/>
      <c r="L38" s="493"/>
      <c r="M38" s="493"/>
      <c r="N38" s="493"/>
      <c r="O38" s="493"/>
      <c r="P38" s="493"/>
      <c r="Q38" s="493"/>
      <c r="R38" s="493"/>
      <c r="S38" s="493"/>
      <c r="T38" s="37"/>
      <c r="U38" s="492"/>
      <c r="V38" s="492"/>
      <c r="W38" s="492"/>
      <c r="X38" s="492"/>
      <c r="Y38" s="492"/>
      <c r="Z38" s="492"/>
      <c r="AA38" s="492"/>
      <c r="AB38" s="492"/>
      <c r="AC38" s="492"/>
      <c r="AD38" s="37"/>
      <c r="AE38" s="493"/>
      <c r="AF38" s="493"/>
      <c r="AG38" s="493"/>
      <c r="AH38" s="493"/>
      <c r="AI38" s="493"/>
      <c r="AJ38" s="493"/>
      <c r="AK38" s="493"/>
      <c r="AL38" s="493"/>
      <c r="AM38" s="493"/>
      <c r="AN38" s="37"/>
    </row>
    <row r="39" spans="1:40" ht="14.25" x14ac:dyDescent="0.2">
      <c r="A39" s="492"/>
      <c r="B39" s="492"/>
      <c r="C39" s="492"/>
      <c r="D39" s="492"/>
      <c r="E39" s="492"/>
      <c r="F39" s="492"/>
      <c r="G39" s="492"/>
      <c r="H39" s="492"/>
      <c r="I39" s="492"/>
      <c r="J39" s="37"/>
      <c r="K39" s="493"/>
      <c r="L39" s="493"/>
      <c r="M39" s="493"/>
      <c r="N39" s="493"/>
      <c r="O39" s="493"/>
      <c r="P39" s="493"/>
      <c r="Q39" s="493"/>
      <c r="R39" s="493"/>
      <c r="S39" s="493"/>
      <c r="T39" s="37"/>
      <c r="U39" s="492"/>
      <c r="V39" s="492"/>
      <c r="W39" s="492"/>
      <c r="X39" s="492"/>
      <c r="Y39" s="492"/>
      <c r="Z39" s="492"/>
      <c r="AA39" s="492"/>
      <c r="AB39" s="492"/>
      <c r="AC39" s="492"/>
      <c r="AD39" s="37"/>
      <c r="AE39" s="493"/>
      <c r="AF39" s="493"/>
      <c r="AG39" s="493"/>
      <c r="AH39" s="493"/>
      <c r="AI39" s="493"/>
      <c r="AJ39" s="493"/>
      <c r="AK39" s="493"/>
      <c r="AL39" s="493"/>
      <c r="AM39" s="493"/>
      <c r="AN39" s="37"/>
    </row>
    <row r="40" spans="1:40" ht="14.25" x14ac:dyDescent="0.2">
      <c r="A40" s="492"/>
      <c r="B40" s="492"/>
      <c r="C40" s="492"/>
      <c r="D40" s="492"/>
      <c r="E40" s="492"/>
      <c r="F40" s="492"/>
      <c r="G40" s="492"/>
      <c r="H40" s="492"/>
      <c r="I40" s="492"/>
      <c r="J40" s="37"/>
      <c r="K40" s="493"/>
      <c r="L40" s="493"/>
      <c r="M40" s="493"/>
      <c r="N40" s="493"/>
      <c r="O40" s="493"/>
      <c r="P40" s="493"/>
      <c r="Q40" s="493"/>
      <c r="R40" s="493"/>
      <c r="S40" s="493"/>
      <c r="T40" s="37"/>
      <c r="U40" s="492"/>
      <c r="V40" s="492"/>
      <c r="W40" s="492"/>
      <c r="X40" s="492"/>
      <c r="Y40" s="492"/>
      <c r="Z40" s="492"/>
      <c r="AA40" s="492"/>
      <c r="AB40" s="492"/>
      <c r="AC40" s="492"/>
      <c r="AD40" s="37"/>
      <c r="AE40" s="493"/>
      <c r="AF40" s="493"/>
      <c r="AG40" s="493"/>
      <c r="AH40" s="493"/>
      <c r="AI40" s="493"/>
      <c r="AJ40" s="493"/>
      <c r="AK40" s="493"/>
      <c r="AL40" s="493"/>
      <c r="AM40" s="493"/>
      <c r="AN40" s="37"/>
    </row>
    <row r="41" spans="1:40" ht="14.25" x14ac:dyDescent="0.2">
      <c r="A41" s="492"/>
      <c r="B41" s="492"/>
      <c r="C41" s="492"/>
      <c r="D41" s="492"/>
      <c r="E41" s="492"/>
      <c r="F41" s="492"/>
      <c r="G41" s="492"/>
      <c r="H41" s="492"/>
      <c r="I41" s="492"/>
      <c r="J41" s="37"/>
      <c r="K41" s="493"/>
      <c r="L41" s="493"/>
      <c r="M41" s="493"/>
      <c r="N41" s="493"/>
      <c r="O41" s="493"/>
      <c r="P41" s="493"/>
      <c r="Q41" s="493"/>
      <c r="R41" s="493"/>
      <c r="S41" s="493"/>
      <c r="T41" s="37"/>
      <c r="U41" s="492"/>
      <c r="V41" s="492"/>
      <c r="W41" s="492"/>
      <c r="X41" s="492"/>
      <c r="Y41" s="492"/>
      <c r="Z41" s="492"/>
      <c r="AA41" s="492"/>
      <c r="AB41" s="492"/>
      <c r="AC41" s="492"/>
      <c r="AD41" s="37"/>
      <c r="AE41" s="493"/>
      <c r="AF41" s="493"/>
      <c r="AG41" s="493"/>
      <c r="AH41" s="493"/>
      <c r="AI41" s="493"/>
      <c r="AJ41" s="493"/>
      <c r="AK41" s="493"/>
      <c r="AL41" s="493"/>
      <c r="AM41" s="493"/>
      <c r="AN41" s="37"/>
    </row>
    <row r="42" spans="1:40" ht="14.25" x14ac:dyDescent="0.2">
      <c r="A42" s="492"/>
      <c r="B42" s="492"/>
      <c r="C42" s="492"/>
      <c r="D42" s="492"/>
      <c r="E42" s="492"/>
      <c r="F42" s="492"/>
      <c r="G42" s="492"/>
      <c r="H42" s="492"/>
      <c r="I42" s="492"/>
      <c r="J42" s="37"/>
      <c r="K42" s="493"/>
      <c r="L42" s="493"/>
      <c r="M42" s="493"/>
      <c r="N42" s="493"/>
      <c r="O42" s="493"/>
      <c r="P42" s="493"/>
      <c r="Q42" s="493"/>
      <c r="R42" s="493"/>
      <c r="S42" s="493"/>
      <c r="T42" s="37"/>
      <c r="U42" s="492"/>
      <c r="V42" s="492"/>
      <c r="W42" s="492"/>
      <c r="X42" s="492"/>
      <c r="Y42" s="492"/>
      <c r="Z42" s="492"/>
      <c r="AA42" s="492"/>
      <c r="AB42" s="492"/>
      <c r="AC42" s="492"/>
      <c r="AD42" s="37"/>
      <c r="AE42" s="493"/>
      <c r="AF42" s="493"/>
      <c r="AG42" s="493"/>
      <c r="AH42" s="493"/>
      <c r="AI42" s="493"/>
      <c r="AJ42" s="493"/>
      <c r="AK42" s="493"/>
      <c r="AL42" s="493"/>
      <c r="AM42" s="493"/>
      <c r="AN42" s="37"/>
    </row>
    <row r="43" spans="1:40" ht="14.25" x14ac:dyDescent="0.2">
      <c r="A43" s="492"/>
      <c r="B43" s="492"/>
      <c r="C43" s="492"/>
      <c r="D43" s="492"/>
      <c r="E43" s="492"/>
      <c r="F43" s="492"/>
      <c r="G43" s="492"/>
      <c r="H43" s="492"/>
      <c r="I43" s="492"/>
      <c r="J43" s="37"/>
      <c r="K43" s="493"/>
      <c r="L43" s="493"/>
      <c r="M43" s="493"/>
      <c r="N43" s="493"/>
      <c r="O43" s="493"/>
      <c r="P43" s="493"/>
      <c r="Q43" s="493"/>
      <c r="R43" s="493"/>
      <c r="S43" s="493"/>
      <c r="T43" s="37"/>
      <c r="U43" s="492"/>
      <c r="V43" s="492"/>
      <c r="W43" s="492"/>
      <c r="X43" s="492"/>
      <c r="Y43" s="492"/>
      <c r="Z43" s="492"/>
      <c r="AA43" s="492"/>
      <c r="AB43" s="492"/>
      <c r="AC43" s="492"/>
      <c r="AD43" s="37"/>
      <c r="AE43" s="493"/>
      <c r="AF43" s="493"/>
      <c r="AG43" s="493"/>
      <c r="AH43" s="493"/>
      <c r="AI43" s="493"/>
      <c r="AJ43" s="493"/>
      <c r="AK43" s="493"/>
      <c r="AL43" s="493"/>
      <c r="AM43" s="493"/>
      <c r="AN43" s="37"/>
    </row>
    <row r="44" spans="1:40" ht="14.25" x14ac:dyDescent="0.2">
      <c r="A44" s="492"/>
      <c r="B44" s="492"/>
      <c r="C44" s="492"/>
      <c r="D44" s="492"/>
      <c r="E44" s="492"/>
      <c r="F44" s="492"/>
      <c r="G44" s="492"/>
      <c r="H44" s="492"/>
      <c r="I44" s="492"/>
      <c r="J44" s="37"/>
      <c r="K44" s="493"/>
      <c r="L44" s="493"/>
      <c r="M44" s="493"/>
      <c r="N44" s="493"/>
      <c r="O44" s="493"/>
      <c r="P44" s="493"/>
      <c r="Q44" s="493"/>
      <c r="R44" s="493"/>
      <c r="S44" s="493"/>
      <c r="T44" s="37"/>
      <c r="U44" s="492"/>
      <c r="V44" s="492"/>
      <c r="W44" s="492"/>
      <c r="X44" s="492"/>
      <c r="Y44" s="492"/>
      <c r="Z44" s="492"/>
      <c r="AA44" s="492"/>
      <c r="AB44" s="492"/>
      <c r="AC44" s="492"/>
      <c r="AD44" s="37"/>
      <c r="AE44" s="493"/>
      <c r="AF44" s="493"/>
      <c r="AG44" s="493"/>
      <c r="AH44" s="493"/>
      <c r="AI44" s="493"/>
      <c r="AJ44" s="493"/>
      <c r="AK44" s="493"/>
      <c r="AL44" s="493"/>
      <c r="AM44" s="493"/>
      <c r="AN44" s="37"/>
    </row>
    <row r="45" spans="1:40" ht="14.25" x14ac:dyDescent="0.2">
      <c r="A45" s="492"/>
      <c r="B45" s="492"/>
      <c r="C45" s="492"/>
      <c r="D45" s="492"/>
      <c r="E45" s="492"/>
      <c r="F45" s="492"/>
      <c r="G45" s="492"/>
      <c r="H45" s="492"/>
      <c r="I45" s="492"/>
      <c r="J45" s="37"/>
      <c r="K45" s="493"/>
      <c r="L45" s="493"/>
      <c r="M45" s="493"/>
      <c r="N45" s="493"/>
      <c r="O45" s="493"/>
      <c r="P45" s="493"/>
      <c r="Q45" s="493"/>
      <c r="R45" s="493"/>
      <c r="S45" s="493"/>
      <c r="T45" s="37"/>
      <c r="U45" s="492"/>
      <c r="V45" s="492"/>
      <c r="W45" s="492"/>
      <c r="X45" s="492"/>
      <c r="Y45" s="492"/>
      <c r="Z45" s="492"/>
      <c r="AA45" s="492"/>
      <c r="AB45" s="492"/>
      <c r="AC45" s="492"/>
      <c r="AD45" s="37"/>
      <c r="AE45" s="493"/>
      <c r="AF45" s="493"/>
      <c r="AG45" s="493"/>
      <c r="AH45" s="493"/>
      <c r="AI45" s="493"/>
      <c r="AJ45" s="493"/>
      <c r="AK45" s="493"/>
      <c r="AL45" s="493"/>
      <c r="AM45" s="493"/>
      <c r="AN45" s="37"/>
    </row>
    <row r="46" spans="1:40" ht="14.25" x14ac:dyDescent="0.2">
      <c r="A46" s="492"/>
      <c r="B46" s="492"/>
      <c r="C46" s="492"/>
      <c r="D46" s="492"/>
      <c r="E46" s="492"/>
      <c r="F46" s="492"/>
      <c r="G46" s="492"/>
      <c r="H46" s="492"/>
      <c r="I46" s="492"/>
      <c r="J46" s="37"/>
      <c r="K46" s="493"/>
      <c r="L46" s="493"/>
      <c r="M46" s="493"/>
      <c r="N46" s="493"/>
      <c r="O46" s="493"/>
      <c r="P46" s="493"/>
      <c r="Q46" s="493"/>
      <c r="R46" s="493"/>
      <c r="S46" s="493"/>
      <c r="T46" s="37"/>
      <c r="U46" s="492"/>
      <c r="V46" s="492"/>
      <c r="W46" s="492"/>
      <c r="X46" s="492"/>
      <c r="Y46" s="492"/>
      <c r="Z46" s="492"/>
      <c r="AA46" s="492"/>
      <c r="AB46" s="492"/>
      <c r="AC46" s="492"/>
      <c r="AD46" s="37"/>
      <c r="AE46" s="493"/>
      <c r="AF46" s="493"/>
      <c r="AG46" s="493"/>
      <c r="AH46" s="493"/>
      <c r="AI46" s="493"/>
      <c r="AJ46" s="493"/>
      <c r="AK46" s="493"/>
      <c r="AL46" s="493"/>
      <c r="AM46" s="493"/>
      <c r="AN46" s="37"/>
    </row>
    <row r="47" spans="1:40" ht="14.25" x14ac:dyDescent="0.2">
      <c r="A47" s="492"/>
      <c r="B47" s="492"/>
      <c r="C47" s="492"/>
      <c r="D47" s="492"/>
      <c r="E47" s="492"/>
      <c r="F47" s="492"/>
      <c r="G47" s="492"/>
      <c r="H47" s="492"/>
      <c r="I47" s="492"/>
      <c r="J47" s="37"/>
      <c r="K47" s="493"/>
      <c r="L47" s="493"/>
      <c r="M47" s="493"/>
      <c r="N47" s="493"/>
      <c r="O47" s="493"/>
      <c r="P47" s="493"/>
      <c r="Q47" s="493"/>
      <c r="R47" s="493"/>
      <c r="S47" s="493"/>
      <c r="T47" s="37"/>
      <c r="U47" s="492"/>
      <c r="V47" s="492"/>
      <c r="W47" s="492"/>
      <c r="X47" s="492"/>
      <c r="Y47" s="492"/>
      <c r="Z47" s="492"/>
      <c r="AA47" s="492"/>
      <c r="AB47" s="492"/>
      <c r="AC47" s="492"/>
      <c r="AD47" s="37"/>
      <c r="AE47" s="493"/>
      <c r="AF47" s="493"/>
      <c r="AG47" s="493"/>
      <c r="AH47" s="493"/>
      <c r="AI47" s="493"/>
      <c r="AJ47" s="493"/>
      <c r="AK47" s="493"/>
      <c r="AL47" s="493"/>
      <c r="AM47" s="493"/>
      <c r="AN47" s="37"/>
    </row>
    <row r="48" spans="1:40" ht="14.25" x14ac:dyDescent="0.2">
      <c r="A48" s="492"/>
      <c r="B48" s="492"/>
      <c r="C48" s="492"/>
      <c r="D48" s="492"/>
      <c r="E48" s="492"/>
      <c r="F48" s="492"/>
      <c r="G48" s="492"/>
      <c r="H48" s="492"/>
      <c r="I48" s="492"/>
      <c r="J48" s="37"/>
      <c r="K48" s="493"/>
      <c r="L48" s="493"/>
      <c r="M48" s="493"/>
      <c r="N48" s="493"/>
      <c r="O48" s="493"/>
      <c r="P48" s="493"/>
      <c r="Q48" s="493"/>
      <c r="R48" s="493"/>
      <c r="S48" s="493"/>
      <c r="T48" s="37"/>
      <c r="U48" s="492"/>
      <c r="V48" s="492"/>
      <c r="W48" s="492"/>
      <c r="X48" s="492"/>
      <c r="Y48" s="492"/>
      <c r="Z48" s="492"/>
      <c r="AA48" s="492"/>
      <c r="AB48" s="492"/>
      <c r="AC48" s="492"/>
      <c r="AD48" s="37"/>
      <c r="AE48" s="493"/>
      <c r="AF48" s="493"/>
      <c r="AG48" s="493"/>
      <c r="AH48" s="493"/>
      <c r="AI48" s="493"/>
      <c r="AJ48" s="493"/>
      <c r="AK48" s="493"/>
      <c r="AL48" s="493"/>
      <c r="AM48" s="493"/>
      <c r="AN48" s="37"/>
    </row>
    <row r="49" spans="1:40" ht="14.25" x14ac:dyDescent="0.2">
      <c r="A49" s="492"/>
      <c r="B49" s="492"/>
      <c r="C49" s="492"/>
      <c r="D49" s="492"/>
      <c r="E49" s="492"/>
      <c r="F49" s="492"/>
      <c r="G49" s="492"/>
      <c r="H49" s="492"/>
      <c r="I49" s="492"/>
      <c r="J49" s="37"/>
      <c r="K49" s="493"/>
      <c r="L49" s="493"/>
      <c r="M49" s="493"/>
      <c r="N49" s="493"/>
      <c r="O49" s="493"/>
      <c r="P49" s="493"/>
      <c r="Q49" s="493"/>
      <c r="R49" s="493"/>
      <c r="S49" s="493"/>
      <c r="T49" s="37"/>
      <c r="U49" s="492"/>
      <c r="V49" s="492"/>
      <c r="W49" s="492"/>
      <c r="X49" s="492"/>
      <c r="Y49" s="492"/>
      <c r="Z49" s="492"/>
      <c r="AA49" s="492"/>
      <c r="AB49" s="492"/>
      <c r="AC49" s="492"/>
      <c r="AD49" s="37"/>
      <c r="AE49" s="493"/>
      <c r="AF49" s="493"/>
      <c r="AG49" s="493"/>
      <c r="AH49" s="493"/>
      <c r="AI49" s="493"/>
      <c r="AJ49" s="493"/>
      <c r="AK49" s="493"/>
      <c r="AL49" s="493"/>
      <c r="AM49" s="493"/>
      <c r="AN49" s="37"/>
    </row>
    <row r="50" spans="1:40" ht="14.25" x14ac:dyDescent="0.2">
      <c r="A50" s="492"/>
      <c r="B50" s="492"/>
      <c r="C50" s="492"/>
      <c r="D50" s="492"/>
      <c r="E50" s="492"/>
      <c r="F50" s="492"/>
      <c r="G50" s="492"/>
      <c r="H50" s="492"/>
      <c r="I50" s="492"/>
      <c r="J50" s="37"/>
      <c r="K50" s="493"/>
      <c r="L50" s="493"/>
      <c r="M50" s="493"/>
      <c r="N50" s="493"/>
      <c r="O50" s="493"/>
      <c r="P50" s="493"/>
      <c r="Q50" s="493"/>
      <c r="R50" s="493"/>
      <c r="S50" s="493"/>
      <c r="T50" s="37"/>
      <c r="U50" s="492"/>
      <c r="V50" s="492"/>
      <c r="W50" s="492"/>
      <c r="X50" s="492"/>
      <c r="Y50" s="492"/>
      <c r="Z50" s="492"/>
      <c r="AA50" s="492"/>
      <c r="AB50" s="492"/>
      <c r="AC50" s="492"/>
      <c r="AD50" s="37"/>
      <c r="AE50" s="493"/>
      <c r="AF50" s="493"/>
      <c r="AG50" s="493"/>
      <c r="AH50" s="493"/>
      <c r="AI50" s="493"/>
      <c r="AJ50" s="493"/>
      <c r="AK50" s="493"/>
      <c r="AL50" s="493"/>
      <c r="AM50" s="493"/>
      <c r="AN50" s="37"/>
    </row>
    <row r="51" spans="1:40" ht="14.25" x14ac:dyDescent="0.2">
      <c r="A51" s="492"/>
      <c r="B51" s="492"/>
      <c r="C51" s="492"/>
      <c r="D51" s="492"/>
      <c r="E51" s="492"/>
      <c r="F51" s="492"/>
      <c r="G51" s="492"/>
      <c r="H51" s="492"/>
      <c r="I51" s="492"/>
      <c r="J51" s="37"/>
      <c r="K51" s="493"/>
      <c r="L51" s="493"/>
      <c r="M51" s="493"/>
      <c r="N51" s="493"/>
      <c r="O51" s="493"/>
      <c r="P51" s="493"/>
      <c r="Q51" s="493"/>
      <c r="R51" s="493"/>
      <c r="S51" s="493"/>
      <c r="T51" s="37"/>
      <c r="U51" s="492"/>
      <c r="V51" s="492"/>
      <c r="W51" s="492"/>
      <c r="X51" s="492"/>
      <c r="Y51" s="492"/>
      <c r="Z51" s="492"/>
      <c r="AA51" s="492"/>
      <c r="AB51" s="492"/>
      <c r="AC51" s="492"/>
      <c r="AD51" s="37"/>
      <c r="AE51" s="493"/>
      <c r="AF51" s="493"/>
      <c r="AG51" s="493"/>
      <c r="AH51" s="493"/>
      <c r="AI51" s="493"/>
      <c r="AJ51" s="493"/>
      <c r="AK51" s="493"/>
      <c r="AL51" s="493"/>
      <c r="AM51" s="493"/>
      <c r="AN51" s="37"/>
    </row>
    <row r="52" spans="1:40" ht="14.25" x14ac:dyDescent="0.2">
      <c r="A52" s="492"/>
      <c r="B52" s="492"/>
      <c r="C52" s="492"/>
      <c r="D52" s="492"/>
      <c r="E52" s="492"/>
      <c r="F52" s="492"/>
      <c r="G52" s="492"/>
      <c r="H52" s="492"/>
      <c r="I52" s="492"/>
      <c r="J52" s="37"/>
      <c r="K52" s="493"/>
      <c r="L52" s="493"/>
      <c r="M52" s="493"/>
      <c r="N52" s="493"/>
      <c r="O52" s="493"/>
      <c r="P52" s="493"/>
      <c r="Q52" s="493"/>
      <c r="R52" s="493"/>
      <c r="S52" s="493"/>
      <c r="T52" s="37"/>
      <c r="U52" s="492"/>
      <c r="V52" s="492"/>
      <c r="W52" s="492"/>
      <c r="X52" s="492"/>
      <c r="Y52" s="492"/>
      <c r="Z52" s="492"/>
      <c r="AA52" s="492"/>
      <c r="AB52" s="492"/>
      <c r="AC52" s="492"/>
      <c r="AD52" s="37"/>
      <c r="AE52" s="493"/>
      <c r="AF52" s="493"/>
      <c r="AG52" s="493"/>
      <c r="AH52" s="493"/>
      <c r="AI52" s="493"/>
      <c r="AJ52" s="493"/>
      <c r="AK52" s="493"/>
      <c r="AL52" s="493"/>
      <c r="AM52" s="493"/>
      <c r="AN52" s="37"/>
    </row>
    <row r="53" spans="1:40" ht="14.45" customHeight="1" x14ac:dyDescent="0.2">
      <c r="A53" s="492"/>
      <c r="B53" s="492"/>
      <c r="C53" s="492"/>
      <c r="D53" s="492"/>
      <c r="E53" s="492"/>
      <c r="F53" s="492"/>
      <c r="G53" s="492"/>
      <c r="H53" s="492"/>
      <c r="I53" s="492"/>
      <c r="J53" s="37"/>
      <c r="K53" s="493"/>
      <c r="L53" s="493"/>
      <c r="M53" s="493"/>
      <c r="N53" s="493"/>
      <c r="O53" s="493"/>
      <c r="P53" s="493"/>
      <c r="Q53" s="493"/>
      <c r="R53" s="493"/>
      <c r="S53" s="493"/>
      <c r="T53" s="37"/>
      <c r="U53" s="492"/>
      <c r="V53" s="492"/>
      <c r="W53" s="492"/>
      <c r="X53" s="492"/>
      <c r="Y53" s="492"/>
      <c r="Z53" s="492"/>
      <c r="AA53" s="492"/>
      <c r="AB53" s="492"/>
      <c r="AC53" s="492"/>
      <c r="AD53" s="37"/>
      <c r="AE53" s="493"/>
      <c r="AF53" s="493"/>
      <c r="AG53" s="493"/>
      <c r="AH53" s="493"/>
      <c r="AI53" s="493"/>
      <c r="AJ53" s="493"/>
      <c r="AK53" s="493"/>
      <c r="AL53" s="493"/>
      <c r="AM53" s="493"/>
      <c r="AN53" s="37"/>
    </row>
    <row r="54" spans="1:40" ht="14.25" x14ac:dyDescent="0.2">
      <c r="A54" s="492"/>
      <c r="B54" s="492"/>
      <c r="C54" s="492"/>
      <c r="D54" s="492"/>
      <c r="E54" s="492"/>
      <c r="F54" s="492"/>
      <c r="G54" s="492"/>
      <c r="H54" s="492"/>
      <c r="I54" s="492"/>
      <c r="J54" s="37"/>
      <c r="K54" s="493"/>
      <c r="L54" s="493"/>
      <c r="M54" s="493"/>
      <c r="N54" s="493"/>
      <c r="O54" s="493"/>
      <c r="P54" s="493"/>
      <c r="Q54" s="493"/>
      <c r="R54" s="493"/>
      <c r="S54" s="493"/>
      <c r="T54" s="37"/>
      <c r="U54" s="492"/>
      <c r="V54" s="492"/>
      <c r="W54" s="492"/>
      <c r="X54" s="492"/>
      <c r="Y54" s="492"/>
      <c r="Z54" s="492"/>
      <c r="AA54" s="492"/>
      <c r="AB54" s="492"/>
      <c r="AC54" s="492"/>
      <c r="AD54" s="37"/>
      <c r="AE54" s="493"/>
      <c r="AF54" s="493"/>
      <c r="AG54" s="493"/>
      <c r="AH54" s="493"/>
      <c r="AI54" s="493"/>
      <c r="AJ54" s="493"/>
      <c r="AK54" s="493"/>
      <c r="AL54" s="493"/>
      <c r="AM54" s="493"/>
      <c r="AN54" s="37"/>
    </row>
    <row r="55" spans="1:40" ht="14.25" x14ac:dyDescent="0.2">
      <c r="A55" s="492"/>
      <c r="B55" s="492"/>
      <c r="C55" s="492"/>
      <c r="D55" s="492"/>
      <c r="E55" s="492"/>
      <c r="F55" s="492"/>
      <c r="G55" s="492"/>
      <c r="H55" s="492"/>
      <c r="I55" s="492"/>
      <c r="J55" s="37"/>
      <c r="K55" s="493"/>
      <c r="L55" s="493"/>
      <c r="M55" s="493"/>
      <c r="N55" s="493"/>
      <c r="O55" s="493"/>
      <c r="P55" s="493"/>
      <c r="Q55" s="493"/>
      <c r="R55" s="493"/>
      <c r="S55" s="493"/>
      <c r="T55" s="37"/>
      <c r="U55" s="492"/>
      <c r="V55" s="492"/>
      <c r="W55" s="492"/>
      <c r="X55" s="492"/>
      <c r="Y55" s="492"/>
      <c r="Z55" s="492"/>
      <c r="AA55" s="492"/>
      <c r="AB55" s="492"/>
      <c r="AC55" s="492"/>
      <c r="AD55" s="37"/>
      <c r="AE55" s="493"/>
      <c r="AF55" s="493"/>
      <c r="AG55" s="493"/>
      <c r="AH55" s="493"/>
      <c r="AI55" s="493"/>
      <c r="AJ55" s="493"/>
      <c r="AK55" s="493"/>
      <c r="AL55" s="493"/>
      <c r="AM55" s="493"/>
      <c r="AN55" s="37"/>
    </row>
    <row r="56" spans="1:40" ht="14.25" x14ac:dyDescent="0.2">
      <c r="A56" s="492"/>
      <c r="B56" s="492"/>
      <c r="C56" s="492"/>
      <c r="D56" s="492"/>
      <c r="E56" s="492"/>
      <c r="F56" s="492"/>
      <c r="G56" s="492"/>
      <c r="H56" s="492"/>
      <c r="I56" s="492"/>
      <c r="J56" s="37"/>
      <c r="K56" s="493"/>
      <c r="L56" s="493"/>
      <c r="M56" s="493"/>
      <c r="N56" s="493"/>
      <c r="O56" s="493"/>
      <c r="P56" s="493"/>
      <c r="Q56" s="493"/>
      <c r="R56" s="493"/>
      <c r="S56" s="493"/>
      <c r="T56" s="37"/>
      <c r="U56" s="492"/>
      <c r="V56" s="492"/>
      <c r="W56" s="492"/>
      <c r="X56" s="492"/>
      <c r="Y56" s="492"/>
      <c r="Z56" s="492"/>
      <c r="AA56" s="492"/>
      <c r="AB56" s="492"/>
      <c r="AC56" s="492"/>
      <c r="AD56" s="37"/>
      <c r="AE56" s="493"/>
      <c r="AF56" s="493"/>
      <c r="AG56" s="493"/>
      <c r="AH56" s="493"/>
      <c r="AI56" s="493"/>
      <c r="AJ56" s="493"/>
      <c r="AK56" s="493"/>
      <c r="AL56" s="493"/>
      <c r="AM56" s="493"/>
      <c r="AN56" s="37"/>
    </row>
    <row r="57" spans="1:40" ht="14.25" x14ac:dyDescent="0.2">
      <c r="A57" s="492"/>
      <c r="B57" s="492"/>
      <c r="C57" s="492"/>
      <c r="D57" s="492"/>
      <c r="E57" s="492"/>
      <c r="F57" s="492"/>
      <c r="G57" s="492"/>
      <c r="H57" s="492"/>
      <c r="I57" s="492"/>
      <c r="J57" s="37"/>
      <c r="K57" s="493"/>
      <c r="L57" s="493"/>
      <c r="M57" s="493"/>
      <c r="N57" s="493"/>
      <c r="O57" s="493"/>
      <c r="P57" s="493"/>
      <c r="Q57" s="493"/>
      <c r="R57" s="493"/>
      <c r="S57" s="493"/>
      <c r="T57" s="37"/>
      <c r="U57" s="492"/>
      <c r="V57" s="492"/>
      <c r="W57" s="492"/>
      <c r="X57" s="492"/>
      <c r="Y57" s="492"/>
      <c r="Z57" s="492"/>
      <c r="AA57" s="492"/>
      <c r="AB57" s="492"/>
      <c r="AC57" s="492"/>
      <c r="AD57" s="37"/>
      <c r="AE57" s="493"/>
      <c r="AF57" s="493"/>
      <c r="AG57" s="493"/>
      <c r="AH57" s="493"/>
      <c r="AI57" s="493"/>
      <c r="AJ57" s="493"/>
      <c r="AK57" s="493"/>
      <c r="AL57" s="493"/>
      <c r="AM57" s="493"/>
      <c r="AN57" s="37"/>
    </row>
    <row r="58" spans="1:40" ht="6" customHeight="1" x14ac:dyDescent="0.2">
      <c r="A58" s="34"/>
      <c r="B58" s="34"/>
      <c r="C58" s="34"/>
      <c r="D58" s="34"/>
      <c r="E58" s="34"/>
      <c r="F58" s="34"/>
      <c r="G58" s="34"/>
      <c r="H58" s="34"/>
      <c r="I58" s="34"/>
      <c r="J58" s="37"/>
      <c r="T58" s="37"/>
      <c r="U58" s="34"/>
      <c r="V58" s="34"/>
      <c r="W58" s="34"/>
      <c r="X58" s="34"/>
      <c r="Y58" s="34"/>
      <c r="Z58" s="34"/>
      <c r="AA58" s="34"/>
      <c r="AB58" s="34"/>
      <c r="AC58" s="34"/>
      <c r="AD58" s="37"/>
      <c r="AN58" s="37"/>
    </row>
    <row r="59" spans="1:40" s="36" customFormat="1" ht="19.899999999999999" customHeight="1" x14ac:dyDescent="0.2">
      <c r="A59" s="495" t="s">
        <v>155</v>
      </c>
      <c r="B59" s="495"/>
      <c r="C59" s="495"/>
      <c r="D59" s="495"/>
      <c r="E59" s="495"/>
      <c r="F59" s="495"/>
      <c r="G59" s="495"/>
      <c r="H59" s="495"/>
      <c r="I59" s="495"/>
      <c r="J59" s="35"/>
      <c r="K59" s="495" t="s">
        <v>156</v>
      </c>
      <c r="L59" s="495"/>
      <c r="M59" s="495"/>
      <c r="N59" s="495"/>
      <c r="O59" s="495"/>
      <c r="P59" s="495"/>
      <c r="Q59" s="495"/>
      <c r="R59" s="495"/>
      <c r="S59" s="495"/>
      <c r="T59" s="35"/>
      <c r="U59" s="495" t="s">
        <v>157</v>
      </c>
      <c r="V59" s="495"/>
      <c r="W59" s="495"/>
      <c r="X59" s="495"/>
      <c r="Y59" s="495"/>
      <c r="Z59" s="495"/>
      <c r="AA59" s="495"/>
      <c r="AB59" s="495"/>
      <c r="AC59" s="495"/>
      <c r="AD59" s="35"/>
      <c r="AE59" s="495" t="s">
        <v>158</v>
      </c>
      <c r="AF59" s="495"/>
      <c r="AG59" s="495"/>
      <c r="AH59" s="495"/>
      <c r="AI59" s="495"/>
      <c r="AJ59" s="495"/>
      <c r="AK59" s="495"/>
      <c r="AL59" s="495"/>
      <c r="AM59" s="495"/>
      <c r="AN59" s="35"/>
    </row>
    <row r="60" spans="1:40" ht="6" customHeight="1" x14ac:dyDescent="0.2">
      <c r="A60" s="34"/>
      <c r="B60" s="34"/>
      <c r="C60" s="34"/>
      <c r="D60" s="34"/>
      <c r="E60" s="34"/>
      <c r="F60" s="34"/>
      <c r="G60" s="34"/>
      <c r="H60" s="34"/>
      <c r="I60" s="34"/>
      <c r="T60" s="37"/>
      <c r="U60" s="34"/>
      <c r="V60" s="34"/>
      <c r="W60" s="34"/>
      <c r="X60" s="34"/>
      <c r="Y60" s="34"/>
      <c r="Z60" s="34"/>
      <c r="AA60" s="34"/>
      <c r="AB60" s="34"/>
      <c r="AC60" s="34"/>
      <c r="AD60" s="37"/>
      <c r="AN60" s="37"/>
    </row>
    <row r="61" spans="1:40" ht="13.9" customHeight="1" x14ac:dyDescent="0.2">
      <c r="A61" s="491" t="s">
        <v>159</v>
      </c>
      <c r="B61" s="492"/>
      <c r="C61" s="492"/>
      <c r="D61" s="492"/>
      <c r="E61" s="492"/>
      <c r="F61" s="492"/>
      <c r="G61" s="492"/>
      <c r="H61" s="492"/>
      <c r="I61" s="492"/>
      <c r="J61" s="37"/>
      <c r="K61" s="491" t="s">
        <v>160</v>
      </c>
      <c r="L61" s="496"/>
      <c r="M61" s="496"/>
      <c r="N61" s="496"/>
      <c r="O61" s="496"/>
      <c r="P61" s="496"/>
      <c r="Q61" s="496"/>
      <c r="R61" s="496"/>
      <c r="S61" s="496"/>
      <c r="T61" s="37"/>
      <c r="U61" s="491" t="s">
        <v>161</v>
      </c>
      <c r="V61" s="492"/>
      <c r="W61" s="492"/>
      <c r="X61" s="492"/>
      <c r="Y61" s="492"/>
      <c r="Z61" s="492"/>
      <c r="AA61" s="492"/>
      <c r="AB61" s="492"/>
      <c r="AC61" s="492"/>
      <c r="AD61" s="37"/>
      <c r="AE61" s="491" t="s">
        <v>162</v>
      </c>
      <c r="AF61" s="496"/>
      <c r="AG61" s="496"/>
      <c r="AH61" s="496"/>
      <c r="AI61" s="496"/>
      <c r="AJ61" s="496"/>
      <c r="AK61" s="496"/>
      <c r="AL61" s="496"/>
      <c r="AM61" s="496"/>
      <c r="AN61" s="37"/>
    </row>
    <row r="62" spans="1:40" ht="14.25" x14ac:dyDescent="0.2">
      <c r="A62" s="492"/>
      <c r="B62" s="492"/>
      <c r="C62" s="492"/>
      <c r="D62" s="492"/>
      <c r="E62" s="492"/>
      <c r="F62" s="492"/>
      <c r="G62" s="492"/>
      <c r="H62" s="492"/>
      <c r="I62" s="492"/>
      <c r="J62" s="37"/>
      <c r="K62" s="496"/>
      <c r="L62" s="496"/>
      <c r="M62" s="496"/>
      <c r="N62" s="496"/>
      <c r="O62" s="496"/>
      <c r="P62" s="496"/>
      <c r="Q62" s="496"/>
      <c r="R62" s="496"/>
      <c r="S62" s="496"/>
      <c r="T62" s="37"/>
      <c r="U62" s="492"/>
      <c r="V62" s="492"/>
      <c r="W62" s="492"/>
      <c r="X62" s="492"/>
      <c r="Y62" s="492"/>
      <c r="Z62" s="492"/>
      <c r="AA62" s="492"/>
      <c r="AB62" s="492"/>
      <c r="AC62" s="492"/>
      <c r="AD62" s="37"/>
      <c r="AE62" s="496"/>
      <c r="AF62" s="496"/>
      <c r="AG62" s="496"/>
      <c r="AH62" s="496"/>
      <c r="AI62" s="496"/>
      <c r="AJ62" s="496"/>
      <c r="AK62" s="496"/>
      <c r="AL62" s="496"/>
      <c r="AM62" s="496"/>
      <c r="AN62" s="37"/>
    </row>
    <row r="63" spans="1:40" ht="14.25" x14ac:dyDescent="0.2">
      <c r="A63" s="492"/>
      <c r="B63" s="492"/>
      <c r="C63" s="492"/>
      <c r="D63" s="492"/>
      <c r="E63" s="492"/>
      <c r="F63" s="492"/>
      <c r="G63" s="492"/>
      <c r="H63" s="492"/>
      <c r="I63" s="492"/>
      <c r="J63" s="37"/>
      <c r="K63" s="496"/>
      <c r="L63" s="496"/>
      <c r="M63" s="496"/>
      <c r="N63" s="496"/>
      <c r="O63" s="496"/>
      <c r="P63" s="496"/>
      <c r="Q63" s="496"/>
      <c r="R63" s="496"/>
      <c r="S63" s="496"/>
      <c r="T63" s="37"/>
      <c r="U63" s="492"/>
      <c r="V63" s="492"/>
      <c r="W63" s="492"/>
      <c r="X63" s="492"/>
      <c r="Y63" s="492"/>
      <c r="Z63" s="492"/>
      <c r="AA63" s="492"/>
      <c r="AB63" s="492"/>
      <c r="AC63" s="492"/>
      <c r="AD63" s="37"/>
      <c r="AE63" s="496"/>
      <c r="AF63" s="496"/>
      <c r="AG63" s="496"/>
      <c r="AH63" s="496"/>
      <c r="AI63" s="496"/>
      <c r="AJ63" s="496"/>
      <c r="AK63" s="496"/>
      <c r="AL63" s="496"/>
      <c r="AM63" s="496"/>
      <c r="AN63" s="37"/>
    </row>
    <row r="64" spans="1:40" ht="14.25" x14ac:dyDescent="0.2">
      <c r="A64" s="492"/>
      <c r="B64" s="492"/>
      <c r="C64" s="492"/>
      <c r="D64" s="492"/>
      <c r="E64" s="492"/>
      <c r="F64" s="492"/>
      <c r="G64" s="492"/>
      <c r="H64" s="492"/>
      <c r="I64" s="492"/>
      <c r="J64" s="37"/>
      <c r="K64" s="496"/>
      <c r="L64" s="496"/>
      <c r="M64" s="496"/>
      <c r="N64" s="496"/>
      <c r="O64" s="496"/>
      <c r="P64" s="496"/>
      <c r="Q64" s="496"/>
      <c r="R64" s="496"/>
      <c r="S64" s="496"/>
      <c r="T64" s="37"/>
      <c r="U64" s="492"/>
      <c r="V64" s="492"/>
      <c r="W64" s="492"/>
      <c r="X64" s="492"/>
      <c r="Y64" s="492"/>
      <c r="Z64" s="492"/>
      <c r="AA64" s="492"/>
      <c r="AB64" s="492"/>
      <c r="AC64" s="492"/>
      <c r="AD64" s="37"/>
      <c r="AE64" s="496"/>
      <c r="AF64" s="496"/>
      <c r="AG64" s="496"/>
      <c r="AH64" s="496"/>
      <c r="AI64" s="496"/>
      <c r="AJ64" s="496"/>
      <c r="AK64" s="496"/>
      <c r="AL64" s="496"/>
      <c r="AM64" s="496"/>
      <c r="AN64" s="37"/>
    </row>
    <row r="65" spans="1:40" ht="14.25" x14ac:dyDescent="0.2">
      <c r="A65" s="492"/>
      <c r="B65" s="492"/>
      <c r="C65" s="492"/>
      <c r="D65" s="492"/>
      <c r="E65" s="492"/>
      <c r="F65" s="492"/>
      <c r="G65" s="492"/>
      <c r="H65" s="492"/>
      <c r="I65" s="492"/>
      <c r="J65" s="37"/>
      <c r="K65" s="496"/>
      <c r="L65" s="496"/>
      <c r="M65" s="496"/>
      <c r="N65" s="496"/>
      <c r="O65" s="496"/>
      <c r="P65" s="496"/>
      <c r="Q65" s="496"/>
      <c r="R65" s="496"/>
      <c r="S65" s="496"/>
      <c r="T65" s="37"/>
      <c r="U65" s="492"/>
      <c r="V65" s="492"/>
      <c r="W65" s="492"/>
      <c r="X65" s="492"/>
      <c r="Y65" s="492"/>
      <c r="Z65" s="492"/>
      <c r="AA65" s="492"/>
      <c r="AB65" s="492"/>
      <c r="AC65" s="492"/>
      <c r="AD65" s="37"/>
      <c r="AE65" s="496"/>
      <c r="AF65" s="496"/>
      <c r="AG65" s="496"/>
      <c r="AH65" s="496"/>
      <c r="AI65" s="496"/>
      <c r="AJ65" s="496"/>
      <c r="AK65" s="496"/>
      <c r="AL65" s="496"/>
      <c r="AM65" s="496"/>
      <c r="AN65" s="37"/>
    </row>
    <row r="66" spans="1:40" ht="14.25" x14ac:dyDescent="0.2">
      <c r="A66" s="492"/>
      <c r="B66" s="492"/>
      <c r="C66" s="492"/>
      <c r="D66" s="492"/>
      <c r="E66" s="492"/>
      <c r="F66" s="492"/>
      <c r="G66" s="492"/>
      <c r="H66" s="492"/>
      <c r="I66" s="492"/>
      <c r="J66" s="37"/>
      <c r="K66" s="496"/>
      <c r="L66" s="496"/>
      <c r="M66" s="496"/>
      <c r="N66" s="496"/>
      <c r="O66" s="496"/>
      <c r="P66" s="496"/>
      <c r="Q66" s="496"/>
      <c r="R66" s="496"/>
      <c r="S66" s="496"/>
      <c r="T66" s="37"/>
      <c r="U66" s="492"/>
      <c r="V66" s="492"/>
      <c r="W66" s="492"/>
      <c r="X66" s="492"/>
      <c r="Y66" s="492"/>
      <c r="Z66" s="492"/>
      <c r="AA66" s="492"/>
      <c r="AB66" s="492"/>
      <c r="AC66" s="492"/>
      <c r="AD66" s="37"/>
      <c r="AE66" s="496"/>
      <c r="AF66" s="496"/>
      <c r="AG66" s="496"/>
      <c r="AH66" s="496"/>
      <c r="AI66" s="496"/>
      <c r="AJ66" s="496"/>
      <c r="AK66" s="496"/>
      <c r="AL66" s="496"/>
      <c r="AM66" s="496"/>
      <c r="AN66" s="37"/>
    </row>
    <row r="67" spans="1:40" ht="14.25" x14ac:dyDescent="0.2">
      <c r="A67" s="492"/>
      <c r="B67" s="492"/>
      <c r="C67" s="492"/>
      <c r="D67" s="492"/>
      <c r="E67" s="492"/>
      <c r="F67" s="492"/>
      <c r="G67" s="492"/>
      <c r="H67" s="492"/>
      <c r="I67" s="492"/>
      <c r="J67" s="37"/>
      <c r="K67" s="496"/>
      <c r="L67" s="496"/>
      <c r="M67" s="496"/>
      <c r="N67" s="496"/>
      <c r="O67" s="496"/>
      <c r="P67" s="496"/>
      <c r="Q67" s="496"/>
      <c r="R67" s="496"/>
      <c r="S67" s="496"/>
      <c r="T67" s="37"/>
      <c r="U67" s="492"/>
      <c r="V67" s="492"/>
      <c r="W67" s="492"/>
      <c r="X67" s="492"/>
      <c r="Y67" s="492"/>
      <c r="Z67" s="492"/>
      <c r="AA67" s="492"/>
      <c r="AB67" s="492"/>
      <c r="AC67" s="492"/>
      <c r="AD67" s="37"/>
      <c r="AE67" s="496"/>
      <c r="AF67" s="496"/>
      <c r="AG67" s="496"/>
      <c r="AH67" s="496"/>
      <c r="AI67" s="496"/>
      <c r="AJ67" s="496"/>
      <c r="AK67" s="496"/>
      <c r="AL67" s="496"/>
      <c r="AM67" s="496"/>
      <c r="AN67" s="37"/>
    </row>
    <row r="68" spans="1:40" ht="14.25" x14ac:dyDescent="0.2">
      <c r="A68" s="492"/>
      <c r="B68" s="492"/>
      <c r="C68" s="492"/>
      <c r="D68" s="492"/>
      <c r="E68" s="492"/>
      <c r="F68" s="492"/>
      <c r="G68" s="492"/>
      <c r="H68" s="492"/>
      <c r="I68" s="492"/>
      <c r="J68" s="37"/>
      <c r="K68" s="496"/>
      <c r="L68" s="496"/>
      <c r="M68" s="496"/>
      <c r="N68" s="496"/>
      <c r="O68" s="496"/>
      <c r="P68" s="496"/>
      <c r="Q68" s="496"/>
      <c r="R68" s="496"/>
      <c r="S68" s="496"/>
      <c r="T68" s="37"/>
      <c r="U68" s="492"/>
      <c r="V68" s="492"/>
      <c r="W68" s="492"/>
      <c r="X68" s="492"/>
      <c r="Y68" s="492"/>
      <c r="Z68" s="492"/>
      <c r="AA68" s="492"/>
      <c r="AB68" s="492"/>
      <c r="AC68" s="492"/>
      <c r="AD68" s="37"/>
      <c r="AE68" s="496"/>
      <c r="AF68" s="496"/>
      <c r="AG68" s="496"/>
      <c r="AH68" s="496"/>
      <c r="AI68" s="496"/>
      <c r="AJ68" s="496"/>
      <c r="AK68" s="496"/>
      <c r="AL68" s="496"/>
      <c r="AM68" s="496"/>
      <c r="AN68" s="37"/>
    </row>
    <row r="69" spans="1:40" ht="14.25" x14ac:dyDescent="0.2">
      <c r="A69" s="492"/>
      <c r="B69" s="492"/>
      <c r="C69" s="492"/>
      <c r="D69" s="492"/>
      <c r="E69" s="492"/>
      <c r="F69" s="492"/>
      <c r="G69" s="492"/>
      <c r="H69" s="492"/>
      <c r="I69" s="492"/>
      <c r="J69" s="37"/>
      <c r="K69" s="496"/>
      <c r="L69" s="496"/>
      <c r="M69" s="496"/>
      <c r="N69" s="496"/>
      <c r="O69" s="496"/>
      <c r="P69" s="496"/>
      <c r="Q69" s="496"/>
      <c r="R69" s="496"/>
      <c r="S69" s="496"/>
      <c r="T69" s="37"/>
      <c r="U69" s="492"/>
      <c r="V69" s="492"/>
      <c r="W69" s="492"/>
      <c r="X69" s="492"/>
      <c r="Y69" s="492"/>
      <c r="Z69" s="492"/>
      <c r="AA69" s="492"/>
      <c r="AB69" s="492"/>
      <c r="AC69" s="492"/>
      <c r="AD69" s="37"/>
      <c r="AE69" s="496"/>
      <c r="AF69" s="496"/>
      <c r="AG69" s="496"/>
      <c r="AH69" s="496"/>
      <c r="AI69" s="496"/>
      <c r="AJ69" s="496"/>
      <c r="AK69" s="496"/>
      <c r="AL69" s="496"/>
      <c r="AM69" s="496"/>
      <c r="AN69" s="37"/>
    </row>
    <row r="70" spans="1:40" ht="14.25" x14ac:dyDescent="0.2">
      <c r="A70" s="492"/>
      <c r="B70" s="492"/>
      <c r="C70" s="492"/>
      <c r="D70" s="492"/>
      <c r="E70" s="492"/>
      <c r="F70" s="492"/>
      <c r="G70" s="492"/>
      <c r="H70" s="492"/>
      <c r="I70" s="492"/>
      <c r="J70" s="37"/>
      <c r="K70" s="496"/>
      <c r="L70" s="496"/>
      <c r="M70" s="496"/>
      <c r="N70" s="496"/>
      <c r="O70" s="496"/>
      <c r="P70" s="496"/>
      <c r="Q70" s="496"/>
      <c r="R70" s="496"/>
      <c r="S70" s="496"/>
      <c r="T70" s="37"/>
      <c r="U70" s="492"/>
      <c r="V70" s="492"/>
      <c r="W70" s="492"/>
      <c r="X70" s="492"/>
      <c r="Y70" s="492"/>
      <c r="Z70" s="492"/>
      <c r="AA70" s="492"/>
      <c r="AB70" s="492"/>
      <c r="AC70" s="492"/>
      <c r="AD70" s="37"/>
      <c r="AE70" s="496"/>
      <c r="AF70" s="496"/>
      <c r="AG70" s="496"/>
      <c r="AH70" s="496"/>
      <c r="AI70" s="496"/>
      <c r="AJ70" s="496"/>
      <c r="AK70" s="496"/>
      <c r="AL70" s="496"/>
      <c r="AM70" s="496"/>
      <c r="AN70" s="37"/>
    </row>
    <row r="71" spans="1:40" ht="14.25" x14ac:dyDescent="0.2">
      <c r="A71" s="492"/>
      <c r="B71" s="492"/>
      <c r="C71" s="492"/>
      <c r="D71" s="492"/>
      <c r="E71" s="492"/>
      <c r="F71" s="492"/>
      <c r="G71" s="492"/>
      <c r="H71" s="492"/>
      <c r="I71" s="492"/>
      <c r="J71" s="37"/>
      <c r="K71" s="496"/>
      <c r="L71" s="496"/>
      <c r="M71" s="496"/>
      <c r="N71" s="496"/>
      <c r="O71" s="496"/>
      <c r="P71" s="496"/>
      <c r="Q71" s="496"/>
      <c r="R71" s="496"/>
      <c r="S71" s="496"/>
      <c r="T71" s="37"/>
      <c r="U71" s="492"/>
      <c r="V71" s="492"/>
      <c r="W71" s="492"/>
      <c r="X71" s="492"/>
      <c r="Y71" s="492"/>
      <c r="Z71" s="492"/>
      <c r="AA71" s="492"/>
      <c r="AB71" s="492"/>
      <c r="AC71" s="492"/>
      <c r="AD71" s="37"/>
      <c r="AE71" s="496"/>
      <c r="AF71" s="496"/>
      <c r="AG71" s="496"/>
      <c r="AH71" s="496"/>
      <c r="AI71" s="496"/>
      <c r="AJ71" s="496"/>
      <c r="AK71" s="496"/>
      <c r="AL71" s="496"/>
      <c r="AM71" s="496"/>
      <c r="AN71" s="37"/>
    </row>
    <row r="72" spans="1:40" ht="14.25" x14ac:dyDescent="0.2">
      <c r="A72" s="492"/>
      <c r="B72" s="492"/>
      <c r="C72" s="492"/>
      <c r="D72" s="492"/>
      <c r="E72" s="492"/>
      <c r="F72" s="492"/>
      <c r="G72" s="492"/>
      <c r="H72" s="492"/>
      <c r="I72" s="492"/>
      <c r="J72" s="37"/>
      <c r="K72" s="496"/>
      <c r="L72" s="496"/>
      <c r="M72" s="496"/>
      <c r="N72" s="496"/>
      <c r="O72" s="496"/>
      <c r="P72" s="496"/>
      <c r="Q72" s="496"/>
      <c r="R72" s="496"/>
      <c r="S72" s="496"/>
      <c r="T72" s="37"/>
      <c r="U72" s="492"/>
      <c r="V72" s="492"/>
      <c r="W72" s="492"/>
      <c r="X72" s="492"/>
      <c r="Y72" s="492"/>
      <c r="Z72" s="492"/>
      <c r="AA72" s="492"/>
      <c r="AB72" s="492"/>
      <c r="AC72" s="492"/>
      <c r="AD72" s="37"/>
      <c r="AE72" s="496"/>
      <c r="AF72" s="496"/>
      <c r="AG72" s="496"/>
      <c r="AH72" s="496"/>
      <c r="AI72" s="496"/>
      <c r="AJ72" s="496"/>
      <c r="AK72" s="496"/>
      <c r="AL72" s="496"/>
      <c r="AM72" s="496"/>
      <c r="AN72" s="37"/>
    </row>
    <row r="73" spans="1:40" ht="14.25" x14ac:dyDescent="0.2">
      <c r="A73" s="492"/>
      <c r="B73" s="492"/>
      <c r="C73" s="492"/>
      <c r="D73" s="492"/>
      <c r="E73" s="492"/>
      <c r="F73" s="492"/>
      <c r="G73" s="492"/>
      <c r="H73" s="492"/>
      <c r="I73" s="492"/>
      <c r="J73" s="37"/>
      <c r="K73" s="496"/>
      <c r="L73" s="496"/>
      <c r="M73" s="496"/>
      <c r="N73" s="496"/>
      <c r="O73" s="496"/>
      <c r="P73" s="496"/>
      <c r="Q73" s="496"/>
      <c r="R73" s="496"/>
      <c r="S73" s="496"/>
      <c r="T73" s="37"/>
      <c r="U73" s="492"/>
      <c r="V73" s="492"/>
      <c r="W73" s="492"/>
      <c r="X73" s="492"/>
      <c r="Y73" s="492"/>
      <c r="Z73" s="492"/>
      <c r="AA73" s="492"/>
      <c r="AB73" s="492"/>
      <c r="AC73" s="492"/>
      <c r="AD73" s="37"/>
      <c r="AE73" s="496"/>
      <c r="AF73" s="496"/>
      <c r="AG73" s="496"/>
      <c r="AH73" s="496"/>
      <c r="AI73" s="496"/>
      <c r="AJ73" s="496"/>
      <c r="AK73" s="496"/>
      <c r="AL73" s="496"/>
      <c r="AM73" s="496"/>
      <c r="AN73" s="37"/>
    </row>
    <row r="74" spans="1:40" ht="14.25" x14ac:dyDescent="0.2">
      <c r="A74" s="492"/>
      <c r="B74" s="492"/>
      <c r="C74" s="492"/>
      <c r="D74" s="492"/>
      <c r="E74" s="492"/>
      <c r="F74" s="492"/>
      <c r="G74" s="492"/>
      <c r="H74" s="492"/>
      <c r="I74" s="492"/>
      <c r="J74" s="37"/>
      <c r="K74" s="496"/>
      <c r="L74" s="496"/>
      <c r="M74" s="496"/>
      <c r="N74" s="496"/>
      <c r="O74" s="496"/>
      <c r="P74" s="496"/>
      <c r="Q74" s="496"/>
      <c r="R74" s="496"/>
      <c r="S74" s="496"/>
      <c r="T74" s="37"/>
      <c r="U74" s="492"/>
      <c r="V74" s="492"/>
      <c r="W74" s="492"/>
      <c r="X74" s="492"/>
      <c r="Y74" s="492"/>
      <c r="Z74" s="492"/>
      <c r="AA74" s="492"/>
      <c r="AB74" s="492"/>
      <c r="AC74" s="492"/>
      <c r="AD74" s="37"/>
      <c r="AE74" s="496"/>
      <c r="AF74" s="496"/>
      <c r="AG74" s="496"/>
      <c r="AH74" s="496"/>
      <c r="AI74" s="496"/>
      <c r="AJ74" s="496"/>
      <c r="AK74" s="496"/>
      <c r="AL74" s="496"/>
      <c r="AM74" s="496"/>
      <c r="AN74" s="37"/>
    </row>
    <row r="75" spans="1:40" ht="14.25" x14ac:dyDescent="0.2">
      <c r="A75" s="492"/>
      <c r="B75" s="492"/>
      <c r="C75" s="492"/>
      <c r="D75" s="492"/>
      <c r="E75" s="492"/>
      <c r="F75" s="492"/>
      <c r="G75" s="492"/>
      <c r="H75" s="492"/>
      <c r="I75" s="492"/>
      <c r="J75" s="37"/>
      <c r="K75" s="496"/>
      <c r="L75" s="496"/>
      <c r="M75" s="496"/>
      <c r="N75" s="496"/>
      <c r="O75" s="496"/>
      <c r="P75" s="496"/>
      <c r="Q75" s="496"/>
      <c r="R75" s="496"/>
      <c r="S75" s="496"/>
      <c r="T75" s="37"/>
      <c r="U75" s="492"/>
      <c r="V75" s="492"/>
      <c r="W75" s="492"/>
      <c r="X75" s="492"/>
      <c r="Y75" s="492"/>
      <c r="Z75" s="492"/>
      <c r="AA75" s="492"/>
      <c r="AB75" s="492"/>
      <c r="AC75" s="492"/>
      <c r="AD75" s="37"/>
      <c r="AE75" s="496"/>
      <c r="AF75" s="496"/>
      <c r="AG75" s="496"/>
      <c r="AH75" s="496"/>
      <c r="AI75" s="496"/>
      <c r="AJ75" s="496"/>
      <c r="AK75" s="496"/>
      <c r="AL75" s="496"/>
      <c r="AM75" s="496"/>
      <c r="AN75" s="37"/>
    </row>
    <row r="76" spans="1:40" ht="14.25" x14ac:dyDescent="0.2">
      <c r="A76" s="492"/>
      <c r="B76" s="492"/>
      <c r="C76" s="492"/>
      <c r="D76" s="492"/>
      <c r="E76" s="492"/>
      <c r="F76" s="492"/>
      <c r="G76" s="492"/>
      <c r="H76" s="492"/>
      <c r="I76" s="492"/>
      <c r="J76" s="37"/>
      <c r="K76" s="496"/>
      <c r="L76" s="496"/>
      <c r="M76" s="496"/>
      <c r="N76" s="496"/>
      <c r="O76" s="496"/>
      <c r="P76" s="496"/>
      <c r="Q76" s="496"/>
      <c r="R76" s="496"/>
      <c r="S76" s="496"/>
      <c r="T76" s="37"/>
      <c r="U76" s="492"/>
      <c r="V76" s="492"/>
      <c r="W76" s="492"/>
      <c r="X76" s="492"/>
      <c r="Y76" s="492"/>
      <c r="Z76" s="492"/>
      <c r="AA76" s="492"/>
      <c r="AB76" s="492"/>
      <c r="AC76" s="492"/>
      <c r="AD76" s="37"/>
      <c r="AE76" s="496"/>
      <c r="AF76" s="496"/>
      <c r="AG76" s="496"/>
      <c r="AH76" s="496"/>
      <c r="AI76" s="496"/>
      <c r="AJ76" s="496"/>
      <c r="AK76" s="496"/>
      <c r="AL76" s="496"/>
      <c r="AM76" s="496"/>
      <c r="AN76" s="37"/>
    </row>
    <row r="77" spans="1:40" ht="14.25" x14ac:dyDescent="0.2">
      <c r="A77" s="492"/>
      <c r="B77" s="492"/>
      <c r="C77" s="492"/>
      <c r="D77" s="492"/>
      <c r="E77" s="492"/>
      <c r="F77" s="492"/>
      <c r="G77" s="492"/>
      <c r="H77" s="492"/>
      <c r="I77" s="492"/>
      <c r="J77" s="37"/>
      <c r="K77" s="496"/>
      <c r="L77" s="496"/>
      <c r="M77" s="496"/>
      <c r="N77" s="496"/>
      <c r="O77" s="496"/>
      <c r="P77" s="496"/>
      <c r="Q77" s="496"/>
      <c r="R77" s="496"/>
      <c r="S77" s="496"/>
      <c r="T77" s="37"/>
      <c r="U77" s="492"/>
      <c r="V77" s="492"/>
      <c r="W77" s="492"/>
      <c r="X77" s="492"/>
      <c r="Y77" s="492"/>
      <c r="Z77" s="492"/>
      <c r="AA77" s="492"/>
      <c r="AB77" s="492"/>
      <c r="AC77" s="492"/>
      <c r="AD77" s="37"/>
      <c r="AE77" s="496"/>
      <c r="AF77" s="496"/>
      <c r="AG77" s="496"/>
      <c r="AH77" s="496"/>
      <c r="AI77" s="496"/>
      <c r="AJ77" s="496"/>
      <c r="AK77" s="496"/>
      <c r="AL77" s="496"/>
      <c r="AM77" s="496"/>
      <c r="AN77" s="37"/>
    </row>
    <row r="78" spans="1:40" ht="14.25" x14ac:dyDescent="0.2">
      <c r="A78" s="492"/>
      <c r="B78" s="492"/>
      <c r="C78" s="492"/>
      <c r="D78" s="492"/>
      <c r="E78" s="492"/>
      <c r="F78" s="492"/>
      <c r="G78" s="492"/>
      <c r="H78" s="492"/>
      <c r="I78" s="492"/>
      <c r="J78" s="37"/>
      <c r="K78" s="496"/>
      <c r="L78" s="496"/>
      <c r="M78" s="496"/>
      <c r="N78" s="496"/>
      <c r="O78" s="496"/>
      <c r="P78" s="496"/>
      <c r="Q78" s="496"/>
      <c r="R78" s="496"/>
      <c r="S78" s="496"/>
      <c r="T78" s="37"/>
      <c r="U78" s="492"/>
      <c r="V78" s="492"/>
      <c r="W78" s="492"/>
      <c r="X78" s="492"/>
      <c r="Y78" s="492"/>
      <c r="Z78" s="492"/>
      <c r="AA78" s="492"/>
      <c r="AB78" s="492"/>
      <c r="AC78" s="492"/>
      <c r="AD78" s="37"/>
      <c r="AE78" s="496"/>
      <c r="AF78" s="496"/>
      <c r="AG78" s="496"/>
      <c r="AH78" s="496"/>
      <c r="AI78" s="496"/>
      <c r="AJ78" s="496"/>
      <c r="AK78" s="496"/>
      <c r="AL78" s="496"/>
      <c r="AM78" s="496"/>
      <c r="AN78" s="37"/>
    </row>
    <row r="79" spans="1:40" ht="14.25" x14ac:dyDescent="0.2">
      <c r="A79" s="492"/>
      <c r="B79" s="492"/>
      <c r="C79" s="492"/>
      <c r="D79" s="492"/>
      <c r="E79" s="492"/>
      <c r="F79" s="492"/>
      <c r="G79" s="492"/>
      <c r="H79" s="492"/>
      <c r="I79" s="492"/>
      <c r="J79" s="37"/>
      <c r="K79" s="496"/>
      <c r="L79" s="496"/>
      <c r="M79" s="496"/>
      <c r="N79" s="496"/>
      <c r="O79" s="496"/>
      <c r="P79" s="496"/>
      <c r="Q79" s="496"/>
      <c r="R79" s="496"/>
      <c r="S79" s="496"/>
      <c r="T79" s="37"/>
      <c r="U79" s="492"/>
      <c r="V79" s="492"/>
      <c r="W79" s="492"/>
      <c r="X79" s="492"/>
      <c r="Y79" s="492"/>
      <c r="Z79" s="492"/>
      <c r="AA79" s="492"/>
      <c r="AB79" s="492"/>
      <c r="AC79" s="492"/>
      <c r="AD79" s="37"/>
      <c r="AE79" s="496"/>
      <c r="AF79" s="496"/>
      <c r="AG79" s="496"/>
      <c r="AH79" s="496"/>
      <c r="AI79" s="496"/>
      <c r="AJ79" s="496"/>
      <c r="AK79" s="496"/>
      <c r="AL79" s="496"/>
      <c r="AM79" s="496"/>
      <c r="AN79" s="37"/>
    </row>
    <row r="80" spans="1:40" ht="14.25" x14ac:dyDescent="0.2">
      <c r="A80" s="492"/>
      <c r="B80" s="492"/>
      <c r="C80" s="492"/>
      <c r="D80" s="492"/>
      <c r="E80" s="492"/>
      <c r="F80" s="492"/>
      <c r="G80" s="492"/>
      <c r="H80" s="492"/>
      <c r="I80" s="492"/>
      <c r="J80" s="37"/>
      <c r="K80" s="496"/>
      <c r="L80" s="496"/>
      <c r="M80" s="496"/>
      <c r="N80" s="496"/>
      <c r="O80" s="496"/>
      <c r="P80" s="496"/>
      <c r="Q80" s="496"/>
      <c r="R80" s="496"/>
      <c r="S80" s="496"/>
      <c r="T80" s="37"/>
      <c r="U80" s="492"/>
      <c r="V80" s="492"/>
      <c r="W80" s="492"/>
      <c r="X80" s="492"/>
      <c r="Y80" s="492"/>
      <c r="Z80" s="492"/>
      <c r="AA80" s="492"/>
      <c r="AB80" s="492"/>
      <c r="AC80" s="492"/>
      <c r="AD80" s="37"/>
      <c r="AE80" s="496"/>
      <c r="AF80" s="496"/>
      <c r="AG80" s="496"/>
      <c r="AH80" s="496"/>
      <c r="AI80" s="496"/>
      <c r="AJ80" s="496"/>
      <c r="AK80" s="496"/>
      <c r="AL80" s="496"/>
      <c r="AM80" s="496"/>
      <c r="AN80" s="37"/>
    </row>
    <row r="81" spans="1:40" ht="14.25" x14ac:dyDescent="0.2">
      <c r="A81" s="492"/>
      <c r="B81" s="492"/>
      <c r="C81" s="492"/>
      <c r="D81" s="492"/>
      <c r="E81" s="492"/>
      <c r="F81" s="492"/>
      <c r="G81" s="492"/>
      <c r="H81" s="492"/>
      <c r="I81" s="492"/>
      <c r="J81" s="37"/>
      <c r="K81" s="496"/>
      <c r="L81" s="496"/>
      <c r="M81" s="496"/>
      <c r="N81" s="496"/>
      <c r="O81" s="496"/>
      <c r="P81" s="496"/>
      <c r="Q81" s="496"/>
      <c r="R81" s="496"/>
      <c r="S81" s="496"/>
      <c r="T81" s="37"/>
      <c r="U81" s="492"/>
      <c r="V81" s="492"/>
      <c r="W81" s="492"/>
      <c r="X81" s="492"/>
      <c r="Y81" s="492"/>
      <c r="Z81" s="492"/>
      <c r="AA81" s="492"/>
      <c r="AB81" s="492"/>
      <c r="AC81" s="492"/>
      <c r="AD81" s="37"/>
      <c r="AE81" s="496"/>
      <c r="AF81" s="496"/>
      <c r="AG81" s="496"/>
      <c r="AH81" s="496"/>
      <c r="AI81" s="496"/>
      <c r="AJ81" s="496"/>
      <c r="AK81" s="496"/>
      <c r="AL81" s="496"/>
      <c r="AM81" s="496"/>
      <c r="AN81" s="37"/>
    </row>
    <row r="82" spans="1:40" ht="14.25" x14ac:dyDescent="0.2">
      <c r="A82" s="492"/>
      <c r="B82" s="492"/>
      <c r="C82" s="492"/>
      <c r="D82" s="492"/>
      <c r="E82" s="492"/>
      <c r="F82" s="492"/>
      <c r="G82" s="492"/>
      <c r="H82" s="492"/>
      <c r="I82" s="492"/>
      <c r="J82" s="37"/>
      <c r="K82" s="496"/>
      <c r="L82" s="496"/>
      <c r="M82" s="496"/>
      <c r="N82" s="496"/>
      <c r="O82" s="496"/>
      <c r="P82" s="496"/>
      <c r="Q82" s="496"/>
      <c r="R82" s="496"/>
      <c r="S82" s="496"/>
      <c r="T82" s="37"/>
      <c r="U82" s="492"/>
      <c r="V82" s="492"/>
      <c r="W82" s="492"/>
      <c r="X82" s="492"/>
      <c r="Y82" s="492"/>
      <c r="Z82" s="492"/>
      <c r="AA82" s="492"/>
      <c r="AB82" s="492"/>
      <c r="AC82" s="492"/>
      <c r="AD82" s="37"/>
      <c r="AE82" s="496"/>
      <c r="AF82" s="496"/>
      <c r="AG82" s="496"/>
      <c r="AH82" s="496"/>
      <c r="AI82" s="496"/>
      <c r="AJ82" s="496"/>
      <c r="AK82" s="496"/>
      <c r="AL82" s="496"/>
      <c r="AM82" s="496"/>
      <c r="AN82" s="37"/>
    </row>
    <row r="83" spans="1:40" ht="14.25" x14ac:dyDescent="0.2">
      <c r="A83" s="492"/>
      <c r="B83" s="492"/>
      <c r="C83" s="492"/>
      <c r="D83" s="492"/>
      <c r="E83" s="492"/>
      <c r="F83" s="492"/>
      <c r="G83" s="492"/>
      <c r="H83" s="492"/>
      <c r="I83" s="492"/>
      <c r="J83" s="37"/>
      <c r="K83" s="496"/>
      <c r="L83" s="496"/>
      <c r="M83" s="496"/>
      <c r="N83" s="496"/>
      <c r="O83" s="496"/>
      <c r="P83" s="496"/>
      <c r="Q83" s="496"/>
      <c r="R83" s="496"/>
      <c r="S83" s="496"/>
      <c r="T83" s="37"/>
      <c r="U83" s="492"/>
      <c r="V83" s="492"/>
      <c r="W83" s="492"/>
      <c r="X83" s="492"/>
      <c r="Y83" s="492"/>
      <c r="Z83" s="492"/>
      <c r="AA83" s="492"/>
      <c r="AB83" s="492"/>
      <c r="AC83" s="492"/>
      <c r="AD83" s="37"/>
      <c r="AE83" s="496"/>
      <c r="AF83" s="496"/>
      <c r="AG83" s="496"/>
      <c r="AH83" s="496"/>
      <c r="AI83" s="496"/>
      <c r="AJ83" s="496"/>
      <c r="AK83" s="496"/>
      <c r="AL83" s="496"/>
      <c r="AM83" s="496"/>
      <c r="AN83" s="37"/>
    </row>
    <row r="84" spans="1:40" ht="5.45" customHeight="1" x14ac:dyDescent="0.2">
      <c r="A84" s="492"/>
      <c r="B84" s="492"/>
      <c r="C84" s="492"/>
      <c r="D84" s="492"/>
      <c r="E84" s="492"/>
      <c r="F84" s="492"/>
      <c r="G84" s="492"/>
      <c r="H84" s="492"/>
      <c r="I84" s="492"/>
      <c r="J84" s="37"/>
      <c r="K84" s="496"/>
      <c r="L84" s="496"/>
      <c r="M84" s="496"/>
      <c r="N84" s="496"/>
      <c r="O84" s="496"/>
      <c r="P84" s="496"/>
      <c r="Q84" s="496"/>
      <c r="R84" s="496"/>
      <c r="S84" s="496"/>
      <c r="T84" s="37"/>
      <c r="U84" s="492"/>
      <c r="V84" s="492"/>
      <c r="W84" s="492"/>
      <c r="X84" s="492"/>
      <c r="Y84" s="492"/>
      <c r="Z84" s="492"/>
      <c r="AA84" s="492"/>
      <c r="AB84" s="492"/>
      <c r="AC84" s="492"/>
      <c r="AD84" s="37"/>
      <c r="AE84" s="496"/>
      <c r="AF84" s="496"/>
      <c r="AG84" s="496"/>
      <c r="AH84" s="496"/>
      <c r="AI84" s="496"/>
      <c r="AJ84" s="496"/>
      <c r="AK84" s="496"/>
      <c r="AL84" s="496"/>
      <c r="AM84" s="496"/>
      <c r="AN84" s="37"/>
    </row>
    <row r="85" spans="1:40" ht="14.45" customHeight="1" x14ac:dyDescent="0.2">
      <c r="A85" s="492"/>
      <c r="B85" s="492"/>
      <c r="C85" s="492"/>
      <c r="D85" s="492"/>
      <c r="E85" s="492"/>
      <c r="F85" s="492"/>
      <c r="G85" s="492"/>
      <c r="H85" s="492"/>
      <c r="I85" s="492"/>
      <c r="J85" s="37"/>
      <c r="K85" s="496"/>
      <c r="L85" s="496"/>
      <c r="M85" s="496"/>
      <c r="N85" s="496"/>
      <c r="O85" s="496"/>
      <c r="P85" s="496"/>
      <c r="Q85" s="496"/>
      <c r="R85" s="496"/>
      <c r="S85" s="496"/>
      <c r="T85" s="37"/>
      <c r="U85" s="492"/>
      <c r="V85" s="492"/>
      <c r="W85" s="492"/>
      <c r="X85" s="492"/>
      <c r="Y85" s="492"/>
      <c r="Z85" s="492"/>
      <c r="AA85" s="492"/>
      <c r="AB85" s="492"/>
      <c r="AC85" s="492"/>
      <c r="AD85" s="37"/>
      <c r="AE85" s="496"/>
      <c r="AF85" s="496"/>
      <c r="AG85" s="496"/>
      <c r="AH85" s="496"/>
      <c r="AI85" s="496"/>
      <c r="AJ85" s="496"/>
      <c r="AK85" s="496"/>
      <c r="AL85" s="496"/>
      <c r="AM85" s="496"/>
      <c r="AN85" s="37"/>
    </row>
    <row r="86" spans="1:40" ht="6" customHeight="1" x14ac:dyDescent="0.2">
      <c r="A86" s="492"/>
      <c r="B86" s="492"/>
      <c r="C86" s="492"/>
      <c r="D86" s="492"/>
      <c r="E86" s="492"/>
      <c r="F86" s="492"/>
      <c r="G86" s="492"/>
      <c r="H86" s="492"/>
      <c r="I86" s="492"/>
      <c r="J86" s="37"/>
      <c r="K86" s="496"/>
      <c r="L86" s="496"/>
      <c r="M86" s="496"/>
      <c r="N86" s="496"/>
      <c r="O86" s="496"/>
      <c r="P86" s="496"/>
      <c r="Q86" s="496"/>
      <c r="R86" s="496"/>
      <c r="S86" s="496"/>
      <c r="T86" s="37"/>
      <c r="U86" s="492"/>
      <c r="V86" s="492"/>
      <c r="W86" s="492"/>
      <c r="X86" s="492"/>
      <c r="Y86" s="492"/>
      <c r="Z86" s="492"/>
      <c r="AA86" s="492"/>
      <c r="AB86" s="492"/>
      <c r="AC86" s="492"/>
      <c r="AD86" s="37"/>
      <c r="AE86" s="496"/>
      <c r="AF86" s="496"/>
      <c r="AG86" s="496"/>
      <c r="AH86" s="496"/>
      <c r="AI86" s="496"/>
      <c r="AJ86" s="496"/>
      <c r="AK86" s="496"/>
      <c r="AL86" s="496"/>
      <c r="AM86" s="496"/>
      <c r="AN86" s="37"/>
    </row>
    <row r="87" spans="1:40" ht="14.45" customHeight="1" x14ac:dyDescent="0.2">
      <c r="A87" s="492"/>
      <c r="B87" s="492"/>
      <c r="C87" s="492"/>
      <c r="D87" s="492"/>
      <c r="E87" s="492"/>
      <c r="F87" s="492"/>
      <c r="G87" s="492"/>
      <c r="H87" s="492"/>
      <c r="I87" s="492"/>
      <c r="J87" s="37"/>
      <c r="K87" s="496"/>
      <c r="L87" s="496"/>
      <c r="M87" s="496"/>
      <c r="N87" s="496"/>
      <c r="O87" s="496"/>
      <c r="P87" s="496"/>
      <c r="Q87" s="496"/>
      <c r="R87" s="496"/>
      <c r="S87" s="496"/>
      <c r="T87" s="37"/>
      <c r="U87" s="492"/>
      <c r="V87" s="492"/>
      <c r="W87" s="492"/>
      <c r="X87" s="492"/>
      <c r="Y87" s="492"/>
      <c r="Z87" s="492"/>
      <c r="AA87" s="492"/>
      <c r="AB87" s="492"/>
      <c r="AC87" s="492"/>
      <c r="AD87" s="37"/>
      <c r="AE87" s="496"/>
      <c r="AF87" s="496"/>
      <c r="AG87" s="496"/>
      <c r="AH87" s="496"/>
      <c r="AI87" s="496"/>
      <c r="AJ87" s="496"/>
      <c r="AK87" s="496"/>
      <c r="AL87" s="496"/>
      <c r="AM87" s="496"/>
      <c r="AN87" s="37"/>
    </row>
    <row r="88" spans="1:40" ht="14.25" x14ac:dyDescent="0.2">
      <c r="A88" s="492"/>
      <c r="B88" s="492"/>
      <c r="C88" s="492"/>
      <c r="D88" s="492"/>
      <c r="E88" s="492"/>
      <c r="F88" s="492"/>
      <c r="G88" s="492"/>
      <c r="H88" s="492"/>
      <c r="I88" s="492"/>
      <c r="J88" s="37"/>
      <c r="K88" s="496"/>
      <c r="L88" s="496"/>
      <c r="M88" s="496"/>
      <c r="N88" s="496"/>
      <c r="O88" s="496"/>
      <c r="P88" s="496"/>
      <c r="Q88" s="496"/>
      <c r="R88" s="496"/>
      <c r="S88" s="496"/>
      <c r="T88" s="37"/>
      <c r="U88" s="492"/>
      <c r="V88" s="492"/>
      <c r="W88" s="492"/>
      <c r="X88" s="492"/>
      <c r="Y88" s="492"/>
      <c r="Z88" s="492"/>
      <c r="AA88" s="492"/>
      <c r="AB88" s="492"/>
      <c r="AC88" s="492"/>
      <c r="AD88" s="37"/>
      <c r="AE88" s="496"/>
      <c r="AF88" s="496"/>
      <c r="AG88" s="496"/>
      <c r="AH88" s="496"/>
      <c r="AI88" s="496"/>
      <c r="AJ88" s="496"/>
      <c r="AK88" s="496"/>
      <c r="AL88" s="496"/>
      <c r="AM88" s="496"/>
      <c r="AN88" s="37"/>
    </row>
    <row r="89" spans="1:40" ht="14.25" x14ac:dyDescent="0.2">
      <c r="A89" s="492"/>
      <c r="B89" s="492"/>
      <c r="C89" s="492"/>
      <c r="D89" s="492"/>
      <c r="E89" s="492"/>
      <c r="F89" s="492"/>
      <c r="G89" s="492"/>
      <c r="H89" s="492"/>
      <c r="I89" s="492"/>
      <c r="J89" s="37"/>
      <c r="K89" s="496"/>
      <c r="L89" s="496"/>
      <c r="M89" s="496"/>
      <c r="N89" s="496"/>
      <c r="O89" s="496"/>
      <c r="P89" s="496"/>
      <c r="Q89" s="496"/>
      <c r="R89" s="496"/>
      <c r="S89" s="496"/>
      <c r="T89" s="37"/>
      <c r="U89" s="492"/>
      <c r="V89" s="492"/>
      <c r="W89" s="492"/>
      <c r="X89" s="492"/>
      <c r="Y89" s="492"/>
      <c r="Z89" s="492"/>
      <c r="AA89" s="492"/>
      <c r="AB89" s="492"/>
      <c r="AC89" s="492"/>
      <c r="AD89" s="37"/>
      <c r="AE89" s="496"/>
      <c r="AF89" s="496"/>
      <c r="AG89" s="496"/>
      <c r="AH89" s="496"/>
      <c r="AI89" s="496"/>
      <c r="AJ89" s="496"/>
      <c r="AK89" s="496"/>
      <c r="AL89" s="496"/>
      <c r="AM89" s="496"/>
      <c r="AN89" s="37"/>
    </row>
    <row r="90" spans="1:40" ht="14.25" x14ac:dyDescent="0.2">
      <c r="A90" s="492"/>
      <c r="B90" s="492"/>
      <c r="C90" s="492"/>
      <c r="D90" s="492"/>
      <c r="E90" s="492"/>
      <c r="F90" s="492"/>
      <c r="G90" s="492"/>
      <c r="H90" s="492"/>
      <c r="I90" s="492"/>
      <c r="J90" s="37"/>
      <c r="K90" s="496"/>
      <c r="L90" s="496"/>
      <c r="M90" s="496"/>
      <c r="N90" s="496"/>
      <c r="O90" s="496"/>
      <c r="P90" s="496"/>
      <c r="Q90" s="496"/>
      <c r="R90" s="496"/>
      <c r="S90" s="496"/>
      <c r="T90" s="37"/>
      <c r="U90" s="492"/>
      <c r="V90" s="492"/>
      <c r="W90" s="492"/>
      <c r="X90" s="492"/>
      <c r="Y90" s="492"/>
      <c r="Z90" s="492"/>
      <c r="AA90" s="492"/>
      <c r="AB90" s="492"/>
      <c r="AC90" s="492"/>
      <c r="AD90" s="37"/>
      <c r="AE90" s="496"/>
      <c r="AF90" s="496"/>
      <c r="AG90" s="496"/>
      <c r="AH90" s="496"/>
      <c r="AI90" s="496"/>
      <c r="AJ90" s="496"/>
      <c r="AK90" s="496"/>
      <c r="AL90" s="496"/>
      <c r="AM90" s="496"/>
      <c r="AN90" s="37"/>
    </row>
    <row r="91" spans="1:40" ht="14.25" x14ac:dyDescent="0.2">
      <c r="A91" s="492"/>
      <c r="B91" s="492"/>
      <c r="C91" s="492"/>
      <c r="D91" s="492"/>
      <c r="E91" s="492"/>
      <c r="F91" s="492"/>
      <c r="G91" s="492"/>
      <c r="H91" s="492"/>
      <c r="I91" s="492"/>
      <c r="J91" s="37"/>
      <c r="K91" s="496"/>
      <c r="L91" s="496"/>
      <c r="M91" s="496"/>
      <c r="N91" s="496"/>
      <c r="O91" s="496"/>
      <c r="P91" s="496"/>
      <c r="Q91" s="496"/>
      <c r="R91" s="496"/>
      <c r="S91" s="496"/>
      <c r="T91" s="37"/>
      <c r="U91" s="492"/>
      <c r="V91" s="492"/>
      <c r="W91" s="492"/>
      <c r="X91" s="492"/>
      <c r="Y91" s="492"/>
      <c r="Z91" s="492"/>
      <c r="AA91" s="492"/>
      <c r="AB91" s="492"/>
      <c r="AC91" s="492"/>
      <c r="AD91" s="37"/>
      <c r="AE91" s="496"/>
      <c r="AF91" s="496"/>
      <c r="AG91" s="496"/>
      <c r="AH91" s="496"/>
      <c r="AI91" s="496"/>
      <c r="AJ91" s="496"/>
      <c r="AK91" s="496"/>
      <c r="AL91" s="496"/>
      <c r="AM91" s="496"/>
      <c r="AN91" s="37"/>
    </row>
    <row r="92" spans="1:40" ht="14.25" x14ac:dyDescent="0.2">
      <c r="A92" s="492"/>
      <c r="B92" s="492"/>
      <c r="C92" s="492"/>
      <c r="D92" s="492"/>
      <c r="E92" s="492"/>
      <c r="F92" s="492"/>
      <c r="G92" s="492"/>
      <c r="H92" s="492"/>
      <c r="I92" s="492"/>
      <c r="J92" s="37"/>
      <c r="K92" s="496"/>
      <c r="L92" s="496"/>
      <c r="M92" s="496"/>
      <c r="N92" s="496"/>
      <c r="O92" s="496"/>
      <c r="P92" s="496"/>
      <c r="Q92" s="496"/>
      <c r="R92" s="496"/>
      <c r="S92" s="496"/>
      <c r="T92" s="37"/>
      <c r="U92" s="492"/>
      <c r="V92" s="492"/>
      <c r="W92" s="492"/>
      <c r="X92" s="492"/>
      <c r="Y92" s="492"/>
      <c r="Z92" s="492"/>
      <c r="AA92" s="492"/>
      <c r="AB92" s="492"/>
      <c r="AC92" s="492"/>
      <c r="AD92" s="37"/>
      <c r="AE92" s="496"/>
      <c r="AF92" s="496"/>
      <c r="AG92" s="496"/>
      <c r="AH92" s="496"/>
      <c r="AI92" s="496"/>
      <c r="AJ92" s="496"/>
      <c r="AK92" s="496"/>
      <c r="AL92" s="496"/>
      <c r="AM92" s="496"/>
      <c r="AN92" s="37"/>
    </row>
    <row r="93" spans="1:40" ht="14.25" x14ac:dyDescent="0.2">
      <c r="A93" s="492"/>
      <c r="B93" s="492"/>
      <c r="C93" s="492"/>
      <c r="D93" s="492"/>
      <c r="E93" s="492"/>
      <c r="F93" s="492"/>
      <c r="G93" s="492"/>
      <c r="H93" s="492"/>
      <c r="I93" s="492"/>
      <c r="J93" s="37"/>
      <c r="K93" s="496"/>
      <c r="L93" s="496"/>
      <c r="M93" s="496"/>
      <c r="N93" s="496"/>
      <c r="O93" s="496"/>
      <c r="P93" s="496"/>
      <c r="Q93" s="496"/>
      <c r="R93" s="496"/>
      <c r="S93" s="496"/>
      <c r="T93" s="37"/>
      <c r="U93" s="492"/>
      <c r="V93" s="492"/>
      <c r="W93" s="492"/>
      <c r="X93" s="492"/>
      <c r="Y93" s="492"/>
      <c r="Z93" s="492"/>
      <c r="AA93" s="492"/>
      <c r="AB93" s="492"/>
      <c r="AC93" s="492"/>
      <c r="AD93" s="37"/>
      <c r="AE93" s="496"/>
      <c r="AF93" s="496"/>
      <c r="AG93" s="496"/>
      <c r="AH93" s="496"/>
      <c r="AI93" s="496"/>
      <c r="AJ93" s="496"/>
      <c r="AK93" s="496"/>
      <c r="AL93" s="496"/>
      <c r="AM93" s="496"/>
      <c r="AN93" s="37"/>
    </row>
    <row r="94" spans="1:40" ht="14.25" x14ac:dyDescent="0.2">
      <c r="A94" s="492"/>
      <c r="B94" s="492"/>
      <c r="C94" s="492"/>
      <c r="D94" s="492"/>
      <c r="E94" s="492"/>
      <c r="F94" s="492"/>
      <c r="G94" s="492"/>
      <c r="H94" s="492"/>
      <c r="I94" s="492"/>
      <c r="J94" s="37"/>
      <c r="K94" s="496"/>
      <c r="L94" s="496"/>
      <c r="M94" s="496"/>
      <c r="N94" s="496"/>
      <c r="O94" s="496"/>
      <c r="P94" s="496"/>
      <c r="Q94" s="496"/>
      <c r="R94" s="496"/>
      <c r="S94" s="496"/>
      <c r="T94" s="37"/>
      <c r="U94" s="492"/>
      <c r="V94" s="492"/>
      <c r="W94" s="492"/>
      <c r="X94" s="492"/>
      <c r="Y94" s="492"/>
      <c r="Z94" s="492"/>
      <c r="AA94" s="492"/>
      <c r="AB94" s="492"/>
      <c r="AC94" s="492"/>
      <c r="AD94" s="37"/>
      <c r="AE94" s="496"/>
      <c r="AF94" s="496"/>
      <c r="AG94" s="496"/>
      <c r="AH94" s="496"/>
      <c r="AI94" s="496"/>
      <c r="AJ94" s="496"/>
      <c r="AK94" s="496"/>
      <c r="AL94" s="496"/>
      <c r="AM94" s="496"/>
      <c r="AN94" s="37"/>
    </row>
    <row r="95" spans="1:40" ht="14.25" x14ac:dyDescent="0.2">
      <c r="A95" s="492"/>
      <c r="B95" s="492"/>
      <c r="C95" s="492"/>
      <c r="D95" s="492"/>
      <c r="E95" s="492"/>
      <c r="F95" s="492"/>
      <c r="G95" s="492"/>
      <c r="H95" s="492"/>
      <c r="I95" s="492"/>
      <c r="J95" s="37"/>
      <c r="K95" s="496"/>
      <c r="L95" s="496"/>
      <c r="M95" s="496"/>
      <c r="N95" s="496"/>
      <c r="O95" s="496"/>
      <c r="P95" s="496"/>
      <c r="Q95" s="496"/>
      <c r="R95" s="496"/>
      <c r="S95" s="496"/>
      <c r="T95" s="37"/>
      <c r="U95" s="492"/>
      <c r="V95" s="492"/>
      <c r="W95" s="492"/>
      <c r="X95" s="492"/>
      <c r="Y95" s="492"/>
      <c r="Z95" s="492"/>
      <c r="AA95" s="492"/>
      <c r="AB95" s="492"/>
      <c r="AC95" s="492"/>
      <c r="AD95" s="37"/>
      <c r="AE95" s="496"/>
      <c r="AF95" s="496"/>
      <c r="AG95" s="496"/>
      <c r="AH95" s="496"/>
      <c r="AI95" s="496"/>
      <c r="AJ95" s="496"/>
      <c r="AK95" s="496"/>
      <c r="AL95" s="496"/>
      <c r="AM95" s="496"/>
      <c r="AN95" s="37"/>
    </row>
    <row r="96" spans="1:40" ht="14.25" x14ac:dyDescent="0.2">
      <c r="A96" s="492"/>
      <c r="B96" s="492"/>
      <c r="C96" s="492"/>
      <c r="D96" s="492"/>
      <c r="E96" s="492"/>
      <c r="F96" s="492"/>
      <c r="G96" s="492"/>
      <c r="H96" s="492"/>
      <c r="I96" s="492"/>
      <c r="J96" s="37"/>
      <c r="K96" s="496"/>
      <c r="L96" s="496"/>
      <c r="M96" s="496"/>
      <c r="N96" s="496"/>
      <c r="O96" s="496"/>
      <c r="P96" s="496"/>
      <c r="Q96" s="496"/>
      <c r="R96" s="496"/>
      <c r="S96" s="496"/>
      <c r="T96" s="37"/>
      <c r="U96" s="492"/>
      <c r="V96" s="492"/>
      <c r="W96" s="492"/>
      <c r="X96" s="492"/>
      <c r="Y96" s="492"/>
      <c r="Z96" s="492"/>
      <c r="AA96" s="492"/>
      <c r="AB96" s="492"/>
      <c r="AC96" s="492"/>
      <c r="AD96" s="37"/>
      <c r="AE96" s="496"/>
      <c r="AF96" s="496"/>
      <c r="AG96" s="496"/>
      <c r="AH96" s="496"/>
      <c r="AI96" s="496"/>
      <c r="AJ96" s="496"/>
      <c r="AK96" s="496"/>
      <c r="AL96" s="496"/>
      <c r="AM96" s="496"/>
      <c r="AN96" s="37"/>
    </row>
    <row r="97" spans="1:40" ht="14.25" x14ac:dyDescent="0.2">
      <c r="A97" s="492"/>
      <c r="B97" s="492"/>
      <c r="C97" s="492"/>
      <c r="D97" s="492"/>
      <c r="E97" s="492"/>
      <c r="F97" s="492"/>
      <c r="G97" s="492"/>
      <c r="H97" s="492"/>
      <c r="I97" s="492"/>
      <c r="J97" s="37"/>
      <c r="K97" s="496"/>
      <c r="L97" s="496"/>
      <c r="M97" s="496"/>
      <c r="N97" s="496"/>
      <c r="O97" s="496"/>
      <c r="P97" s="496"/>
      <c r="Q97" s="496"/>
      <c r="R97" s="496"/>
      <c r="S97" s="496"/>
      <c r="T97" s="37"/>
      <c r="U97" s="492"/>
      <c r="V97" s="492"/>
      <c r="W97" s="492"/>
      <c r="X97" s="492"/>
      <c r="Y97" s="492"/>
      <c r="Z97" s="492"/>
      <c r="AA97" s="492"/>
      <c r="AB97" s="492"/>
      <c r="AC97" s="492"/>
      <c r="AD97" s="37"/>
      <c r="AE97" s="496"/>
      <c r="AF97" s="496"/>
      <c r="AG97" s="496"/>
      <c r="AH97" s="496"/>
      <c r="AI97" s="496"/>
      <c r="AJ97" s="496"/>
      <c r="AK97" s="496"/>
      <c r="AL97" s="496"/>
      <c r="AM97" s="496"/>
      <c r="AN97" s="37"/>
    </row>
    <row r="98" spans="1:40" ht="14.25" x14ac:dyDescent="0.2">
      <c r="A98" s="492"/>
      <c r="B98" s="492"/>
      <c r="C98" s="492"/>
      <c r="D98" s="492"/>
      <c r="E98" s="492"/>
      <c r="F98" s="492"/>
      <c r="G98" s="492"/>
      <c r="H98" s="492"/>
      <c r="I98" s="492"/>
      <c r="J98" s="37"/>
      <c r="K98" s="496"/>
      <c r="L98" s="496"/>
      <c r="M98" s="496"/>
      <c r="N98" s="496"/>
      <c r="O98" s="496"/>
      <c r="P98" s="496"/>
      <c r="Q98" s="496"/>
      <c r="R98" s="496"/>
      <c r="S98" s="496"/>
      <c r="T98" s="37"/>
      <c r="U98" s="492"/>
      <c r="V98" s="492"/>
      <c r="W98" s="492"/>
      <c r="X98" s="492"/>
      <c r="Y98" s="492"/>
      <c r="Z98" s="492"/>
      <c r="AA98" s="492"/>
      <c r="AB98" s="492"/>
      <c r="AC98" s="492"/>
      <c r="AD98" s="37"/>
      <c r="AE98" s="496"/>
      <c r="AF98" s="496"/>
      <c r="AG98" s="496"/>
      <c r="AH98" s="496"/>
      <c r="AI98" s="496"/>
      <c r="AJ98" s="496"/>
      <c r="AK98" s="496"/>
      <c r="AL98" s="496"/>
      <c r="AM98" s="496"/>
      <c r="AN98" s="37"/>
    </row>
    <row r="99" spans="1:40" ht="14.25" x14ac:dyDescent="0.2">
      <c r="A99" s="492"/>
      <c r="B99" s="492"/>
      <c r="C99" s="492"/>
      <c r="D99" s="492"/>
      <c r="E99" s="492"/>
      <c r="F99" s="492"/>
      <c r="G99" s="492"/>
      <c r="H99" s="492"/>
      <c r="I99" s="492"/>
      <c r="J99" s="37"/>
      <c r="K99" s="496"/>
      <c r="L99" s="496"/>
      <c r="M99" s="496"/>
      <c r="N99" s="496"/>
      <c r="O99" s="496"/>
      <c r="P99" s="496"/>
      <c r="Q99" s="496"/>
      <c r="R99" s="496"/>
      <c r="S99" s="496"/>
      <c r="T99" s="37"/>
      <c r="U99" s="492"/>
      <c r="V99" s="492"/>
      <c r="W99" s="492"/>
      <c r="X99" s="492"/>
      <c r="Y99" s="492"/>
      <c r="Z99" s="492"/>
      <c r="AA99" s="492"/>
      <c r="AB99" s="492"/>
      <c r="AC99" s="492"/>
      <c r="AD99" s="37"/>
      <c r="AE99" s="496"/>
      <c r="AF99" s="496"/>
      <c r="AG99" s="496"/>
      <c r="AH99" s="496"/>
      <c r="AI99" s="496"/>
      <c r="AJ99" s="496"/>
      <c r="AK99" s="496"/>
      <c r="AL99" s="496"/>
      <c r="AM99" s="496"/>
      <c r="AN99" s="37"/>
    </row>
    <row r="100" spans="1:40" ht="14.25" x14ac:dyDescent="0.2">
      <c r="A100" s="492"/>
      <c r="B100" s="492"/>
      <c r="C100" s="492"/>
      <c r="D100" s="492"/>
      <c r="E100" s="492"/>
      <c r="F100" s="492"/>
      <c r="G100" s="492"/>
      <c r="H100" s="492"/>
      <c r="I100" s="492"/>
      <c r="J100" s="37"/>
      <c r="K100" s="496"/>
      <c r="L100" s="496"/>
      <c r="M100" s="496"/>
      <c r="N100" s="496"/>
      <c r="O100" s="496"/>
      <c r="P100" s="496"/>
      <c r="Q100" s="496"/>
      <c r="R100" s="496"/>
      <c r="S100" s="496"/>
      <c r="T100" s="37"/>
      <c r="U100" s="492"/>
      <c r="V100" s="492"/>
      <c r="W100" s="492"/>
      <c r="X100" s="492"/>
      <c r="Y100" s="492"/>
      <c r="Z100" s="492"/>
      <c r="AA100" s="492"/>
      <c r="AB100" s="492"/>
      <c r="AC100" s="492"/>
      <c r="AD100" s="37"/>
      <c r="AE100" s="496"/>
      <c r="AF100" s="496"/>
      <c r="AG100" s="496"/>
      <c r="AH100" s="496"/>
      <c r="AI100" s="496"/>
      <c r="AJ100" s="496"/>
      <c r="AK100" s="496"/>
      <c r="AL100" s="496"/>
      <c r="AM100" s="496"/>
      <c r="AN100" s="37"/>
    </row>
    <row r="101" spans="1:40" ht="14.25" x14ac:dyDescent="0.2">
      <c r="A101" s="492"/>
      <c r="B101" s="492"/>
      <c r="C101" s="492"/>
      <c r="D101" s="492"/>
      <c r="E101" s="492"/>
      <c r="F101" s="492"/>
      <c r="G101" s="492"/>
      <c r="H101" s="492"/>
      <c r="I101" s="492"/>
      <c r="J101" s="37"/>
      <c r="K101" s="496"/>
      <c r="L101" s="496"/>
      <c r="M101" s="496"/>
      <c r="N101" s="496"/>
      <c r="O101" s="496"/>
      <c r="P101" s="496"/>
      <c r="Q101" s="496"/>
      <c r="R101" s="496"/>
      <c r="S101" s="496"/>
      <c r="T101" s="37"/>
      <c r="U101" s="492"/>
      <c r="V101" s="492"/>
      <c r="W101" s="492"/>
      <c r="X101" s="492"/>
      <c r="Y101" s="492"/>
      <c r="Z101" s="492"/>
      <c r="AA101" s="492"/>
      <c r="AB101" s="492"/>
      <c r="AC101" s="492"/>
      <c r="AD101" s="37"/>
      <c r="AE101" s="496"/>
      <c r="AF101" s="496"/>
      <c r="AG101" s="496"/>
      <c r="AH101" s="496"/>
      <c r="AI101" s="496"/>
      <c r="AJ101" s="496"/>
      <c r="AK101" s="496"/>
      <c r="AL101" s="496"/>
      <c r="AM101" s="496"/>
      <c r="AN101" s="37"/>
    </row>
    <row r="102" spans="1:40" ht="14.25" x14ac:dyDescent="0.2">
      <c r="A102" s="492"/>
      <c r="B102" s="492"/>
      <c r="C102" s="492"/>
      <c r="D102" s="492"/>
      <c r="E102" s="492"/>
      <c r="F102" s="492"/>
      <c r="G102" s="492"/>
      <c r="H102" s="492"/>
      <c r="I102" s="492"/>
      <c r="J102" s="37"/>
      <c r="K102" s="496"/>
      <c r="L102" s="496"/>
      <c r="M102" s="496"/>
      <c r="N102" s="496"/>
      <c r="O102" s="496"/>
      <c r="P102" s="496"/>
      <c r="Q102" s="496"/>
      <c r="R102" s="496"/>
      <c r="S102" s="496"/>
      <c r="T102" s="37"/>
      <c r="U102" s="492"/>
      <c r="V102" s="492"/>
      <c r="W102" s="492"/>
      <c r="X102" s="492"/>
      <c r="Y102" s="492"/>
      <c r="Z102" s="492"/>
      <c r="AA102" s="492"/>
      <c r="AB102" s="492"/>
      <c r="AC102" s="492"/>
      <c r="AD102" s="37"/>
      <c r="AE102" s="496"/>
      <c r="AF102" s="496"/>
      <c r="AG102" s="496"/>
      <c r="AH102" s="496"/>
      <c r="AI102" s="496"/>
      <c r="AJ102" s="496"/>
      <c r="AK102" s="496"/>
      <c r="AL102" s="496"/>
      <c r="AM102" s="496"/>
      <c r="AN102" s="37"/>
    </row>
    <row r="103" spans="1:40" ht="14.25" x14ac:dyDescent="0.2">
      <c r="A103" s="492"/>
      <c r="B103" s="492"/>
      <c r="C103" s="492"/>
      <c r="D103" s="492"/>
      <c r="E103" s="492"/>
      <c r="F103" s="492"/>
      <c r="G103" s="492"/>
      <c r="H103" s="492"/>
      <c r="I103" s="492"/>
      <c r="J103" s="37"/>
      <c r="K103" s="496"/>
      <c r="L103" s="496"/>
      <c r="M103" s="496"/>
      <c r="N103" s="496"/>
      <c r="O103" s="496"/>
      <c r="P103" s="496"/>
      <c r="Q103" s="496"/>
      <c r="R103" s="496"/>
      <c r="S103" s="496"/>
      <c r="T103" s="37"/>
      <c r="U103" s="492"/>
      <c r="V103" s="492"/>
      <c r="W103" s="492"/>
      <c r="X103" s="492"/>
      <c r="Y103" s="492"/>
      <c r="Z103" s="492"/>
      <c r="AA103" s="492"/>
      <c r="AB103" s="492"/>
      <c r="AC103" s="492"/>
      <c r="AD103" s="37"/>
      <c r="AE103" s="496"/>
      <c r="AF103" s="496"/>
      <c r="AG103" s="496"/>
      <c r="AH103" s="496"/>
      <c r="AI103" s="496"/>
      <c r="AJ103" s="496"/>
      <c r="AK103" s="496"/>
      <c r="AL103" s="496"/>
      <c r="AM103" s="496"/>
      <c r="AN103" s="37"/>
    </row>
    <row r="104" spans="1:40" ht="14.25" x14ac:dyDescent="0.2">
      <c r="A104" s="492"/>
      <c r="B104" s="492"/>
      <c r="C104" s="492"/>
      <c r="D104" s="492"/>
      <c r="E104" s="492"/>
      <c r="F104" s="492"/>
      <c r="G104" s="492"/>
      <c r="H104" s="492"/>
      <c r="I104" s="492"/>
      <c r="J104" s="37"/>
      <c r="K104" s="496"/>
      <c r="L104" s="496"/>
      <c r="M104" s="496"/>
      <c r="N104" s="496"/>
      <c r="O104" s="496"/>
      <c r="P104" s="496"/>
      <c r="Q104" s="496"/>
      <c r="R104" s="496"/>
      <c r="S104" s="496"/>
      <c r="T104" s="37"/>
      <c r="U104" s="492"/>
      <c r="V104" s="492"/>
      <c r="W104" s="492"/>
      <c r="X104" s="492"/>
      <c r="Y104" s="492"/>
      <c r="Z104" s="492"/>
      <c r="AA104" s="492"/>
      <c r="AB104" s="492"/>
      <c r="AC104" s="492"/>
      <c r="AD104" s="37"/>
      <c r="AE104" s="496"/>
      <c r="AF104" s="496"/>
      <c r="AG104" s="496"/>
      <c r="AH104" s="496"/>
      <c r="AI104" s="496"/>
      <c r="AJ104" s="496"/>
      <c r="AK104" s="496"/>
      <c r="AL104" s="496"/>
      <c r="AM104" s="496"/>
      <c r="AN104" s="37"/>
    </row>
    <row r="105" spans="1:40" ht="14.25" x14ac:dyDescent="0.2">
      <c r="A105" s="492"/>
      <c r="B105" s="492"/>
      <c r="C105" s="492"/>
      <c r="D105" s="492"/>
      <c r="E105" s="492"/>
      <c r="F105" s="492"/>
      <c r="G105" s="492"/>
      <c r="H105" s="492"/>
      <c r="I105" s="492"/>
      <c r="J105" s="37"/>
      <c r="K105" s="496"/>
      <c r="L105" s="496"/>
      <c r="M105" s="496"/>
      <c r="N105" s="496"/>
      <c r="O105" s="496"/>
      <c r="P105" s="496"/>
      <c r="Q105" s="496"/>
      <c r="R105" s="496"/>
      <c r="S105" s="496"/>
      <c r="T105" s="37"/>
      <c r="U105" s="492"/>
      <c r="V105" s="492"/>
      <c r="W105" s="492"/>
      <c r="X105" s="492"/>
      <c r="Y105" s="492"/>
      <c r="Z105" s="492"/>
      <c r="AA105" s="492"/>
      <c r="AB105" s="492"/>
      <c r="AC105" s="492"/>
      <c r="AD105" s="37"/>
      <c r="AE105" s="496"/>
      <c r="AF105" s="496"/>
      <c r="AG105" s="496"/>
      <c r="AH105" s="496"/>
      <c r="AI105" s="496"/>
      <c r="AJ105" s="496"/>
      <c r="AK105" s="496"/>
      <c r="AL105" s="496"/>
      <c r="AM105" s="496"/>
      <c r="AN105" s="37"/>
    </row>
    <row r="106" spans="1:40" ht="14.25" x14ac:dyDescent="0.2">
      <c r="A106" s="492"/>
      <c r="B106" s="492"/>
      <c r="C106" s="492"/>
      <c r="D106" s="492"/>
      <c r="E106" s="492"/>
      <c r="F106" s="492"/>
      <c r="G106" s="492"/>
      <c r="H106" s="492"/>
      <c r="I106" s="492"/>
      <c r="J106" s="37"/>
      <c r="K106" s="496"/>
      <c r="L106" s="496"/>
      <c r="M106" s="496"/>
      <c r="N106" s="496"/>
      <c r="O106" s="496"/>
      <c r="P106" s="496"/>
      <c r="Q106" s="496"/>
      <c r="R106" s="496"/>
      <c r="S106" s="496"/>
      <c r="T106" s="37"/>
      <c r="U106" s="492"/>
      <c r="V106" s="492"/>
      <c r="W106" s="492"/>
      <c r="X106" s="492"/>
      <c r="Y106" s="492"/>
      <c r="Z106" s="492"/>
      <c r="AA106" s="492"/>
      <c r="AB106" s="492"/>
      <c r="AC106" s="492"/>
      <c r="AD106" s="37"/>
      <c r="AE106" s="496"/>
      <c r="AF106" s="496"/>
      <c r="AG106" s="496"/>
      <c r="AH106" s="496"/>
      <c r="AI106" s="496"/>
      <c r="AJ106" s="496"/>
      <c r="AK106" s="496"/>
      <c r="AL106" s="496"/>
      <c r="AM106" s="496"/>
      <c r="AN106" s="37"/>
    </row>
    <row r="107" spans="1:40" ht="14.25" x14ac:dyDescent="0.2">
      <c r="A107" s="492"/>
      <c r="B107" s="492"/>
      <c r="C107" s="492"/>
      <c r="D107" s="492"/>
      <c r="E107" s="492"/>
      <c r="F107" s="492"/>
      <c r="G107" s="492"/>
      <c r="H107" s="492"/>
      <c r="I107" s="492"/>
      <c r="J107" s="37"/>
      <c r="K107" s="496"/>
      <c r="L107" s="496"/>
      <c r="M107" s="496"/>
      <c r="N107" s="496"/>
      <c r="O107" s="496"/>
      <c r="P107" s="496"/>
      <c r="Q107" s="496"/>
      <c r="R107" s="496"/>
      <c r="S107" s="496"/>
      <c r="T107" s="37"/>
      <c r="U107" s="492"/>
      <c r="V107" s="492"/>
      <c r="W107" s="492"/>
      <c r="X107" s="492"/>
      <c r="Y107" s="492"/>
      <c r="Z107" s="492"/>
      <c r="AA107" s="492"/>
      <c r="AB107" s="492"/>
      <c r="AC107" s="492"/>
      <c r="AD107" s="37"/>
      <c r="AE107" s="496"/>
      <c r="AF107" s="496"/>
      <c r="AG107" s="496"/>
      <c r="AH107" s="496"/>
      <c r="AI107" s="496"/>
      <c r="AJ107" s="496"/>
      <c r="AK107" s="496"/>
      <c r="AL107" s="496"/>
      <c r="AM107" s="496"/>
      <c r="AN107" s="37"/>
    </row>
    <row r="108" spans="1:40" ht="14.25" x14ac:dyDescent="0.2">
      <c r="A108" s="492"/>
      <c r="B108" s="492"/>
      <c r="C108" s="492"/>
      <c r="D108" s="492"/>
      <c r="E108" s="492"/>
      <c r="F108" s="492"/>
      <c r="G108" s="492"/>
      <c r="H108" s="492"/>
      <c r="I108" s="492"/>
      <c r="J108" s="37"/>
      <c r="K108" s="496"/>
      <c r="L108" s="496"/>
      <c r="M108" s="496"/>
      <c r="N108" s="496"/>
      <c r="O108" s="496"/>
      <c r="P108" s="496"/>
      <c r="Q108" s="496"/>
      <c r="R108" s="496"/>
      <c r="S108" s="496"/>
      <c r="T108" s="37"/>
      <c r="U108" s="492"/>
      <c r="V108" s="492"/>
      <c r="W108" s="492"/>
      <c r="X108" s="492"/>
      <c r="Y108" s="492"/>
      <c r="Z108" s="492"/>
      <c r="AA108" s="492"/>
      <c r="AB108" s="492"/>
      <c r="AC108" s="492"/>
      <c r="AD108" s="37"/>
      <c r="AE108" s="496"/>
      <c r="AF108" s="496"/>
      <c r="AG108" s="496"/>
      <c r="AH108" s="496"/>
      <c r="AI108" s="496"/>
      <c r="AJ108" s="496"/>
      <c r="AK108" s="496"/>
      <c r="AL108" s="496"/>
      <c r="AM108" s="496"/>
      <c r="AN108" s="37"/>
    </row>
    <row r="109" spans="1:40" ht="14.25" x14ac:dyDescent="0.2">
      <c r="A109" s="492"/>
      <c r="B109" s="492"/>
      <c r="C109" s="492"/>
      <c r="D109" s="492"/>
      <c r="E109" s="492"/>
      <c r="F109" s="492"/>
      <c r="G109" s="492"/>
      <c r="H109" s="492"/>
      <c r="I109" s="492"/>
      <c r="J109" s="37"/>
      <c r="K109" s="496"/>
      <c r="L109" s="496"/>
      <c r="M109" s="496"/>
      <c r="N109" s="496"/>
      <c r="O109" s="496"/>
      <c r="P109" s="496"/>
      <c r="Q109" s="496"/>
      <c r="R109" s="496"/>
      <c r="S109" s="496"/>
      <c r="T109" s="37"/>
      <c r="U109" s="492"/>
      <c r="V109" s="492"/>
      <c r="W109" s="492"/>
      <c r="X109" s="492"/>
      <c r="Y109" s="492"/>
      <c r="Z109" s="492"/>
      <c r="AA109" s="492"/>
      <c r="AB109" s="492"/>
      <c r="AC109" s="492"/>
      <c r="AD109" s="37"/>
      <c r="AE109" s="496"/>
      <c r="AF109" s="496"/>
      <c r="AG109" s="496"/>
      <c r="AH109" s="496"/>
      <c r="AI109" s="496"/>
      <c r="AJ109" s="496"/>
      <c r="AK109" s="496"/>
      <c r="AL109" s="496"/>
      <c r="AM109" s="496"/>
      <c r="AN109" s="37"/>
    </row>
    <row r="110" spans="1:40" ht="14.25" x14ac:dyDescent="0.2">
      <c r="A110" s="492"/>
      <c r="B110" s="492"/>
      <c r="C110" s="492"/>
      <c r="D110" s="492"/>
      <c r="E110" s="492"/>
      <c r="F110" s="492"/>
      <c r="G110" s="492"/>
      <c r="H110" s="492"/>
      <c r="I110" s="492"/>
      <c r="J110" s="37"/>
      <c r="K110" s="496"/>
      <c r="L110" s="496"/>
      <c r="M110" s="496"/>
      <c r="N110" s="496"/>
      <c r="O110" s="496"/>
      <c r="P110" s="496"/>
      <c r="Q110" s="496"/>
      <c r="R110" s="496"/>
      <c r="S110" s="496"/>
      <c r="T110" s="37"/>
      <c r="U110" s="492"/>
      <c r="V110" s="492"/>
      <c r="W110" s="492"/>
      <c r="X110" s="492"/>
      <c r="Y110" s="492"/>
      <c r="Z110" s="492"/>
      <c r="AA110" s="492"/>
      <c r="AB110" s="492"/>
      <c r="AC110" s="492"/>
      <c r="AD110" s="37"/>
      <c r="AE110" s="496"/>
      <c r="AF110" s="496"/>
      <c r="AG110" s="496"/>
      <c r="AH110" s="496"/>
      <c r="AI110" s="496"/>
      <c r="AJ110" s="496"/>
      <c r="AK110" s="496"/>
      <c r="AL110" s="496"/>
      <c r="AM110" s="496"/>
      <c r="AN110" s="37"/>
    </row>
    <row r="111" spans="1:40" ht="14.25" x14ac:dyDescent="0.2">
      <c r="A111" s="492"/>
      <c r="B111" s="492"/>
      <c r="C111" s="492"/>
      <c r="D111" s="492"/>
      <c r="E111" s="492"/>
      <c r="F111" s="492"/>
      <c r="G111" s="492"/>
      <c r="H111" s="492"/>
      <c r="I111" s="492"/>
      <c r="J111" s="37"/>
      <c r="K111" s="496"/>
      <c r="L111" s="496"/>
      <c r="M111" s="496"/>
      <c r="N111" s="496"/>
      <c r="O111" s="496"/>
      <c r="P111" s="496"/>
      <c r="Q111" s="496"/>
      <c r="R111" s="496"/>
      <c r="S111" s="496"/>
      <c r="T111" s="37"/>
      <c r="U111" s="492"/>
      <c r="V111" s="492"/>
      <c r="W111" s="492"/>
      <c r="X111" s="492"/>
      <c r="Y111" s="492"/>
      <c r="Z111" s="492"/>
      <c r="AA111" s="492"/>
      <c r="AB111" s="492"/>
      <c r="AC111" s="492"/>
      <c r="AD111" s="37"/>
      <c r="AE111" s="496"/>
      <c r="AF111" s="496"/>
      <c r="AG111" s="496"/>
      <c r="AH111" s="496"/>
      <c r="AI111" s="496"/>
      <c r="AJ111" s="496"/>
      <c r="AK111" s="496"/>
      <c r="AL111" s="496"/>
      <c r="AM111" s="496"/>
      <c r="AN111" s="37"/>
    </row>
    <row r="112" spans="1:40" ht="14.25" x14ac:dyDescent="0.2">
      <c r="A112" s="492"/>
      <c r="B112" s="492"/>
      <c r="C112" s="492"/>
      <c r="D112" s="492"/>
      <c r="E112" s="492"/>
      <c r="F112" s="492"/>
      <c r="G112" s="492"/>
      <c r="H112" s="492"/>
      <c r="I112" s="492"/>
      <c r="J112" s="37"/>
      <c r="K112" s="496"/>
      <c r="L112" s="496"/>
      <c r="M112" s="496"/>
      <c r="N112" s="496"/>
      <c r="O112" s="496"/>
      <c r="P112" s="496"/>
      <c r="Q112" s="496"/>
      <c r="R112" s="496"/>
      <c r="S112" s="496"/>
      <c r="T112" s="37"/>
      <c r="U112" s="492"/>
      <c r="V112" s="492"/>
      <c r="W112" s="492"/>
      <c r="X112" s="492"/>
      <c r="Y112" s="492"/>
      <c r="Z112" s="492"/>
      <c r="AA112" s="492"/>
      <c r="AB112" s="492"/>
      <c r="AC112" s="492"/>
      <c r="AD112" s="37"/>
      <c r="AE112" s="496"/>
      <c r="AF112" s="496"/>
      <c r="AG112" s="496"/>
      <c r="AH112" s="496"/>
      <c r="AI112" s="496"/>
      <c r="AJ112" s="496"/>
      <c r="AK112" s="496"/>
      <c r="AL112" s="496"/>
      <c r="AM112" s="496"/>
      <c r="AN112" s="37"/>
    </row>
    <row r="113" spans="1:40" ht="14.25" x14ac:dyDescent="0.2">
      <c r="A113" s="492"/>
      <c r="B113" s="492"/>
      <c r="C113" s="492"/>
      <c r="D113" s="492"/>
      <c r="E113" s="492"/>
      <c r="F113" s="492"/>
      <c r="G113" s="492"/>
      <c r="H113" s="492"/>
      <c r="I113" s="492"/>
      <c r="J113" s="37"/>
      <c r="K113" s="496"/>
      <c r="L113" s="496"/>
      <c r="M113" s="496"/>
      <c r="N113" s="496"/>
      <c r="O113" s="496"/>
      <c r="P113" s="496"/>
      <c r="Q113" s="496"/>
      <c r="R113" s="496"/>
      <c r="S113" s="496"/>
      <c r="T113" s="37"/>
      <c r="U113" s="492"/>
      <c r="V113" s="492"/>
      <c r="W113" s="492"/>
      <c r="X113" s="492"/>
      <c r="Y113" s="492"/>
      <c r="Z113" s="492"/>
      <c r="AA113" s="492"/>
      <c r="AB113" s="492"/>
      <c r="AC113" s="492"/>
      <c r="AD113" s="37"/>
      <c r="AE113" s="496"/>
      <c r="AF113" s="496"/>
      <c r="AG113" s="496"/>
      <c r="AH113" s="496"/>
      <c r="AI113" s="496"/>
      <c r="AJ113" s="496"/>
      <c r="AK113" s="496"/>
      <c r="AL113" s="496"/>
      <c r="AM113" s="496"/>
      <c r="AN113" s="37"/>
    </row>
    <row r="114" spans="1:40" ht="14.25" x14ac:dyDescent="0.2">
      <c r="A114" s="492"/>
      <c r="B114" s="492"/>
      <c r="C114" s="492"/>
      <c r="D114" s="492"/>
      <c r="E114" s="492"/>
      <c r="F114" s="492"/>
      <c r="G114" s="492"/>
      <c r="H114" s="492"/>
      <c r="I114" s="492"/>
      <c r="J114" s="37"/>
      <c r="K114" s="496"/>
      <c r="L114" s="496"/>
      <c r="M114" s="496"/>
      <c r="N114" s="496"/>
      <c r="O114" s="496"/>
      <c r="P114" s="496"/>
      <c r="Q114" s="496"/>
      <c r="R114" s="496"/>
      <c r="S114" s="496"/>
      <c r="T114" s="37"/>
      <c r="U114" s="492"/>
      <c r="V114" s="492"/>
      <c r="W114" s="492"/>
      <c r="X114" s="492"/>
      <c r="Y114" s="492"/>
      <c r="Z114" s="492"/>
      <c r="AA114" s="492"/>
      <c r="AB114" s="492"/>
      <c r="AC114" s="492"/>
      <c r="AD114" s="37"/>
      <c r="AE114" s="496"/>
      <c r="AF114" s="496"/>
      <c r="AG114" s="496"/>
      <c r="AH114" s="496"/>
      <c r="AI114" s="496"/>
      <c r="AJ114" s="496"/>
      <c r="AK114" s="496"/>
      <c r="AL114" s="496"/>
      <c r="AM114" s="496"/>
      <c r="AN114" s="37"/>
    </row>
    <row r="115" spans="1:40" ht="14.25" x14ac:dyDescent="0.2">
      <c r="A115" s="492"/>
      <c r="B115" s="492"/>
      <c r="C115" s="492"/>
      <c r="D115" s="492"/>
      <c r="E115" s="492"/>
      <c r="F115" s="492"/>
      <c r="G115" s="492"/>
      <c r="H115" s="492"/>
      <c r="I115" s="492"/>
      <c r="J115" s="37"/>
      <c r="K115" s="496"/>
      <c r="L115" s="496"/>
      <c r="M115" s="496"/>
      <c r="N115" s="496"/>
      <c r="O115" s="496"/>
      <c r="P115" s="496"/>
      <c r="Q115" s="496"/>
      <c r="R115" s="496"/>
      <c r="S115" s="496"/>
      <c r="T115" s="37"/>
      <c r="U115" s="492"/>
      <c r="V115" s="492"/>
      <c r="W115" s="492"/>
      <c r="X115" s="492"/>
      <c r="Y115" s="492"/>
      <c r="Z115" s="492"/>
      <c r="AA115" s="492"/>
      <c r="AB115" s="492"/>
      <c r="AC115" s="492"/>
      <c r="AD115" s="37"/>
      <c r="AE115" s="496"/>
      <c r="AF115" s="496"/>
      <c r="AG115" s="496"/>
      <c r="AH115" s="496"/>
      <c r="AI115" s="496"/>
      <c r="AJ115" s="496"/>
      <c r="AK115" s="496"/>
      <c r="AL115" s="496"/>
      <c r="AM115" s="496"/>
      <c r="AN115" s="37"/>
    </row>
    <row r="116" spans="1:40" ht="14.25" x14ac:dyDescent="0.2">
      <c r="A116" s="492"/>
      <c r="B116" s="492"/>
      <c r="C116" s="492"/>
      <c r="D116" s="492"/>
      <c r="E116" s="492"/>
      <c r="F116" s="492"/>
      <c r="G116" s="492"/>
      <c r="H116" s="492"/>
      <c r="I116" s="492"/>
      <c r="J116" s="37"/>
      <c r="K116" s="496"/>
      <c r="L116" s="496"/>
      <c r="M116" s="496"/>
      <c r="N116" s="496"/>
      <c r="O116" s="496"/>
      <c r="P116" s="496"/>
      <c r="Q116" s="496"/>
      <c r="R116" s="496"/>
      <c r="S116" s="496"/>
      <c r="T116" s="37"/>
      <c r="U116" s="492"/>
      <c r="V116" s="492"/>
      <c r="W116" s="492"/>
      <c r="X116" s="492"/>
      <c r="Y116" s="492"/>
      <c r="Z116" s="492"/>
      <c r="AA116" s="492"/>
      <c r="AB116" s="492"/>
      <c r="AC116" s="492"/>
      <c r="AD116" s="37"/>
      <c r="AE116" s="496"/>
      <c r="AF116" s="496"/>
      <c r="AG116" s="496"/>
      <c r="AH116" s="496"/>
      <c r="AI116" s="496"/>
      <c r="AJ116" s="496"/>
      <c r="AK116" s="496"/>
      <c r="AL116" s="496"/>
      <c r="AM116" s="496"/>
      <c r="AN116" s="37"/>
    </row>
    <row r="117" spans="1:40" ht="14.25" x14ac:dyDescent="0.2">
      <c r="A117" s="492"/>
      <c r="B117" s="492"/>
      <c r="C117" s="492"/>
      <c r="D117" s="492"/>
      <c r="E117" s="492"/>
      <c r="F117" s="492"/>
      <c r="G117" s="492"/>
      <c r="H117" s="492"/>
      <c r="I117" s="492"/>
      <c r="J117" s="37"/>
      <c r="K117" s="496"/>
      <c r="L117" s="496"/>
      <c r="M117" s="496"/>
      <c r="N117" s="496"/>
      <c r="O117" s="496"/>
      <c r="P117" s="496"/>
      <c r="Q117" s="496"/>
      <c r="R117" s="496"/>
      <c r="S117" s="496"/>
      <c r="T117" s="37"/>
      <c r="U117" s="492"/>
      <c r="V117" s="492"/>
      <c r="W117" s="492"/>
      <c r="X117" s="492"/>
      <c r="Y117" s="492"/>
      <c r="Z117" s="492"/>
      <c r="AA117" s="492"/>
      <c r="AB117" s="492"/>
      <c r="AC117" s="492"/>
      <c r="AD117" s="37"/>
      <c r="AE117" s="496"/>
      <c r="AF117" s="496"/>
      <c r="AG117" s="496"/>
      <c r="AH117" s="496"/>
      <c r="AI117" s="496"/>
      <c r="AJ117" s="496"/>
      <c r="AK117" s="496"/>
      <c r="AL117" s="496"/>
      <c r="AM117" s="496"/>
      <c r="AN117" s="37"/>
    </row>
    <row r="118" spans="1:40" ht="6" customHeight="1" x14ac:dyDescent="0.2">
      <c r="A118" s="34"/>
      <c r="B118" s="34"/>
      <c r="C118" s="34"/>
      <c r="D118" s="34"/>
      <c r="E118" s="34"/>
      <c r="F118" s="34"/>
      <c r="G118" s="34"/>
      <c r="H118" s="34"/>
      <c r="I118" s="34"/>
      <c r="U118" s="34"/>
      <c r="V118" s="34"/>
      <c r="W118" s="34"/>
      <c r="X118" s="34"/>
      <c r="Y118" s="34"/>
      <c r="Z118" s="34"/>
      <c r="AA118" s="34"/>
      <c r="AB118" s="34"/>
      <c r="AC118" s="34"/>
    </row>
  </sheetData>
  <mergeCells count="17">
    <mergeCell ref="A59:I59"/>
    <mergeCell ref="K59:S59"/>
    <mergeCell ref="U59:AC59"/>
    <mergeCell ref="AE59:AM59"/>
    <mergeCell ref="A61:I117"/>
    <mergeCell ref="K61:S117"/>
    <mergeCell ref="U61:AC117"/>
    <mergeCell ref="AE61:AM117"/>
    <mergeCell ref="A5:I57"/>
    <mergeCell ref="K5:S57"/>
    <mergeCell ref="U5:AC57"/>
    <mergeCell ref="AE5:AM57"/>
    <mergeCell ref="A1:E1"/>
    <mergeCell ref="A3:I3"/>
    <mergeCell ref="K3:S3"/>
    <mergeCell ref="U3:AC3"/>
    <mergeCell ref="AE3:AM3"/>
  </mergeCells>
  <pageMargins left="0.7" right="0.7" top="0.75" bottom="0.75" header="0.3" footer="0.3"/>
  <pageSetup orientation="portrait" horizontalDpi="90" verticalDpi="9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18ACD-4F54-4BDB-9A28-5528A11DC631}">
  <sheetPr codeName="Sheet3"/>
  <dimension ref="A1:AQ86"/>
  <sheetViews>
    <sheetView showGridLines="0" zoomScale="85" zoomScaleNormal="85" workbookViewId="0">
      <selection activeCell="K5" sqref="K5:S40"/>
    </sheetView>
  </sheetViews>
  <sheetFormatPr defaultColWidth="0" defaultRowHeight="0" customHeight="1" zeroHeight="1" x14ac:dyDescent="0.2"/>
  <cols>
    <col min="1" max="9" width="8" style="33" customWidth="1"/>
    <col min="10" max="10" width="1" style="33" customWidth="1"/>
    <col min="11" max="19" width="8" style="33" customWidth="1"/>
    <col min="20" max="20" width="1" style="33" customWidth="1"/>
    <col min="21" max="29" width="8" style="33" customWidth="1"/>
    <col min="30" max="30" width="1.125" style="33" customWidth="1"/>
    <col min="31" max="39" width="8" style="33" customWidth="1"/>
    <col min="40" max="40" width="1.125" style="33" customWidth="1"/>
    <col min="41" max="41" width="8" style="33" customWidth="1"/>
    <col min="42" max="43" width="0" style="33" hidden="1" customWidth="1"/>
    <col min="44" max="16384" width="8" style="33" hidden="1"/>
  </cols>
  <sheetData>
    <row r="1" spans="1:40" ht="30" customHeight="1" x14ac:dyDescent="0.2">
      <c r="A1" s="494" t="s">
        <v>146</v>
      </c>
      <c r="B1" s="494"/>
      <c r="C1" s="494"/>
      <c r="D1" s="494"/>
      <c r="E1" s="494"/>
    </row>
    <row r="2" spans="1:40" ht="5.45" customHeight="1" x14ac:dyDescent="0.2">
      <c r="A2" s="34"/>
      <c r="B2" s="34"/>
      <c r="C2" s="34"/>
      <c r="D2" s="34"/>
      <c r="E2" s="34"/>
      <c r="F2" s="34"/>
      <c r="G2" s="34"/>
      <c r="H2" s="34"/>
      <c r="I2" s="34"/>
      <c r="K2" s="34"/>
      <c r="L2" s="34"/>
      <c r="M2" s="34"/>
      <c r="N2" s="34"/>
      <c r="O2" s="34"/>
      <c r="P2" s="34"/>
      <c r="Q2" s="34"/>
      <c r="R2" s="34"/>
      <c r="S2" s="34"/>
      <c r="U2" s="34"/>
      <c r="V2" s="34"/>
      <c r="W2" s="34"/>
      <c r="X2" s="34"/>
      <c r="Y2" s="34"/>
      <c r="Z2" s="34"/>
      <c r="AA2" s="34"/>
      <c r="AB2" s="34"/>
      <c r="AC2" s="34"/>
      <c r="AE2" s="34"/>
      <c r="AF2" s="34"/>
      <c r="AG2" s="34"/>
      <c r="AH2" s="34"/>
      <c r="AI2" s="34"/>
      <c r="AJ2" s="34"/>
      <c r="AK2" s="34"/>
      <c r="AL2" s="34"/>
      <c r="AM2" s="34"/>
    </row>
    <row r="3" spans="1:40" ht="19.899999999999999" customHeight="1" x14ac:dyDescent="0.2">
      <c r="A3" s="495" t="s">
        <v>163</v>
      </c>
      <c r="B3" s="495"/>
      <c r="C3" s="495"/>
      <c r="D3" s="495"/>
      <c r="E3" s="495"/>
      <c r="F3" s="495"/>
      <c r="G3" s="495"/>
      <c r="H3" s="495"/>
      <c r="I3" s="495"/>
      <c r="J3" s="38"/>
      <c r="K3" s="495" t="s">
        <v>164</v>
      </c>
      <c r="L3" s="495"/>
      <c r="M3" s="495"/>
      <c r="N3" s="495"/>
      <c r="O3" s="495"/>
      <c r="P3" s="495"/>
      <c r="Q3" s="495"/>
      <c r="R3" s="495"/>
      <c r="S3" s="495"/>
      <c r="T3" s="38"/>
      <c r="U3" s="495" t="s">
        <v>165</v>
      </c>
      <c r="V3" s="495"/>
      <c r="W3" s="495"/>
      <c r="X3" s="495"/>
      <c r="Y3" s="495"/>
      <c r="Z3" s="495"/>
      <c r="AA3" s="495"/>
      <c r="AB3" s="495"/>
      <c r="AC3" s="495"/>
      <c r="AD3" s="38"/>
      <c r="AE3" s="495" t="s">
        <v>166</v>
      </c>
      <c r="AF3" s="495"/>
      <c r="AG3" s="495"/>
      <c r="AH3" s="495"/>
      <c r="AI3" s="495"/>
      <c r="AJ3" s="495"/>
      <c r="AK3" s="495"/>
      <c r="AL3" s="495"/>
      <c r="AM3" s="495"/>
      <c r="AN3" s="38"/>
    </row>
    <row r="4" spans="1:40" ht="6" customHeight="1" x14ac:dyDescent="0.2">
      <c r="A4" s="34"/>
      <c r="B4" s="34"/>
      <c r="C4" s="34"/>
      <c r="D4" s="34"/>
      <c r="E4" s="34"/>
      <c r="F4" s="34"/>
      <c r="G4" s="34"/>
      <c r="H4" s="34"/>
      <c r="I4" s="34"/>
      <c r="J4" s="37"/>
      <c r="K4" s="34"/>
      <c r="L4" s="34"/>
      <c r="M4" s="34"/>
      <c r="N4" s="34"/>
      <c r="O4" s="34"/>
      <c r="P4" s="34"/>
      <c r="Q4" s="34"/>
      <c r="R4" s="34"/>
      <c r="S4" s="34"/>
      <c r="T4" s="37"/>
      <c r="U4" s="34"/>
      <c r="V4" s="34"/>
      <c r="W4" s="34"/>
      <c r="X4" s="34"/>
      <c r="Y4" s="34"/>
      <c r="Z4" s="34"/>
      <c r="AA4" s="34"/>
      <c r="AB4" s="34"/>
      <c r="AC4" s="34"/>
      <c r="AD4" s="37"/>
      <c r="AE4" s="34"/>
      <c r="AF4" s="34"/>
      <c r="AG4" s="34"/>
      <c r="AH4" s="34"/>
      <c r="AI4" s="34"/>
      <c r="AJ4" s="34"/>
      <c r="AK4" s="34"/>
      <c r="AL4" s="34"/>
      <c r="AM4" s="34"/>
      <c r="AN4" s="37"/>
    </row>
    <row r="5" spans="1:40" ht="14.45" customHeight="1" x14ac:dyDescent="0.2">
      <c r="A5" s="491" t="s">
        <v>167</v>
      </c>
      <c r="B5" s="492"/>
      <c r="C5" s="492"/>
      <c r="D5" s="492"/>
      <c r="E5" s="492"/>
      <c r="F5" s="492"/>
      <c r="G5" s="492"/>
      <c r="H5" s="492"/>
      <c r="I5" s="492"/>
      <c r="J5" s="37"/>
      <c r="K5" s="491" t="s">
        <v>154</v>
      </c>
      <c r="L5" s="493"/>
      <c r="M5" s="493"/>
      <c r="N5" s="493"/>
      <c r="O5" s="493"/>
      <c r="P5" s="493"/>
      <c r="Q5" s="493"/>
      <c r="R5" s="493"/>
      <c r="S5" s="493"/>
      <c r="T5" s="37"/>
      <c r="U5" s="491" t="s">
        <v>168</v>
      </c>
      <c r="V5" s="492"/>
      <c r="W5" s="492"/>
      <c r="X5" s="492"/>
      <c r="Y5" s="492"/>
      <c r="Z5" s="492"/>
      <c r="AA5" s="492"/>
      <c r="AB5" s="492"/>
      <c r="AC5" s="492"/>
      <c r="AD5" s="37"/>
      <c r="AE5" s="491" t="s">
        <v>154</v>
      </c>
      <c r="AF5" s="493"/>
      <c r="AG5" s="493"/>
      <c r="AH5" s="493"/>
      <c r="AI5" s="493"/>
      <c r="AJ5" s="493"/>
      <c r="AK5" s="493"/>
      <c r="AL5" s="493"/>
      <c r="AM5" s="493"/>
      <c r="AN5" s="37"/>
    </row>
    <row r="6" spans="1:40" ht="14.25" x14ac:dyDescent="0.2">
      <c r="A6" s="492"/>
      <c r="B6" s="492"/>
      <c r="C6" s="492"/>
      <c r="D6" s="492"/>
      <c r="E6" s="492"/>
      <c r="F6" s="492"/>
      <c r="G6" s="492"/>
      <c r="H6" s="492"/>
      <c r="I6" s="492"/>
      <c r="J6" s="37"/>
      <c r="K6" s="493"/>
      <c r="L6" s="493"/>
      <c r="M6" s="493"/>
      <c r="N6" s="493"/>
      <c r="O6" s="493"/>
      <c r="P6" s="493"/>
      <c r="Q6" s="493"/>
      <c r="R6" s="493"/>
      <c r="S6" s="493"/>
      <c r="T6" s="37"/>
      <c r="U6" s="492"/>
      <c r="V6" s="492"/>
      <c r="W6" s="492"/>
      <c r="X6" s="492"/>
      <c r="Y6" s="492"/>
      <c r="Z6" s="492"/>
      <c r="AA6" s="492"/>
      <c r="AB6" s="492"/>
      <c r="AC6" s="492"/>
      <c r="AD6" s="37"/>
      <c r="AE6" s="493"/>
      <c r="AF6" s="493"/>
      <c r="AG6" s="493"/>
      <c r="AH6" s="493"/>
      <c r="AI6" s="493"/>
      <c r="AJ6" s="493"/>
      <c r="AK6" s="493"/>
      <c r="AL6" s="493"/>
      <c r="AM6" s="493"/>
      <c r="AN6" s="37"/>
    </row>
    <row r="7" spans="1:40" ht="14.45" customHeight="1" x14ac:dyDescent="0.2">
      <c r="A7" s="492"/>
      <c r="B7" s="492"/>
      <c r="C7" s="492"/>
      <c r="D7" s="492"/>
      <c r="E7" s="492"/>
      <c r="F7" s="492"/>
      <c r="G7" s="492"/>
      <c r="H7" s="492"/>
      <c r="I7" s="492"/>
      <c r="J7" s="37"/>
      <c r="K7" s="493"/>
      <c r="L7" s="493"/>
      <c r="M7" s="493"/>
      <c r="N7" s="493"/>
      <c r="O7" s="493"/>
      <c r="P7" s="493"/>
      <c r="Q7" s="493"/>
      <c r="R7" s="493"/>
      <c r="S7" s="493"/>
      <c r="T7" s="37"/>
      <c r="U7" s="492"/>
      <c r="V7" s="492"/>
      <c r="W7" s="492"/>
      <c r="X7" s="492"/>
      <c r="Y7" s="492"/>
      <c r="Z7" s="492"/>
      <c r="AA7" s="492"/>
      <c r="AB7" s="492"/>
      <c r="AC7" s="492"/>
      <c r="AD7" s="37"/>
      <c r="AE7" s="493"/>
      <c r="AF7" s="493"/>
      <c r="AG7" s="493"/>
      <c r="AH7" s="493"/>
      <c r="AI7" s="493"/>
      <c r="AJ7" s="493"/>
      <c r="AK7" s="493"/>
      <c r="AL7" s="493"/>
      <c r="AM7" s="493"/>
      <c r="AN7" s="37"/>
    </row>
    <row r="8" spans="1:40" ht="14.45" customHeight="1" x14ac:dyDescent="0.2">
      <c r="A8" s="492"/>
      <c r="B8" s="492"/>
      <c r="C8" s="492"/>
      <c r="D8" s="492"/>
      <c r="E8" s="492"/>
      <c r="F8" s="492"/>
      <c r="G8" s="492"/>
      <c r="H8" s="492"/>
      <c r="I8" s="492"/>
      <c r="J8" s="37"/>
      <c r="K8" s="493"/>
      <c r="L8" s="493"/>
      <c r="M8" s="493"/>
      <c r="N8" s="493"/>
      <c r="O8" s="493"/>
      <c r="P8" s="493"/>
      <c r="Q8" s="493"/>
      <c r="R8" s="493"/>
      <c r="S8" s="493"/>
      <c r="T8" s="37"/>
      <c r="U8" s="492"/>
      <c r="V8" s="492"/>
      <c r="W8" s="492"/>
      <c r="X8" s="492"/>
      <c r="Y8" s="492"/>
      <c r="Z8" s="492"/>
      <c r="AA8" s="492"/>
      <c r="AB8" s="492"/>
      <c r="AC8" s="492"/>
      <c r="AD8" s="37"/>
      <c r="AE8" s="493"/>
      <c r="AF8" s="493"/>
      <c r="AG8" s="493"/>
      <c r="AH8" s="493"/>
      <c r="AI8" s="493"/>
      <c r="AJ8" s="493"/>
      <c r="AK8" s="493"/>
      <c r="AL8" s="493"/>
      <c r="AM8" s="493"/>
      <c r="AN8" s="37"/>
    </row>
    <row r="9" spans="1:40" ht="14.45" customHeight="1" x14ac:dyDescent="0.2">
      <c r="A9" s="492"/>
      <c r="B9" s="492"/>
      <c r="C9" s="492"/>
      <c r="D9" s="492"/>
      <c r="E9" s="492"/>
      <c r="F9" s="492"/>
      <c r="G9" s="492"/>
      <c r="H9" s="492"/>
      <c r="I9" s="492"/>
      <c r="J9" s="37"/>
      <c r="K9" s="493"/>
      <c r="L9" s="493"/>
      <c r="M9" s="493"/>
      <c r="N9" s="493"/>
      <c r="O9" s="493"/>
      <c r="P9" s="493"/>
      <c r="Q9" s="493"/>
      <c r="R9" s="493"/>
      <c r="S9" s="493"/>
      <c r="T9" s="37"/>
      <c r="U9" s="492"/>
      <c r="V9" s="492"/>
      <c r="W9" s="492"/>
      <c r="X9" s="492"/>
      <c r="Y9" s="492"/>
      <c r="Z9" s="492"/>
      <c r="AA9" s="492"/>
      <c r="AB9" s="492"/>
      <c r="AC9" s="492"/>
      <c r="AD9" s="37"/>
      <c r="AE9" s="493"/>
      <c r="AF9" s="493"/>
      <c r="AG9" s="493"/>
      <c r="AH9" s="493"/>
      <c r="AI9" s="493"/>
      <c r="AJ9" s="493"/>
      <c r="AK9" s="493"/>
      <c r="AL9" s="493"/>
      <c r="AM9" s="493"/>
      <c r="AN9" s="37"/>
    </row>
    <row r="10" spans="1:40" ht="14.25" x14ac:dyDescent="0.2">
      <c r="A10" s="492"/>
      <c r="B10" s="492"/>
      <c r="C10" s="492"/>
      <c r="D10" s="492"/>
      <c r="E10" s="492"/>
      <c r="F10" s="492"/>
      <c r="G10" s="492"/>
      <c r="H10" s="492"/>
      <c r="I10" s="492"/>
      <c r="J10" s="37"/>
      <c r="K10" s="493"/>
      <c r="L10" s="493"/>
      <c r="M10" s="493"/>
      <c r="N10" s="493"/>
      <c r="O10" s="493"/>
      <c r="P10" s="493"/>
      <c r="Q10" s="493"/>
      <c r="R10" s="493"/>
      <c r="S10" s="493"/>
      <c r="T10" s="37"/>
      <c r="U10" s="492"/>
      <c r="V10" s="492"/>
      <c r="W10" s="492"/>
      <c r="X10" s="492"/>
      <c r="Y10" s="492"/>
      <c r="Z10" s="492"/>
      <c r="AA10" s="492"/>
      <c r="AB10" s="492"/>
      <c r="AC10" s="492"/>
      <c r="AD10" s="37"/>
      <c r="AE10" s="493"/>
      <c r="AF10" s="493"/>
      <c r="AG10" s="493"/>
      <c r="AH10" s="493"/>
      <c r="AI10" s="493"/>
      <c r="AJ10" s="493"/>
      <c r="AK10" s="493"/>
      <c r="AL10" s="493"/>
      <c r="AM10" s="493"/>
      <c r="AN10" s="37"/>
    </row>
    <row r="11" spans="1:40" ht="14.25" x14ac:dyDescent="0.2">
      <c r="A11" s="492"/>
      <c r="B11" s="492"/>
      <c r="C11" s="492"/>
      <c r="D11" s="492"/>
      <c r="E11" s="492"/>
      <c r="F11" s="492"/>
      <c r="G11" s="492"/>
      <c r="H11" s="492"/>
      <c r="I11" s="492"/>
      <c r="J11" s="37"/>
      <c r="K11" s="493"/>
      <c r="L11" s="493"/>
      <c r="M11" s="493"/>
      <c r="N11" s="493"/>
      <c r="O11" s="493"/>
      <c r="P11" s="493"/>
      <c r="Q11" s="493"/>
      <c r="R11" s="493"/>
      <c r="S11" s="493"/>
      <c r="T11" s="37"/>
      <c r="U11" s="492"/>
      <c r="V11" s="492"/>
      <c r="W11" s="492"/>
      <c r="X11" s="492"/>
      <c r="Y11" s="492"/>
      <c r="Z11" s="492"/>
      <c r="AA11" s="492"/>
      <c r="AB11" s="492"/>
      <c r="AC11" s="492"/>
      <c r="AD11" s="37"/>
      <c r="AE11" s="493"/>
      <c r="AF11" s="493"/>
      <c r="AG11" s="493"/>
      <c r="AH11" s="493"/>
      <c r="AI11" s="493"/>
      <c r="AJ11" s="493"/>
      <c r="AK11" s="493"/>
      <c r="AL11" s="493"/>
      <c r="AM11" s="493"/>
      <c r="AN11" s="37"/>
    </row>
    <row r="12" spans="1:40" ht="14.25" x14ac:dyDescent="0.2">
      <c r="A12" s="492"/>
      <c r="B12" s="492"/>
      <c r="C12" s="492"/>
      <c r="D12" s="492"/>
      <c r="E12" s="492"/>
      <c r="F12" s="492"/>
      <c r="G12" s="492"/>
      <c r="H12" s="492"/>
      <c r="I12" s="492"/>
      <c r="J12" s="37"/>
      <c r="K12" s="493"/>
      <c r="L12" s="493"/>
      <c r="M12" s="493"/>
      <c r="N12" s="493"/>
      <c r="O12" s="493"/>
      <c r="P12" s="493"/>
      <c r="Q12" s="493"/>
      <c r="R12" s="493"/>
      <c r="S12" s="493"/>
      <c r="T12" s="37"/>
      <c r="U12" s="492"/>
      <c r="V12" s="492"/>
      <c r="W12" s="492"/>
      <c r="X12" s="492"/>
      <c r="Y12" s="492"/>
      <c r="Z12" s="492"/>
      <c r="AA12" s="492"/>
      <c r="AB12" s="492"/>
      <c r="AC12" s="492"/>
      <c r="AD12" s="37"/>
      <c r="AE12" s="493"/>
      <c r="AF12" s="493"/>
      <c r="AG12" s="493"/>
      <c r="AH12" s="493"/>
      <c r="AI12" s="493"/>
      <c r="AJ12" s="493"/>
      <c r="AK12" s="493"/>
      <c r="AL12" s="493"/>
      <c r="AM12" s="493"/>
      <c r="AN12" s="37"/>
    </row>
    <row r="13" spans="1:40" ht="14.25" x14ac:dyDescent="0.2">
      <c r="A13" s="492"/>
      <c r="B13" s="492"/>
      <c r="C13" s="492"/>
      <c r="D13" s="492"/>
      <c r="E13" s="492"/>
      <c r="F13" s="492"/>
      <c r="G13" s="492"/>
      <c r="H13" s="492"/>
      <c r="I13" s="492"/>
      <c r="J13" s="37"/>
      <c r="K13" s="493"/>
      <c r="L13" s="493"/>
      <c r="M13" s="493"/>
      <c r="N13" s="493"/>
      <c r="O13" s="493"/>
      <c r="P13" s="493"/>
      <c r="Q13" s="493"/>
      <c r="R13" s="493"/>
      <c r="S13" s="493"/>
      <c r="T13" s="37"/>
      <c r="U13" s="492"/>
      <c r="V13" s="492"/>
      <c r="W13" s="492"/>
      <c r="X13" s="492"/>
      <c r="Y13" s="492"/>
      <c r="Z13" s="492"/>
      <c r="AA13" s="492"/>
      <c r="AB13" s="492"/>
      <c r="AC13" s="492"/>
      <c r="AD13" s="37"/>
      <c r="AE13" s="493"/>
      <c r="AF13" s="493"/>
      <c r="AG13" s="493"/>
      <c r="AH13" s="493"/>
      <c r="AI13" s="493"/>
      <c r="AJ13" s="493"/>
      <c r="AK13" s="493"/>
      <c r="AL13" s="493"/>
      <c r="AM13" s="493"/>
      <c r="AN13" s="37"/>
    </row>
    <row r="14" spans="1:40" ht="14.25" x14ac:dyDescent="0.2">
      <c r="A14" s="492"/>
      <c r="B14" s="492"/>
      <c r="C14" s="492"/>
      <c r="D14" s="492"/>
      <c r="E14" s="492"/>
      <c r="F14" s="492"/>
      <c r="G14" s="492"/>
      <c r="H14" s="492"/>
      <c r="I14" s="492"/>
      <c r="J14" s="37"/>
      <c r="K14" s="493"/>
      <c r="L14" s="493"/>
      <c r="M14" s="493"/>
      <c r="N14" s="493"/>
      <c r="O14" s="493"/>
      <c r="P14" s="493"/>
      <c r="Q14" s="493"/>
      <c r="R14" s="493"/>
      <c r="S14" s="493"/>
      <c r="T14" s="37"/>
      <c r="U14" s="492"/>
      <c r="V14" s="492"/>
      <c r="W14" s="492"/>
      <c r="X14" s="492"/>
      <c r="Y14" s="492"/>
      <c r="Z14" s="492"/>
      <c r="AA14" s="492"/>
      <c r="AB14" s="492"/>
      <c r="AC14" s="492"/>
      <c r="AD14" s="37"/>
      <c r="AE14" s="493"/>
      <c r="AF14" s="493"/>
      <c r="AG14" s="493"/>
      <c r="AH14" s="493"/>
      <c r="AI14" s="493"/>
      <c r="AJ14" s="493"/>
      <c r="AK14" s="493"/>
      <c r="AL14" s="493"/>
      <c r="AM14" s="493"/>
      <c r="AN14" s="37"/>
    </row>
    <row r="15" spans="1:40" ht="14.25" x14ac:dyDescent="0.2">
      <c r="A15" s="492"/>
      <c r="B15" s="492"/>
      <c r="C15" s="492"/>
      <c r="D15" s="492"/>
      <c r="E15" s="492"/>
      <c r="F15" s="492"/>
      <c r="G15" s="492"/>
      <c r="H15" s="492"/>
      <c r="I15" s="492"/>
      <c r="J15" s="37"/>
      <c r="K15" s="493"/>
      <c r="L15" s="493"/>
      <c r="M15" s="493"/>
      <c r="N15" s="493"/>
      <c r="O15" s="493"/>
      <c r="P15" s="493"/>
      <c r="Q15" s="493"/>
      <c r="R15" s="493"/>
      <c r="S15" s="493"/>
      <c r="T15" s="37"/>
      <c r="U15" s="492"/>
      <c r="V15" s="492"/>
      <c r="W15" s="492"/>
      <c r="X15" s="492"/>
      <c r="Y15" s="492"/>
      <c r="Z15" s="492"/>
      <c r="AA15" s="492"/>
      <c r="AB15" s="492"/>
      <c r="AC15" s="492"/>
      <c r="AD15" s="37"/>
      <c r="AE15" s="493"/>
      <c r="AF15" s="493"/>
      <c r="AG15" s="493"/>
      <c r="AH15" s="493"/>
      <c r="AI15" s="493"/>
      <c r="AJ15" s="493"/>
      <c r="AK15" s="493"/>
      <c r="AL15" s="493"/>
      <c r="AM15" s="493"/>
      <c r="AN15" s="37"/>
    </row>
    <row r="16" spans="1:40" ht="14.45" customHeight="1" x14ac:dyDescent="0.2">
      <c r="A16" s="492"/>
      <c r="B16" s="492"/>
      <c r="C16" s="492"/>
      <c r="D16" s="492"/>
      <c r="E16" s="492"/>
      <c r="F16" s="492"/>
      <c r="G16" s="492"/>
      <c r="H16" s="492"/>
      <c r="I16" s="492"/>
      <c r="J16" s="37"/>
      <c r="K16" s="493"/>
      <c r="L16" s="493"/>
      <c r="M16" s="493"/>
      <c r="N16" s="493"/>
      <c r="O16" s="493"/>
      <c r="P16" s="493"/>
      <c r="Q16" s="493"/>
      <c r="R16" s="493"/>
      <c r="S16" s="493"/>
      <c r="T16" s="37"/>
      <c r="U16" s="492"/>
      <c r="V16" s="492"/>
      <c r="W16" s="492"/>
      <c r="X16" s="492"/>
      <c r="Y16" s="492"/>
      <c r="Z16" s="492"/>
      <c r="AA16" s="492"/>
      <c r="AB16" s="492"/>
      <c r="AC16" s="492"/>
      <c r="AD16" s="37"/>
      <c r="AE16" s="493"/>
      <c r="AF16" s="493"/>
      <c r="AG16" s="493"/>
      <c r="AH16" s="493"/>
      <c r="AI16" s="493"/>
      <c r="AJ16" s="493"/>
      <c r="AK16" s="493"/>
      <c r="AL16" s="493"/>
      <c r="AM16" s="493"/>
      <c r="AN16" s="37"/>
    </row>
    <row r="17" spans="1:43" ht="14.25" x14ac:dyDescent="0.2">
      <c r="A17" s="492"/>
      <c r="B17" s="492"/>
      <c r="C17" s="492"/>
      <c r="D17" s="492"/>
      <c r="E17" s="492"/>
      <c r="F17" s="492"/>
      <c r="G17" s="492"/>
      <c r="H17" s="492"/>
      <c r="I17" s="492"/>
      <c r="J17" s="37"/>
      <c r="K17" s="493"/>
      <c r="L17" s="493"/>
      <c r="M17" s="493"/>
      <c r="N17" s="493"/>
      <c r="O17" s="493"/>
      <c r="P17" s="493"/>
      <c r="Q17" s="493"/>
      <c r="R17" s="493"/>
      <c r="S17" s="493"/>
      <c r="T17" s="37"/>
      <c r="U17" s="492"/>
      <c r="V17" s="492"/>
      <c r="W17" s="492"/>
      <c r="X17" s="492"/>
      <c r="Y17" s="492"/>
      <c r="Z17" s="492"/>
      <c r="AA17" s="492"/>
      <c r="AB17" s="492"/>
      <c r="AC17" s="492"/>
      <c r="AD17" s="37"/>
      <c r="AE17" s="493"/>
      <c r="AF17" s="493"/>
      <c r="AG17" s="493"/>
      <c r="AH17" s="493"/>
      <c r="AI17" s="493"/>
      <c r="AJ17" s="493"/>
      <c r="AK17" s="493"/>
      <c r="AL17" s="493"/>
      <c r="AM17" s="493"/>
      <c r="AN17" s="37"/>
    </row>
    <row r="18" spans="1:43" ht="14.45" customHeight="1" x14ac:dyDescent="0.2">
      <c r="A18" s="492"/>
      <c r="B18" s="492"/>
      <c r="C18" s="492"/>
      <c r="D18" s="492"/>
      <c r="E18" s="492"/>
      <c r="F18" s="492"/>
      <c r="G18" s="492"/>
      <c r="H18" s="492"/>
      <c r="I18" s="492"/>
      <c r="J18" s="37"/>
      <c r="K18" s="493"/>
      <c r="L18" s="493"/>
      <c r="M18" s="493"/>
      <c r="N18" s="493"/>
      <c r="O18" s="493"/>
      <c r="P18" s="493"/>
      <c r="Q18" s="493"/>
      <c r="R18" s="493"/>
      <c r="S18" s="493"/>
      <c r="T18" s="37"/>
      <c r="U18" s="492"/>
      <c r="V18" s="492"/>
      <c r="W18" s="492"/>
      <c r="X18" s="492"/>
      <c r="Y18" s="492"/>
      <c r="Z18" s="492"/>
      <c r="AA18" s="492"/>
      <c r="AB18" s="492"/>
      <c r="AC18" s="492"/>
      <c r="AD18" s="37"/>
      <c r="AE18" s="493"/>
      <c r="AF18" s="493"/>
      <c r="AG18" s="493"/>
      <c r="AH18" s="493"/>
      <c r="AI18" s="493"/>
      <c r="AJ18" s="493"/>
      <c r="AK18" s="493"/>
      <c r="AL18" s="493"/>
      <c r="AM18" s="493"/>
      <c r="AN18" s="37"/>
    </row>
    <row r="19" spans="1:43" ht="14.25" x14ac:dyDescent="0.2">
      <c r="A19" s="492"/>
      <c r="B19" s="492"/>
      <c r="C19" s="492"/>
      <c r="D19" s="492"/>
      <c r="E19" s="492"/>
      <c r="F19" s="492"/>
      <c r="G19" s="492"/>
      <c r="H19" s="492"/>
      <c r="I19" s="492"/>
      <c r="J19" s="37"/>
      <c r="K19" s="493"/>
      <c r="L19" s="493"/>
      <c r="M19" s="493"/>
      <c r="N19" s="493"/>
      <c r="O19" s="493"/>
      <c r="P19" s="493"/>
      <c r="Q19" s="493"/>
      <c r="R19" s="493"/>
      <c r="S19" s="493"/>
      <c r="T19" s="37"/>
      <c r="U19" s="492"/>
      <c r="V19" s="492"/>
      <c r="W19" s="492"/>
      <c r="X19" s="492"/>
      <c r="Y19" s="492"/>
      <c r="Z19" s="492"/>
      <c r="AA19" s="492"/>
      <c r="AB19" s="492"/>
      <c r="AC19" s="492"/>
      <c r="AD19" s="37"/>
      <c r="AE19" s="493"/>
      <c r="AF19" s="493"/>
      <c r="AG19" s="493"/>
      <c r="AH19" s="493"/>
      <c r="AI19" s="493"/>
      <c r="AJ19" s="493"/>
      <c r="AK19" s="493"/>
      <c r="AL19" s="493"/>
      <c r="AM19" s="493"/>
      <c r="AN19" s="37"/>
    </row>
    <row r="20" spans="1:43" ht="14.25" x14ac:dyDescent="0.2">
      <c r="A20" s="492"/>
      <c r="B20" s="492"/>
      <c r="C20" s="492"/>
      <c r="D20" s="492"/>
      <c r="E20" s="492"/>
      <c r="F20" s="492"/>
      <c r="G20" s="492"/>
      <c r="H20" s="492"/>
      <c r="I20" s="492"/>
      <c r="J20" s="37"/>
      <c r="K20" s="493"/>
      <c r="L20" s="493"/>
      <c r="M20" s="493"/>
      <c r="N20" s="493"/>
      <c r="O20" s="493"/>
      <c r="P20" s="493"/>
      <c r="Q20" s="493"/>
      <c r="R20" s="493"/>
      <c r="S20" s="493"/>
      <c r="T20" s="37"/>
      <c r="U20" s="492"/>
      <c r="V20" s="492"/>
      <c r="W20" s="492"/>
      <c r="X20" s="492"/>
      <c r="Y20" s="492"/>
      <c r="Z20" s="492"/>
      <c r="AA20" s="492"/>
      <c r="AB20" s="492"/>
      <c r="AC20" s="492"/>
      <c r="AD20" s="37"/>
      <c r="AE20" s="493"/>
      <c r="AF20" s="493"/>
      <c r="AG20" s="493"/>
      <c r="AH20" s="493"/>
      <c r="AI20" s="493"/>
      <c r="AJ20" s="493"/>
      <c r="AK20" s="493"/>
      <c r="AL20" s="493"/>
      <c r="AM20" s="493"/>
      <c r="AN20" s="37"/>
    </row>
    <row r="21" spans="1:43" ht="14.25" x14ac:dyDescent="0.2">
      <c r="A21" s="492"/>
      <c r="B21" s="492"/>
      <c r="C21" s="492"/>
      <c r="D21" s="492"/>
      <c r="E21" s="492"/>
      <c r="F21" s="492"/>
      <c r="G21" s="492"/>
      <c r="H21" s="492"/>
      <c r="I21" s="492"/>
      <c r="J21" s="37"/>
      <c r="K21" s="493"/>
      <c r="L21" s="493"/>
      <c r="M21" s="493"/>
      <c r="N21" s="493"/>
      <c r="O21" s="493"/>
      <c r="P21" s="493"/>
      <c r="Q21" s="493"/>
      <c r="R21" s="493"/>
      <c r="S21" s="493"/>
      <c r="T21" s="37"/>
      <c r="U21" s="492"/>
      <c r="V21" s="492"/>
      <c r="W21" s="492"/>
      <c r="X21" s="492"/>
      <c r="Y21" s="492"/>
      <c r="Z21" s="492"/>
      <c r="AA21" s="492"/>
      <c r="AB21" s="492"/>
      <c r="AC21" s="492"/>
      <c r="AD21" s="37"/>
      <c r="AE21" s="493"/>
      <c r="AF21" s="493"/>
      <c r="AG21" s="493"/>
      <c r="AH21" s="493"/>
      <c r="AI21" s="493"/>
      <c r="AJ21" s="493"/>
      <c r="AK21" s="493"/>
      <c r="AL21" s="493"/>
      <c r="AM21" s="493"/>
      <c r="AN21" s="37"/>
    </row>
    <row r="22" spans="1:43" ht="14.25" x14ac:dyDescent="0.2">
      <c r="A22" s="492"/>
      <c r="B22" s="492"/>
      <c r="C22" s="492"/>
      <c r="D22" s="492"/>
      <c r="E22" s="492"/>
      <c r="F22" s="492"/>
      <c r="G22" s="492"/>
      <c r="H22" s="492"/>
      <c r="I22" s="492"/>
      <c r="J22" s="37"/>
      <c r="K22" s="493"/>
      <c r="L22" s="493"/>
      <c r="M22" s="493"/>
      <c r="N22" s="493"/>
      <c r="O22" s="493"/>
      <c r="P22" s="493"/>
      <c r="Q22" s="493"/>
      <c r="R22" s="493"/>
      <c r="S22" s="493"/>
      <c r="T22" s="37"/>
      <c r="U22" s="492"/>
      <c r="V22" s="492"/>
      <c r="W22" s="492"/>
      <c r="X22" s="492"/>
      <c r="Y22" s="492"/>
      <c r="Z22" s="492"/>
      <c r="AA22" s="492"/>
      <c r="AB22" s="492"/>
      <c r="AC22" s="492"/>
      <c r="AD22" s="37"/>
      <c r="AE22" s="493"/>
      <c r="AF22" s="493"/>
      <c r="AG22" s="493"/>
      <c r="AH22" s="493"/>
      <c r="AI22" s="493"/>
      <c r="AJ22" s="493"/>
      <c r="AK22" s="493"/>
      <c r="AL22" s="493"/>
      <c r="AM22" s="493"/>
      <c r="AN22" s="37"/>
    </row>
    <row r="23" spans="1:43" ht="14.25" x14ac:dyDescent="0.2">
      <c r="A23" s="492"/>
      <c r="B23" s="492"/>
      <c r="C23" s="492"/>
      <c r="D23" s="492"/>
      <c r="E23" s="492"/>
      <c r="F23" s="492"/>
      <c r="G23" s="492"/>
      <c r="H23" s="492"/>
      <c r="I23" s="492"/>
      <c r="J23" s="37"/>
      <c r="K23" s="493"/>
      <c r="L23" s="493"/>
      <c r="M23" s="493"/>
      <c r="N23" s="493"/>
      <c r="O23" s="493"/>
      <c r="P23" s="493"/>
      <c r="Q23" s="493"/>
      <c r="R23" s="493"/>
      <c r="S23" s="493"/>
      <c r="T23" s="37"/>
      <c r="U23" s="492"/>
      <c r="V23" s="492"/>
      <c r="W23" s="492"/>
      <c r="X23" s="492"/>
      <c r="Y23" s="492"/>
      <c r="Z23" s="492"/>
      <c r="AA23" s="492"/>
      <c r="AB23" s="492"/>
      <c r="AC23" s="492"/>
      <c r="AD23" s="37"/>
      <c r="AE23" s="493"/>
      <c r="AF23" s="493"/>
      <c r="AG23" s="493"/>
      <c r="AH23" s="493"/>
      <c r="AI23" s="493"/>
      <c r="AJ23" s="493"/>
      <c r="AK23" s="493"/>
      <c r="AL23" s="493"/>
      <c r="AM23" s="493"/>
      <c r="AN23" s="37"/>
    </row>
    <row r="24" spans="1:43" ht="14.25" x14ac:dyDescent="0.2">
      <c r="A24" s="492"/>
      <c r="B24" s="492"/>
      <c r="C24" s="492"/>
      <c r="D24" s="492"/>
      <c r="E24" s="492"/>
      <c r="F24" s="492"/>
      <c r="G24" s="492"/>
      <c r="H24" s="492"/>
      <c r="I24" s="492"/>
      <c r="J24" s="37"/>
      <c r="K24" s="493"/>
      <c r="L24" s="493"/>
      <c r="M24" s="493"/>
      <c r="N24" s="493"/>
      <c r="O24" s="493"/>
      <c r="P24" s="493"/>
      <c r="Q24" s="493"/>
      <c r="R24" s="493"/>
      <c r="S24" s="493"/>
      <c r="T24" s="37"/>
      <c r="U24" s="492"/>
      <c r="V24" s="492"/>
      <c r="W24" s="492"/>
      <c r="X24" s="492"/>
      <c r="Y24" s="492"/>
      <c r="Z24" s="492"/>
      <c r="AA24" s="492"/>
      <c r="AB24" s="492"/>
      <c r="AC24" s="492"/>
      <c r="AD24" s="37"/>
      <c r="AE24" s="493"/>
      <c r="AF24" s="493"/>
      <c r="AG24" s="493"/>
      <c r="AH24" s="493"/>
      <c r="AI24" s="493"/>
      <c r="AJ24" s="493"/>
      <c r="AK24" s="493"/>
      <c r="AL24" s="493"/>
      <c r="AM24" s="493"/>
      <c r="AN24" s="37"/>
    </row>
    <row r="25" spans="1:43" ht="14.25" x14ac:dyDescent="0.2">
      <c r="A25" s="492"/>
      <c r="B25" s="492"/>
      <c r="C25" s="492"/>
      <c r="D25" s="492"/>
      <c r="E25" s="492"/>
      <c r="F25" s="492"/>
      <c r="G25" s="492"/>
      <c r="H25" s="492"/>
      <c r="I25" s="492"/>
      <c r="J25" s="37"/>
      <c r="K25" s="493"/>
      <c r="L25" s="493"/>
      <c r="M25" s="493"/>
      <c r="N25" s="493"/>
      <c r="O25" s="493"/>
      <c r="P25" s="493"/>
      <c r="Q25" s="493"/>
      <c r="R25" s="493"/>
      <c r="S25" s="493"/>
      <c r="T25" s="37"/>
      <c r="U25" s="492"/>
      <c r="V25" s="492"/>
      <c r="W25" s="492"/>
      <c r="X25" s="492"/>
      <c r="Y25" s="492"/>
      <c r="Z25" s="492"/>
      <c r="AA25" s="492"/>
      <c r="AB25" s="492"/>
      <c r="AC25" s="492"/>
      <c r="AD25" s="37"/>
      <c r="AE25" s="493"/>
      <c r="AF25" s="493"/>
      <c r="AG25" s="493"/>
      <c r="AH25" s="493"/>
      <c r="AI25" s="493"/>
      <c r="AJ25" s="493"/>
      <c r="AK25" s="493"/>
      <c r="AL25" s="493"/>
      <c r="AM25" s="493"/>
      <c r="AN25" s="37"/>
    </row>
    <row r="26" spans="1:43" ht="14.25" x14ac:dyDescent="0.2">
      <c r="A26" s="492"/>
      <c r="B26" s="492"/>
      <c r="C26" s="492"/>
      <c r="D26" s="492"/>
      <c r="E26" s="492"/>
      <c r="F26" s="492"/>
      <c r="G26" s="492"/>
      <c r="H26" s="492"/>
      <c r="I26" s="492"/>
      <c r="J26" s="37"/>
      <c r="K26" s="493"/>
      <c r="L26" s="493"/>
      <c r="M26" s="493"/>
      <c r="N26" s="493"/>
      <c r="O26" s="493"/>
      <c r="P26" s="493"/>
      <c r="Q26" s="493"/>
      <c r="R26" s="493"/>
      <c r="S26" s="493"/>
      <c r="T26" s="37"/>
      <c r="U26" s="492"/>
      <c r="V26" s="492"/>
      <c r="W26" s="492"/>
      <c r="X26" s="492"/>
      <c r="Y26" s="492"/>
      <c r="Z26" s="492"/>
      <c r="AA26" s="492"/>
      <c r="AB26" s="492"/>
      <c r="AC26" s="492"/>
      <c r="AD26" s="37"/>
      <c r="AE26" s="493"/>
      <c r="AF26" s="493"/>
      <c r="AG26" s="493"/>
      <c r="AH26" s="493"/>
      <c r="AI26" s="493"/>
      <c r="AJ26" s="493"/>
      <c r="AK26" s="493"/>
      <c r="AL26" s="493"/>
      <c r="AM26" s="493"/>
      <c r="AN26" s="37"/>
      <c r="AQ26"/>
    </row>
    <row r="27" spans="1:43" ht="14.25" x14ac:dyDescent="0.2">
      <c r="A27" s="492"/>
      <c r="B27" s="492"/>
      <c r="C27" s="492"/>
      <c r="D27" s="492"/>
      <c r="E27" s="492"/>
      <c r="F27" s="492"/>
      <c r="G27" s="492"/>
      <c r="H27" s="492"/>
      <c r="I27" s="492"/>
      <c r="J27" s="37"/>
      <c r="K27" s="493"/>
      <c r="L27" s="493"/>
      <c r="M27" s="493"/>
      <c r="N27" s="493"/>
      <c r="O27" s="493"/>
      <c r="P27" s="493"/>
      <c r="Q27" s="493"/>
      <c r="R27" s="493"/>
      <c r="S27" s="493"/>
      <c r="T27" s="37"/>
      <c r="U27" s="492"/>
      <c r="V27" s="492"/>
      <c r="W27" s="492"/>
      <c r="X27" s="492"/>
      <c r="Y27" s="492"/>
      <c r="Z27" s="492"/>
      <c r="AA27" s="492"/>
      <c r="AB27" s="492"/>
      <c r="AC27" s="492"/>
      <c r="AD27" s="37"/>
      <c r="AE27" s="493"/>
      <c r="AF27" s="493"/>
      <c r="AG27" s="493"/>
      <c r="AH27" s="493"/>
      <c r="AI27" s="493"/>
      <c r="AJ27" s="493"/>
      <c r="AK27" s="493"/>
      <c r="AL27" s="493"/>
      <c r="AM27" s="493"/>
      <c r="AN27" s="37"/>
    </row>
    <row r="28" spans="1:43" ht="14.25" x14ac:dyDescent="0.2">
      <c r="A28" s="492"/>
      <c r="B28" s="492"/>
      <c r="C28" s="492"/>
      <c r="D28" s="492"/>
      <c r="E28" s="492"/>
      <c r="F28" s="492"/>
      <c r="G28" s="492"/>
      <c r="H28" s="492"/>
      <c r="I28" s="492"/>
      <c r="J28" s="37"/>
      <c r="K28" s="493"/>
      <c r="L28" s="493"/>
      <c r="M28" s="493"/>
      <c r="N28" s="493"/>
      <c r="O28" s="493"/>
      <c r="P28" s="493"/>
      <c r="Q28" s="493"/>
      <c r="R28" s="493"/>
      <c r="S28" s="493"/>
      <c r="T28" s="37"/>
      <c r="U28" s="492"/>
      <c r="V28" s="492"/>
      <c r="W28" s="492"/>
      <c r="X28" s="492"/>
      <c r="Y28" s="492"/>
      <c r="Z28" s="492"/>
      <c r="AA28" s="492"/>
      <c r="AB28" s="492"/>
      <c r="AC28" s="492"/>
      <c r="AD28" s="37"/>
      <c r="AE28" s="493"/>
      <c r="AF28" s="493"/>
      <c r="AG28" s="493"/>
      <c r="AH28" s="493"/>
      <c r="AI28" s="493"/>
      <c r="AJ28" s="493"/>
      <c r="AK28" s="493"/>
      <c r="AL28" s="493"/>
      <c r="AM28" s="493"/>
      <c r="AN28" s="37"/>
    </row>
    <row r="29" spans="1:43" ht="14.25" x14ac:dyDescent="0.2">
      <c r="A29" s="492"/>
      <c r="B29" s="492"/>
      <c r="C29" s="492"/>
      <c r="D29" s="492"/>
      <c r="E29" s="492"/>
      <c r="F29" s="492"/>
      <c r="G29" s="492"/>
      <c r="H29" s="492"/>
      <c r="I29" s="492"/>
      <c r="J29" s="37"/>
      <c r="K29" s="493"/>
      <c r="L29" s="493"/>
      <c r="M29" s="493"/>
      <c r="N29" s="493"/>
      <c r="O29" s="493"/>
      <c r="P29" s="493"/>
      <c r="Q29" s="493"/>
      <c r="R29" s="493"/>
      <c r="S29" s="493"/>
      <c r="T29" s="37"/>
      <c r="U29" s="492"/>
      <c r="V29" s="492"/>
      <c r="W29" s="492"/>
      <c r="X29" s="492"/>
      <c r="Y29" s="492"/>
      <c r="Z29" s="492"/>
      <c r="AA29" s="492"/>
      <c r="AB29" s="492"/>
      <c r="AC29" s="492"/>
      <c r="AD29" s="37"/>
      <c r="AE29" s="493"/>
      <c r="AF29" s="493"/>
      <c r="AG29" s="493"/>
      <c r="AH29" s="493"/>
      <c r="AI29" s="493"/>
      <c r="AJ29" s="493"/>
      <c r="AK29" s="493"/>
      <c r="AL29" s="493"/>
      <c r="AM29" s="493"/>
      <c r="AN29" s="37"/>
    </row>
    <row r="30" spans="1:43" ht="14.25" x14ac:dyDescent="0.2">
      <c r="A30" s="492"/>
      <c r="B30" s="492"/>
      <c r="C30" s="492"/>
      <c r="D30" s="492"/>
      <c r="E30" s="492"/>
      <c r="F30" s="492"/>
      <c r="G30" s="492"/>
      <c r="H30" s="492"/>
      <c r="I30" s="492"/>
      <c r="J30" s="37"/>
      <c r="K30" s="493"/>
      <c r="L30" s="493"/>
      <c r="M30" s="493"/>
      <c r="N30" s="493"/>
      <c r="O30" s="493"/>
      <c r="P30" s="493"/>
      <c r="Q30" s="493"/>
      <c r="R30" s="493"/>
      <c r="S30" s="493"/>
      <c r="T30" s="37"/>
      <c r="U30" s="492"/>
      <c r="V30" s="492"/>
      <c r="W30" s="492"/>
      <c r="X30" s="492"/>
      <c r="Y30" s="492"/>
      <c r="Z30" s="492"/>
      <c r="AA30" s="492"/>
      <c r="AB30" s="492"/>
      <c r="AC30" s="492"/>
      <c r="AD30" s="37"/>
      <c r="AE30" s="493"/>
      <c r="AF30" s="493"/>
      <c r="AG30" s="493"/>
      <c r="AH30" s="493"/>
      <c r="AI30" s="493"/>
      <c r="AJ30" s="493"/>
      <c r="AK30" s="493"/>
      <c r="AL30" s="493"/>
      <c r="AM30" s="493"/>
      <c r="AN30" s="37"/>
    </row>
    <row r="31" spans="1:43" ht="14.25" x14ac:dyDescent="0.2">
      <c r="A31" s="492"/>
      <c r="B31" s="492"/>
      <c r="C31" s="492"/>
      <c r="D31" s="492"/>
      <c r="E31" s="492"/>
      <c r="F31" s="492"/>
      <c r="G31" s="492"/>
      <c r="H31" s="492"/>
      <c r="I31" s="492"/>
      <c r="J31" s="37"/>
      <c r="K31" s="493"/>
      <c r="L31" s="493"/>
      <c r="M31" s="493"/>
      <c r="N31" s="493"/>
      <c r="O31" s="493"/>
      <c r="P31" s="493"/>
      <c r="Q31" s="493"/>
      <c r="R31" s="493"/>
      <c r="S31" s="493"/>
      <c r="T31" s="37"/>
      <c r="U31" s="492"/>
      <c r="V31" s="492"/>
      <c r="W31" s="492"/>
      <c r="X31" s="492"/>
      <c r="Y31" s="492"/>
      <c r="Z31" s="492"/>
      <c r="AA31" s="492"/>
      <c r="AB31" s="492"/>
      <c r="AC31" s="492"/>
      <c r="AD31" s="37"/>
      <c r="AE31" s="493"/>
      <c r="AF31" s="493"/>
      <c r="AG31" s="493"/>
      <c r="AH31" s="493"/>
      <c r="AI31" s="493"/>
      <c r="AJ31" s="493"/>
      <c r="AK31" s="493"/>
      <c r="AL31" s="493"/>
      <c r="AM31" s="493"/>
      <c r="AN31" s="37"/>
    </row>
    <row r="32" spans="1:43" ht="14.25" x14ac:dyDescent="0.2">
      <c r="A32" s="492"/>
      <c r="B32" s="492"/>
      <c r="C32" s="492"/>
      <c r="D32" s="492"/>
      <c r="E32" s="492"/>
      <c r="F32" s="492"/>
      <c r="G32" s="492"/>
      <c r="H32" s="492"/>
      <c r="I32" s="492"/>
      <c r="J32" s="37"/>
      <c r="K32" s="493"/>
      <c r="L32" s="493"/>
      <c r="M32" s="493"/>
      <c r="N32" s="493"/>
      <c r="O32" s="493"/>
      <c r="P32" s="493"/>
      <c r="Q32" s="493"/>
      <c r="R32" s="493"/>
      <c r="S32" s="493"/>
      <c r="T32" s="37"/>
      <c r="U32" s="492"/>
      <c r="V32" s="492"/>
      <c r="W32" s="492"/>
      <c r="X32" s="492"/>
      <c r="Y32" s="492"/>
      <c r="Z32" s="492"/>
      <c r="AA32" s="492"/>
      <c r="AB32" s="492"/>
      <c r="AC32" s="492"/>
      <c r="AD32" s="37"/>
      <c r="AE32" s="493"/>
      <c r="AF32" s="493"/>
      <c r="AG32" s="493"/>
      <c r="AH32" s="493"/>
      <c r="AI32" s="493"/>
      <c r="AJ32" s="493"/>
      <c r="AK32" s="493"/>
      <c r="AL32" s="493"/>
      <c r="AM32" s="493"/>
      <c r="AN32" s="37"/>
    </row>
    <row r="33" spans="1:40" ht="14.25" x14ac:dyDescent="0.2">
      <c r="A33" s="492"/>
      <c r="B33" s="492"/>
      <c r="C33" s="492"/>
      <c r="D33" s="492"/>
      <c r="E33" s="492"/>
      <c r="F33" s="492"/>
      <c r="G33" s="492"/>
      <c r="H33" s="492"/>
      <c r="I33" s="492"/>
      <c r="J33" s="37"/>
      <c r="K33" s="493"/>
      <c r="L33" s="493"/>
      <c r="M33" s="493"/>
      <c r="N33" s="493"/>
      <c r="O33" s="493"/>
      <c r="P33" s="493"/>
      <c r="Q33" s="493"/>
      <c r="R33" s="493"/>
      <c r="S33" s="493"/>
      <c r="T33" s="37"/>
      <c r="U33" s="492"/>
      <c r="V33" s="492"/>
      <c r="W33" s="492"/>
      <c r="X33" s="492"/>
      <c r="Y33" s="492"/>
      <c r="Z33" s="492"/>
      <c r="AA33" s="492"/>
      <c r="AB33" s="492"/>
      <c r="AC33" s="492"/>
      <c r="AD33" s="37"/>
      <c r="AE33" s="493"/>
      <c r="AF33" s="493"/>
      <c r="AG33" s="493"/>
      <c r="AH33" s="493"/>
      <c r="AI33" s="493"/>
      <c r="AJ33" s="493"/>
      <c r="AK33" s="493"/>
      <c r="AL33" s="493"/>
      <c r="AM33" s="493"/>
      <c r="AN33" s="37"/>
    </row>
    <row r="34" spans="1:40" ht="14.25" x14ac:dyDescent="0.2">
      <c r="A34" s="492"/>
      <c r="B34" s="492"/>
      <c r="C34" s="492"/>
      <c r="D34" s="492"/>
      <c r="E34" s="492"/>
      <c r="F34" s="492"/>
      <c r="G34" s="492"/>
      <c r="H34" s="492"/>
      <c r="I34" s="492"/>
      <c r="J34" s="37"/>
      <c r="K34" s="493"/>
      <c r="L34" s="493"/>
      <c r="M34" s="493"/>
      <c r="N34" s="493"/>
      <c r="O34" s="493"/>
      <c r="P34" s="493"/>
      <c r="Q34" s="493"/>
      <c r="R34" s="493"/>
      <c r="S34" s="493"/>
      <c r="T34" s="37"/>
      <c r="U34" s="492"/>
      <c r="V34" s="492"/>
      <c r="W34" s="492"/>
      <c r="X34" s="492"/>
      <c r="Y34" s="492"/>
      <c r="Z34" s="492"/>
      <c r="AA34" s="492"/>
      <c r="AB34" s="492"/>
      <c r="AC34" s="492"/>
      <c r="AD34" s="37"/>
      <c r="AE34" s="493"/>
      <c r="AF34" s="493"/>
      <c r="AG34" s="493"/>
      <c r="AH34" s="493"/>
      <c r="AI34" s="493"/>
      <c r="AJ34" s="493"/>
      <c r="AK34" s="493"/>
      <c r="AL34" s="493"/>
      <c r="AM34" s="493"/>
      <c r="AN34" s="37"/>
    </row>
    <row r="35" spans="1:40" ht="14.25" x14ac:dyDescent="0.2">
      <c r="A35" s="492"/>
      <c r="B35" s="492"/>
      <c r="C35" s="492"/>
      <c r="D35" s="492"/>
      <c r="E35" s="492"/>
      <c r="F35" s="492"/>
      <c r="G35" s="492"/>
      <c r="H35" s="492"/>
      <c r="I35" s="492"/>
      <c r="J35" s="37"/>
      <c r="K35" s="493"/>
      <c r="L35" s="493"/>
      <c r="M35" s="493"/>
      <c r="N35" s="493"/>
      <c r="O35" s="493"/>
      <c r="P35" s="493"/>
      <c r="Q35" s="493"/>
      <c r="R35" s="493"/>
      <c r="S35" s="493"/>
      <c r="T35" s="37"/>
      <c r="U35" s="492"/>
      <c r="V35" s="492"/>
      <c r="W35" s="492"/>
      <c r="X35" s="492"/>
      <c r="Y35" s="492"/>
      <c r="Z35" s="492"/>
      <c r="AA35" s="492"/>
      <c r="AB35" s="492"/>
      <c r="AC35" s="492"/>
      <c r="AD35" s="37"/>
      <c r="AE35" s="493"/>
      <c r="AF35" s="493"/>
      <c r="AG35" s="493"/>
      <c r="AH35" s="493"/>
      <c r="AI35" s="493"/>
      <c r="AJ35" s="493"/>
      <c r="AK35" s="493"/>
      <c r="AL35" s="493"/>
      <c r="AM35" s="493"/>
      <c r="AN35" s="37"/>
    </row>
    <row r="36" spans="1:40" ht="14.25" x14ac:dyDescent="0.2">
      <c r="A36" s="492"/>
      <c r="B36" s="492"/>
      <c r="C36" s="492"/>
      <c r="D36" s="492"/>
      <c r="E36" s="492"/>
      <c r="F36" s="492"/>
      <c r="G36" s="492"/>
      <c r="H36" s="492"/>
      <c r="I36" s="492"/>
      <c r="J36" s="37"/>
      <c r="K36" s="493"/>
      <c r="L36" s="493"/>
      <c r="M36" s="493"/>
      <c r="N36" s="493"/>
      <c r="O36" s="493"/>
      <c r="P36" s="493"/>
      <c r="Q36" s="493"/>
      <c r="R36" s="493"/>
      <c r="S36" s="493"/>
      <c r="T36" s="37"/>
      <c r="U36" s="492"/>
      <c r="V36" s="492"/>
      <c r="W36" s="492"/>
      <c r="X36" s="492"/>
      <c r="Y36" s="492"/>
      <c r="Z36" s="492"/>
      <c r="AA36" s="492"/>
      <c r="AB36" s="492"/>
      <c r="AC36" s="492"/>
      <c r="AD36" s="37"/>
      <c r="AE36" s="493"/>
      <c r="AF36" s="493"/>
      <c r="AG36" s="493"/>
      <c r="AH36" s="493"/>
      <c r="AI36" s="493"/>
      <c r="AJ36" s="493"/>
      <c r="AK36" s="493"/>
      <c r="AL36" s="493"/>
      <c r="AM36" s="493"/>
      <c r="AN36" s="37"/>
    </row>
    <row r="37" spans="1:40" ht="14.25" x14ac:dyDescent="0.2">
      <c r="A37" s="492"/>
      <c r="B37" s="492"/>
      <c r="C37" s="492"/>
      <c r="D37" s="492"/>
      <c r="E37" s="492"/>
      <c r="F37" s="492"/>
      <c r="G37" s="492"/>
      <c r="H37" s="492"/>
      <c r="I37" s="492"/>
      <c r="J37" s="37"/>
      <c r="K37" s="493"/>
      <c r="L37" s="493"/>
      <c r="M37" s="493"/>
      <c r="N37" s="493"/>
      <c r="O37" s="493"/>
      <c r="P37" s="493"/>
      <c r="Q37" s="493"/>
      <c r="R37" s="493"/>
      <c r="S37" s="493"/>
      <c r="T37" s="37"/>
      <c r="U37" s="492"/>
      <c r="V37" s="492"/>
      <c r="W37" s="492"/>
      <c r="X37" s="492"/>
      <c r="Y37" s="492"/>
      <c r="Z37" s="492"/>
      <c r="AA37" s="492"/>
      <c r="AB37" s="492"/>
      <c r="AC37" s="492"/>
      <c r="AD37" s="37"/>
      <c r="AE37" s="493"/>
      <c r="AF37" s="493"/>
      <c r="AG37" s="493"/>
      <c r="AH37" s="493"/>
      <c r="AI37" s="493"/>
      <c r="AJ37" s="493"/>
      <c r="AK37" s="493"/>
      <c r="AL37" s="493"/>
      <c r="AM37" s="493"/>
      <c r="AN37" s="37"/>
    </row>
    <row r="38" spans="1:40" ht="14.25" x14ac:dyDescent="0.2">
      <c r="A38" s="492"/>
      <c r="B38" s="492"/>
      <c r="C38" s="492"/>
      <c r="D38" s="492"/>
      <c r="E38" s="492"/>
      <c r="F38" s="492"/>
      <c r="G38" s="492"/>
      <c r="H38" s="492"/>
      <c r="I38" s="492"/>
      <c r="J38" s="37"/>
      <c r="K38" s="493"/>
      <c r="L38" s="493"/>
      <c r="M38" s="493"/>
      <c r="N38" s="493"/>
      <c r="O38" s="493"/>
      <c r="P38" s="493"/>
      <c r="Q38" s="493"/>
      <c r="R38" s="493"/>
      <c r="S38" s="493"/>
      <c r="T38" s="37"/>
      <c r="U38" s="492"/>
      <c r="V38" s="492"/>
      <c r="W38" s="492"/>
      <c r="X38" s="492"/>
      <c r="Y38" s="492"/>
      <c r="Z38" s="492"/>
      <c r="AA38" s="492"/>
      <c r="AB38" s="492"/>
      <c r="AC38" s="492"/>
      <c r="AD38" s="37"/>
      <c r="AE38" s="493"/>
      <c r="AF38" s="493"/>
      <c r="AG38" s="493"/>
      <c r="AH38" s="493"/>
      <c r="AI38" s="493"/>
      <c r="AJ38" s="493"/>
      <c r="AK38" s="493"/>
      <c r="AL38" s="493"/>
      <c r="AM38" s="493"/>
      <c r="AN38" s="37"/>
    </row>
    <row r="39" spans="1:40" ht="14.25" x14ac:dyDescent="0.2">
      <c r="A39" s="492"/>
      <c r="B39" s="492"/>
      <c r="C39" s="492"/>
      <c r="D39" s="492"/>
      <c r="E39" s="492"/>
      <c r="F39" s="492"/>
      <c r="G39" s="492"/>
      <c r="H39" s="492"/>
      <c r="I39" s="492"/>
      <c r="J39" s="37"/>
      <c r="K39" s="493"/>
      <c r="L39" s="493"/>
      <c r="M39" s="493"/>
      <c r="N39" s="493"/>
      <c r="O39" s="493"/>
      <c r="P39" s="493"/>
      <c r="Q39" s="493"/>
      <c r="R39" s="493"/>
      <c r="S39" s="493"/>
      <c r="T39" s="37"/>
      <c r="U39" s="492"/>
      <c r="V39" s="492"/>
      <c r="W39" s="492"/>
      <c r="X39" s="492"/>
      <c r="Y39" s="492"/>
      <c r="Z39" s="492"/>
      <c r="AA39" s="492"/>
      <c r="AB39" s="492"/>
      <c r="AC39" s="492"/>
      <c r="AD39" s="37"/>
      <c r="AE39" s="493"/>
      <c r="AF39" s="493"/>
      <c r="AG39" s="493"/>
      <c r="AH39" s="493"/>
      <c r="AI39" s="493"/>
      <c r="AJ39" s="493"/>
      <c r="AK39" s="493"/>
      <c r="AL39" s="493"/>
      <c r="AM39" s="493"/>
      <c r="AN39" s="37"/>
    </row>
    <row r="40" spans="1:40" ht="14.25" x14ac:dyDescent="0.2">
      <c r="A40" s="492"/>
      <c r="B40" s="492"/>
      <c r="C40" s="492"/>
      <c r="D40" s="492"/>
      <c r="E40" s="492"/>
      <c r="F40" s="492"/>
      <c r="G40" s="492"/>
      <c r="H40" s="492"/>
      <c r="I40" s="492"/>
      <c r="J40" s="37"/>
      <c r="K40" s="493"/>
      <c r="L40" s="493"/>
      <c r="M40" s="493"/>
      <c r="N40" s="493"/>
      <c r="O40" s="493"/>
      <c r="P40" s="493"/>
      <c r="Q40" s="493"/>
      <c r="R40" s="493"/>
      <c r="S40" s="493"/>
      <c r="T40" s="37"/>
      <c r="U40" s="492"/>
      <c r="V40" s="492"/>
      <c r="W40" s="492"/>
      <c r="X40" s="492"/>
      <c r="Y40" s="492"/>
      <c r="Z40" s="492"/>
      <c r="AA40" s="492"/>
      <c r="AB40" s="492"/>
      <c r="AC40" s="492"/>
      <c r="AD40" s="37"/>
      <c r="AE40" s="493"/>
      <c r="AF40" s="493"/>
      <c r="AG40" s="493"/>
      <c r="AH40" s="493"/>
      <c r="AI40" s="493"/>
      <c r="AJ40" s="493"/>
      <c r="AK40" s="493"/>
      <c r="AL40" s="493"/>
      <c r="AM40" s="493"/>
      <c r="AN40" s="37"/>
    </row>
    <row r="41" spans="1:40" ht="6" customHeight="1" x14ac:dyDescent="0.2">
      <c r="A41" s="34"/>
      <c r="B41" s="34"/>
      <c r="C41" s="34"/>
      <c r="D41" s="34"/>
      <c r="E41" s="34"/>
      <c r="F41" s="34"/>
      <c r="G41" s="34"/>
      <c r="H41" s="34"/>
      <c r="I41" s="34"/>
      <c r="J41" s="37"/>
      <c r="T41" s="37"/>
      <c r="U41" s="34"/>
      <c r="V41" s="34"/>
      <c r="W41" s="34"/>
      <c r="X41" s="34"/>
      <c r="Y41" s="34"/>
      <c r="Z41" s="34"/>
      <c r="AA41" s="34"/>
      <c r="AB41" s="34"/>
      <c r="AC41" s="34"/>
      <c r="AD41" s="37"/>
      <c r="AN41" s="37"/>
    </row>
    <row r="42" spans="1:40" ht="19.899999999999999" customHeight="1" x14ac:dyDescent="0.2">
      <c r="A42" s="495" t="s">
        <v>169</v>
      </c>
      <c r="B42" s="495"/>
      <c r="C42" s="495"/>
      <c r="D42" s="495"/>
      <c r="E42" s="495"/>
      <c r="F42" s="495"/>
      <c r="G42" s="495"/>
      <c r="H42" s="495"/>
      <c r="I42" s="495"/>
      <c r="J42" s="38"/>
      <c r="K42" s="495" t="s">
        <v>170</v>
      </c>
      <c r="L42" s="495"/>
      <c r="M42" s="495"/>
      <c r="N42" s="495"/>
      <c r="O42" s="495"/>
      <c r="P42" s="495"/>
      <c r="Q42" s="495"/>
      <c r="R42" s="495"/>
      <c r="S42" s="495"/>
      <c r="T42" s="38"/>
      <c r="U42" s="495" t="s">
        <v>171</v>
      </c>
      <c r="V42" s="495"/>
      <c r="W42" s="495"/>
      <c r="X42" s="495"/>
      <c r="Y42" s="495"/>
      <c r="Z42" s="495"/>
      <c r="AA42" s="495"/>
      <c r="AB42" s="495"/>
      <c r="AC42" s="495"/>
      <c r="AD42" s="38"/>
      <c r="AE42" s="495" t="s">
        <v>172</v>
      </c>
      <c r="AF42" s="495"/>
      <c r="AG42" s="495"/>
      <c r="AH42" s="495"/>
      <c r="AI42" s="495"/>
      <c r="AJ42" s="495"/>
      <c r="AK42" s="495"/>
      <c r="AL42" s="495"/>
      <c r="AM42" s="495"/>
      <c r="AN42" s="38"/>
    </row>
    <row r="43" spans="1:40" ht="6" customHeight="1" x14ac:dyDescent="0.2">
      <c r="A43" s="34"/>
      <c r="B43" s="34"/>
      <c r="C43" s="34"/>
      <c r="D43" s="34"/>
      <c r="E43" s="34"/>
      <c r="F43" s="34"/>
      <c r="G43" s="34"/>
      <c r="H43" s="34"/>
      <c r="I43" s="34"/>
      <c r="J43" s="37"/>
      <c r="T43" s="37"/>
      <c r="U43" s="34"/>
      <c r="V43" s="34"/>
      <c r="W43" s="34"/>
      <c r="X43" s="34"/>
      <c r="Y43" s="34"/>
      <c r="Z43" s="34"/>
      <c r="AA43" s="34"/>
      <c r="AB43" s="34"/>
      <c r="AC43" s="34"/>
      <c r="AD43" s="37"/>
      <c r="AN43" s="37"/>
    </row>
    <row r="44" spans="1:40" ht="13.9" customHeight="1" x14ac:dyDescent="0.2">
      <c r="A44" s="491" t="s">
        <v>173</v>
      </c>
      <c r="B44" s="492"/>
      <c r="C44" s="492"/>
      <c r="D44" s="492"/>
      <c r="E44" s="492"/>
      <c r="F44" s="492"/>
      <c r="G44" s="492"/>
      <c r="H44" s="492"/>
      <c r="I44" s="492"/>
      <c r="J44" s="37"/>
      <c r="K44" s="491" t="s">
        <v>174</v>
      </c>
      <c r="L44" s="496"/>
      <c r="M44" s="496"/>
      <c r="N44" s="496"/>
      <c r="O44" s="496"/>
      <c r="P44" s="496"/>
      <c r="Q44" s="496"/>
      <c r="R44" s="496"/>
      <c r="S44" s="496"/>
      <c r="T44" s="37"/>
      <c r="U44" s="491" t="s">
        <v>175</v>
      </c>
      <c r="V44" s="492"/>
      <c r="W44" s="492"/>
      <c r="X44" s="492"/>
      <c r="Y44" s="492"/>
      <c r="Z44" s="492"/>
      <c r="AA44" s="492"/>
      <c r="AB44" s="492"/>
      <c r="AC44" s="492"/>
      <c r="AD44" s="37"/>
      <c r="AE44" s="491" t="s">
        <v>176</v>
      </c>
      <c r="AF44" s="496"/>
      <c r="AG44" s="496"/>
      <c r="AH44" s="496"/>
      <c r="AI44" s="496"/>
      <c r="AJ44" s="496"/>
      <c r="AK44" s="496"/>
      <c r="AL44" s="496"/>
      <c r="AM44" s="496"/>
      <c r="AN44" s="37"/>
    </row>
    <row r="45" spans="1:40" ht="14.25" x14ac:dyDescent="0.2">
      <c r="A45" s="492"/>
      <c r="B45" s="492"/>
      <c r="C45" s="492"/>
      <c r="D45" s="492"/>
      <c r="E45" s="492"/>
      <c r="F45" s="492"/>
      <c r="G45" s="492"/>
      <c r="H45" s="492"/>
      <c r="I45" s="492"/>
      <c r="J45" s="37"/>
      <c r="K45" s="496"/>
      <c r="L45" s="496"/>
      <c r="M45" s="496"/>
      <c r="N45" s="496"/>
      <c r="O45" s="496"/>
      <c r="P45" s="496"/>
      <c r="Q45" s="496"/>
      <c r="R45" s="496"/>
      <c r="S45" s="496"/>
      <c r="T45" s="37"/>
      <c r="U45" s="492"/>
      <c r="V45" s="492"/>
      <c r="W45" s="492"/>
      <c r="X45" s="492"/>
      <c r="Y45" s="492"/>
      <c r="Z45" s="492"/>
      <c r="AA45" s="492"/>
      <c r="AB45" s="492"/>
      <c r="AC45" s="492"/>
      <c r="AD45" s="37"/>
      <c r="AE45" s="496"/>
      <c r="AF45" s="496"/>
      <c r="AG45" s="496"/>
      <c r="AH45" s="496"/>
      <c r="AI45" s="496"/>
      <c r="AJ45" s="496"/>
      <c r="AK45" s="496"/>
      <c r="AL45" s="496"/>
      <c r="AM45" s="496"/>
      <c r="AN45" s="37"/>
    </row>
    <row r="46" spans="1:40" ht="14.25" x14ac:dyDescent="0.2">
      <c r="A46" s="492"/>
      <c r="B46" s="492"/>
      <c r="C46" s="492"/>
      <c r="D46" s="492"/>
      <c r="E46" s="492"/>
      <c r="F46" s="492"/>
      <c r="G46" s="492"/>
      <c r="H46" s="492"/>
      <c r="I46" s="492"/>
      <c r="J46" s="37"/>
      <c r="K46" s="496"/>
      <c r="L46" s="496"/>
      <c r="M46" s="496"/>
      <c r="N46" s="496"/>
      <c r="O46" s="496"/>
      <c r="P46" s="496"/>
      <c r="Q46" s="496"/>
      <c r="R46" s="496"/>
      <c r="S46" s="496"/>
      <c r="T46" s="37"/>
      <c r="U46" s="492"/>
      <c r="V46" s="492"/>
      <c r="W46" s="492"/>
      <c r="X46" s="492"/>
      <c r="Y46" s="492"/>
      <c r="Z46" s="492"/>
      <c r="AA46" s="492"/>
      <c r="AB46" s="492"/>
      <c r="AC46" s="492"/>
      <c r="AD46" s="37"/>
      <c r="AE46" s="496"/>
      <c r="AF46" s="496"/>
      <c r="AG46" s="496"/>
      <c r="AH46" s="496"/>
      <c r="AI46" s="496"/>
      <c r="AJ46" s="496"/>
      <c r="AK46" s="496"/>
      <c r="AL46" s="496"/>
      <c r="AM46" s="496"/>
      <c r="AN46" s="37"/>
    </row>
    <row r="47" spans="1:40" ht="14.25" x14ac:dyDescent="0.2">
      <c r="A47" s="492"/>
      <c r="B47" s="492"/>
      <c r="C47" s="492"/>
      <c r="D47" s="492"/>
      <c r="E47" s="492"/>
      <c r="F47" s="492"/>
      <c r="G47" s="492"/>
      <c r="H47" s="492"/>
      <c r="I47" s="492"/>
      <c r="J47" s="37"/>
      <c r="K47" s="496"/>
      <c r="L47" s="496"/>
      <c r="M47" s="496"/>
      <c r="N47" s="496"/>
      <c r="O47" s="496"/>
      <c r="P47" s="496"/>
      <c r="Q47" s="496"/>
      <c r="R47" s="496"/>
      <c r="S47" s="496"/>
      <c r="T47" s="37"/>
      <c r="U47" s="492"/>
      <c r="V47" s="492"/>
      <c r="W47" s="492"/>
      <c r="X47" s="492"/>
      <c r="Y47" s="492"/>
      <c r="Z47" s="492"/>
      <c r="AA47" s="492"/>
      <c r="AB47" s="492"/>
      <c r="AC47" s="492"/>
      <c r="AD47" s="37"/>
      <c r="AE47" s="496"/>
      <c r="AF47" s="496"/>
      <c r="AG47" s="496"/>
      <c r="AH47" s="496"/>
      <c r="AI47" s="496"/>
      <c r="AJ47" s="496"/>
      <c r="AK47" s="496"/>
      <c r="AL47" s="496"/>
      <c r="AM47" s="496"/>
      <c r="AN47" s="37"/>
    </row>
    <row r="48" spans="1:40" ht="14.25" x14ac:dyDescent="0.2">
      <c r="A48" s="492"/>
      <c r="B48" s="492"/>
      <c r="C48" s="492"/>
      <c r="D48" s="492"/>
      <c r="E48" s="492"/>
      <c r="F48" s="492"/>
      <c r="G48" s="492"/>
      <c r="H48" s="492"/>
      <c r="I48" s="492"/>
      <c r="J48" s="37"/>
      <c r="K48" s="496"/>
      <c r="L48" s="496"/>
      <c r="M48" s="496"/>
      <c r="N48" s="496"/>
      <c r="O48" s="496"/>
      <c r="P48" s="496"/>
      <c r="Q48" s="496"/>
      <c r="R48" s="496"/>
      <c r="S48" s="496"/>
      <c r="T48" s="37"/>
      <c r="U48" s="492"/>
      <c r="V48" s="492"/>
      <c r="W48" s="492"/>
      <c r="X48" s="492"/>
      <c r="Y48" s="492"/>
      <c r="Z48" s="492"/>
      <c r="AA48" s="492"/>
      <c r="AB48" s="492"/>
      <c r="AC48" s="492"/>
      <c r="AD48" s="37"/>
      <c r="AE48" s="496"/>
      <c r="AF48" s="496"/>
      <c r="AG48" s="496"/>
      <c r="AH48" s="496"/>
      <c r="AI48" s="496"/>
      <c r="AJ48" s="496"/>
      <c r="AK48" s="496"/>
      <c r="AL48" s="496"/>
      <c r="AM48" s="496"/>
      <c r="AN48" s="37"/>
    </row>
    <row r="49" spans="1:40" ht="14.25" x14ac:dyDescent="0.2">
      <c r="A49" s="492"/>
      <c r="B49" s="492"/>
      <c r="C49" s="492"/>
      <c r="D49" s="492"/>
      <c r="E49" s="492"/>
      <c r="F49" s="492"/>
      <c r="G49" s="492"/>
      <c r="H49" s="492"/>
      <c r="I49" s="492"/>
      <c r="J49" s="37"/>
      <c r="K49" s="496"/>
      <c r="L49" s="496"/>
      <c r="M49" s="496"/>
      <c r="N49" s="496"/>
      <c r="O49" s="496"/>
      <c r="P49" s="496"/>
      <c r="Q49" s="496"/>
      <c r="R49" s="496"/>
      <c r="S49" s="496"/>
      <c r="T49" s="37"/>
      <c r="U49" s="492"/>
      <c r="V49" s="492"/>
      <c r="W49" s="492"/>
      <c r="X49" s="492"/>
      <c r="Y49" s="492"/>
      <c r="Z49" s="492"/>
      <c r="AA49" s="492"/>
      <c r="AB49" s="492"/>
      <c r="AC49" s="492"/>
      <c r="AD49" s="37"/>
      <c r="AE49" s="496"/>
      <c r="AF49" s="496"/>
      <c r="AG49" s="496"/>
      <c r="AH49" s="496"/>
      <c r="AI49" s="496"/>
      <c r="AJ49" s="496"/>
      <c r="AK49" s="496"/>
      <c r="AL49" s="496"/>
      <c r="AM49" s="496"/>
      <c r="AN49" s="37"/>
    </row>
    <row r="50" spans="1:40" ht="14.25" x14ac:dyDescent="0.2">
      <c r="A50" s="492"/>
      <c r="B50" s="492"/>
      <c r="C50" s="492"/>
      <c r="D50" s="492"/>
      <c r="E50" s="492"/>
      <c r="F50" s="492"/>
      <c r="G50" s="492"/>
      <c r="H50" s="492"/>
      <c r="I50" s="492"/>
      <c r="J50" s="37"/>
      <c r="K50" s="496"/>
      <c r="L50" s="496"/>
      <c r="M50" s="496"/>
      <c r="N50" s="496"/>
      <c r="O50" s="496"/>
      <c r="P50" s="496"/>
      <c r="Q50" s="496"/>
      <c r="R50" s="496"/>
      <c r="S50" s="496"/>
      <c r="T50" s="37"/>
      <c r="U50" s="492"/>
      <c r="V50" s="492"/>
      <c r="W50" s="492"/>
      <c r="X50" s="492"/>
      <c r="Y50" s="492"/>
      <c r="Z50" s="492"/>
      <c r="AA50" s="492"/>
      <c r="AB50" s="492"/>
      <c r="AC50" s="492"/>
      <c r="AD50" s="37"/>
      <c r="AE50" s="496"/>
      <c r="AF50" s="496"/>
      <c r="AG50" s="496"/>
      <c r="AH50" s="496"/>
      <c r="AI50" s="496"/>
      <c r="AJ50" s="496"/>
      <c r="AK50" s="496"/>
      <c r="AL50" s="496"/>
      <c r="AM50" s="496"/>
      <c r="AN50" s="37"/>
    </row>
    <row r="51" spans="1:40" ht="14.25" x14ac:dyDescent="0.2">
      <c r="A51" s="492"/>
      <c r="B51" s="492"/>
      <c r="C51" s="492"/>
      <c r="D51" s="492"/>
      <c r="E51" s="492"/>
      <c r="F51" s="492"/>
      <c r="G51" s="492"/>
      <c r="H51" s="492"/>
      <c r="I51" s="492"/>
      <c r="J51" s="37"/>
      <c r="K51" s="496"/>
      <c r="L51" s="496"/>
      <c r="M51" s="496"/>
      <c r="N51" s="496"/>
      <c r="O51" s="496"/>
      <c r="P51" s="496"/>
      <c r="Q51" s="496"/>
      <c r="R51" s="496"/>
      <c r="S51" s="496"/>
      <c r="T51" s="37"/>
      <c r="U51" s="492"/>
      <c r="V51" s="492"/>
      <c r="W51" s="492"/>
      <c r="X51" s="492"/>
      <c r="Y51" s="492"/>
      <c r="Z51" s="492"/>
      <c r="AA51" s="492"/>
      <c r="AB51" s="492"/>
      <c r="AC51" s="492"/>
      <c r="AD51" s="37"/>
      <c r="AE51" s="496"/>
      <c r="AF51" s="496"/>
      <c r="AG51" s="496"/>
      <c r="AH51" s="496"/>
      <c r="AI51" s="496"/>
      <c r="AJ51" s="496"/>
      <c r="AK51" s="496"/>
      <c r="AL51" s="496"/>
      <c r="AM51" s="496"/>
      <c r="AN51" s="37"/>
    </row>
    <row r="52" spans="1:40" ht="14.25" x14ac:dyDescent="0.2">
      <c r="A52" s="492"/>
      <c r="B52" s="492"/>
      <c r="C52" s="492"/>
      <c r="D52" s="492"/>
      <c r="E52" s="492"/>
      <c r="F52" s="492"/>
      <c r="G52" s="492"/>
      <c r="H52" s="492"/>
      <c r="I52" s="492"/>
      <c r="J52" s="37"/>
      <c r="K52" s="496"/>
      <c r="L52" s="496"/>
      <c r="M52" s="496"/>
      <c r="N52" s="496"/>
      <c r="O52" s="496"/>
      <c r="P52" s="496"/>
      <c r="Q52" s="496"/>
      <c r="R52" s="496"/>
      <c r="S52" s="496"/>
      <c r="T52" s="37"/>
      <c r="U52" s="492"/>
      <c r="V52" s="492"/>
      <c r="W52" s="492"/>
      <c r="X52" s="492"/>
      <c r="Y52" s="492"/>
      <c r="Z52" s="492"/>
      <c r="AA52" s="492"/>
      <c r="AB52" s="492"/>
      <c r="AC52" s="492"/>
      <c r="AD52" s="37"/>
      <c r="AE52" s="496"/>
      <c r="AF52" s="496"/>
      <c r="AG52" s="496"/>
      <c r="AH52" s="496"/>
      <c r="AI52" s="496"/>
      <c r="AJ52" s="496"/>
      <c r="AK52" s="496"/>
      <c r="AL52" s="496"/>
      <c r="AM52" s="496"/>
      <c r="AN52" s="37"/>
    </row>
    <row r="53" spans="1:40" ht="14.25" x14ac:dyDescent="0.2">
      <c r="A53" s="492"/>
      <c r="B53" s="492"/>
      <c r="C53" s="492"/>
      <c r="D53" s="492"/>
      <c r="E53" s="492"/>
      <c r="F53" s="492"/>
      <c r="G53" s="492"/>
      <c r="H53" s="492"/>
      <c r="I53" s="492"/>
      <c r="J53" s="37"/>
      <c r="K53" s="496"/>
      <c r="L53" s="496"/>
      <c r="M53" s="496"/>
      <c r="N53" s="496"/>
      <c r="O53" s="496"/>
      <c r="P53" s="496"/>
      <c r="Q53" s="496"/>
      <c r="R53" s="496"/>
      <c r="S53" s="496"/>
      <c r="T53" s="37"/>
      <c r="U53" s="492"/>
      <c r="V53" s="492"/>
      <c r="W53" s="492"/>
      <c r="X53" s="492"/>
      <c r="Y53" s="492"/>
      <c r="Z53" s="492"/>
      <c r="AA53" s="492"/>
      <c r="AB53" s="492"/>
      <c r="AC53" s="492"/>
      <c r="AD53" s="37"/>
      <c r="AE53" s="496"/>
      <c r="AF53" s="496"/>
      <c r="AG53" s="496"/>
      <c r="AH53" s="496"/>
      <c r="AI53" s="496"/>
      <c r="AJ53" s="496"/>
      <c r="AK53" s="496"/>
      <c r="AL53" s="496"/>
      <c r="AM53" s="496"/>
      <c r="AN53" s="37"/>
    </row>
    <row r="54" spans="1:40" ht="14.25" x14ac:dyDescent="0.2">
      <c r="A54" s="492"/>
      <c r="B54" s="492"/>
      <c r="C54" s="492"/>
      <c r="D54" s="492"/>
      <c r="E54" s="492"/>
      <c r="F54" s="492"/>
      <c r="G54" s="492"/>
      <c r="H54" s="492"/>
      <c r="I54" s="492"/>
      <c r="J54" s="37"/>
      <c r="K54" s="496"/>
      <c r="L54" s="496"/>
      <c r="M54" s="496"/>
      <c r="N54" s="496"/>
      <c r="O54" s="496"/>
      <c r="P54" s="496"/>
      <c r="Q54" s="496"/>
      <c r="R54" s="496"/>
      <c r="S54" s="496"/>
      <c r="T54" s="37"/>
      <c r="U54" s="492"/>
      <c r="V54" s="492"/>
      <c r="W54" s="492"/>
      <c r="X54" s="492"/>
      <c r="Y54" s="492"/>
      <c r="Z54" s="492"/>
      <c r="AA54" s="492"/>
      <c r="AB54" s="492"/>
      <c r="AC54" s="492"/>
      <c r="AD54" s="37"/>
      <c r="AE54" s="496"/>
      <c r="AF54" s="496"/>
      <c r="AG54" s="496"/>
      <c r="AH54" s="496"/>
      <c r="AI54" s="496"/>
      <c r="AJ54" s="496"/>
      <c r="AK54" s="496"/>
      <c r="AL54" s="496"/>
      <c r="AM54" s="496"/>
      <c r="AN54" s="37"/>
    </row>
    <row r="55" spans="1:40" ht="14.25" x14ac:dyDescent="0.2">
      <c r="A55" s="492"/>
      <c r="B55" s="492"/>
      <c r="C55" s="492"/>
      <c r="D55" s="492"/>
      <c r="E55" s="492"/>
      <c r="F55" s="492"/>
      <c r="G55" s="492"/>
      <c r="H55" s="492"/>
      <c r="I55" s="492"/>
      <c r="J55" s="37"/>
      <c r="K55" s="496"/>
      <c r="L55" s="496"/>
      <c r="M55" s="496"/>
      <c r="N55" s="496"/>
      <c r="O55" s="496"/>
      <c r="P55" s="496"/>
      <c r="Q55" s="496"/>
      <c r="R55" s="496"/>
      <c r="S55" s="496"/>
      <c r="T55" s="37"/>
      <c r="U55" s="492"/>
      <c r="V55" s="492"/>
      <c r="W55" s="492"/>
      <c r="X55" s="492"/>
      <c r="Y55" s="492"/>
      <c r="Z55" s="492"/>
      <c r="AA55" s="492"/>
      <c r="AB55" s="492"/>
      <c r="AC55" s="492"/>
      <c r="AD55" s="37"/>
      <c r="AE55" s="496"/>
      <c r="AF55" s="496"/>
      <c r="AG55" s="496"/>
      <c r="AH55" s="496"/>
      <c r="AI55" s="496"/>
      <c r="AJ55" s="496"/>
      <c r="AK55" s="496"/>
      <c r="AL55" s="496"/>
      <c r="AM55" s="496"/>
      <c r="AN55" s="37"/>
    </row>
    <row r="56" spans="1:40" ht="14.25" x14ac:dyDescent="0.2">
      <c r="A56" s="492"/>
      <c r="B56" s="492"/>
      <c r="C56" s="492"/>
      <c r="D56" s="492"/>
      <c r="E56" s="492"/>
      <c r="F56" s="492"/>
      <c r="G56" s="492"/>
      <c r="H56" s="492"/>
      <c r="I56" s="492"/>
      <c r="J56" s="37"/>
      <c r="K56" s="496"/>
      <c r="L56" s="496"/>
      <c r="M56" s="496"/>
      <c r="N56" s="496"/>
      <c r="O56" s="496"/>
      <c r="P56" s="496"/>
      <c r="Q56" s="496"/>
      <c r="R56" s="496"/>
      <c r="S56" s="496"/>
      <c r="T56" s="37"/>
      <c r="U56" s="492"/>
      <c r="V56" s="492"/>
      <c r="W56" s="492"/>
      <c r="X56" s="492"/>
      <c r="Y56" s="492"/>
      <c r="Z56" s="492"/>
      <c r="AA56" s="492"/>
      <c r="AB56" s="492"/>
      <c r="AC56" s="492"/>
      <c r="AD56" s="37"/>
      <c r="AE56" s="496"/>
      <c r="AF56" s="496"/>
      <c r="AG56" s="496"/>
      <c r="AH56" s="496"/>
      <c r="AI56" s="496"/>
      <c r="AJ56" s="496"/>
      <c r="AK56" s="496"/>
      <c r="AL56" s="496"/>
      <c r="AM56" s="496"/>
      <c r="AN56" s="37"/>
    </row>
    <row r="57" spans="1:40" ht="14.25" x14ac:dyDescent="0.2">
      <c r="A57" s="492"/>
      <c r="B57" s="492"/>
      <c r="C57" s="492"/>
      <c r="D57" s="492"/>
      <c r="E57" s="492"/>
      <c r="F57" s="492"/>
      <c r="G57" s="492"/>
      <c r="H57" s="492"/>
      <c r="I57" s="492"/>
      <c r="J57" s="37"/>
      <c r="K57" s="496"/>
      <c r="L57" s="496"/>
      <c r="M57" s="496"/>
      <c r="N57" s="496"/>
      <c r="O57" s="496"/>
      <c r="P57" s="496"/>
      <c r="Q57" s="496"/>
      <c r="R57" s="496"/>
      <c r="S57" s="496"/>
      <c r="T57" s="37"/>
      <c r="U57" s="492"/>
      <c r="V57" s="492"/>
      <c r="W57" s="492"/>
      <c r="X57" s="492"/>
      <c r="Y57" s="492"/>
      <c r="Z57" s="492"/>
      <c r="AA57" s="492"/>
      <c r="AB57" s="492"/>
      <c r="AC57" s="492"/>
      <c r="AD57" s="37"/>
      <c r="AE57" s="496"/>
      <c r="AF57" s="496"/>
      <c r="AG57" s="496"/>
      <c r="AH57" s="496"/>
      <c r="AI57" s="496"/>
      <c r="AJ57" s="496"/>
      <c r="AK57" s="496"/>
      <c r="AL57" s="496"/>
      <c r="AM57" s="496"/>
      <c r="AN57" s="37"/>
    </row>
    <row r="58" spans="1:40" ht="14.25" x14ac:dyDescent="0.2">
      <c r="A58" s="492"/>
      <c r="B58" s="492"/>
      <c r="C58" s="492"/>
      <c r="D58" s="492"/>
      <c r="E58" s="492"/>
      <c r="F58" s="492"/>
      <c r="G58" s="492"/>
      <c r="H58" s="492"/>
      <c r="I58" s="492"/>
      <c r="J58" s="37"/>
      <c r="K58" s="496"/>
      <c r="L58" s="496"/>
      <c r="M58" s="496"/>
      <c r="N58" s="496"/>
      <c r="O58" s="496"/>
      <c r="P58" s="496"/>
      <c r="Q58" s="496"/>
      <c r="R58" s="496"/>
      <c r="S58" s="496"/>
      <c r="T58" s="37"/>
      <c r="U58" s="492"/>
      <c r="V58" s="492"/>
      <c r="W58" s="492"/>
      <c r="X58" s="492"/>
      <c r="Y58" s="492"/>
      <c r="Z58" s="492"/>
      <c r="AA58" s="492"/>
      <c r="AB58" s="492"/>
      <c r="AC58" s="492"/>
      <c r="AD58" s="37"/>
      <c r="AE58" s="496"/>
      <c r="AF58" s="496"/>
      <c r="AG58" s="496"/>
      <c r="AH58" s="496"/>
      <c r="AI58" s="496"/>
      <c r="AJ58" s="496"/>
      <c r="AK58" s="496"/>
      <c r="AL58" s="496"/>
      <c r="AM58" s="496"/>
      <c r="AN58" s="37"/>
    </row>
    <row r="59" spans="1:40" ht="14.25" x14ac:dyDescent="0.2">
      <c r="A59" s="492"/>
      <c r="B59" s="492"/>
      <c r="C59" s="492"/>
      <c r="D59" s="492"/>
      <c r="E59" s="492"/>
      <c r="F59" s="492"/>
      <c r="G59" s="492"/>
      <c r="H59" s="492"/>
      <c r="I59" s="492"/>
      <c r="J59" s="37"/>
      <c r="K59" s="496"/>
      <c r="L59" s="496"/>
      <c r="M59" s="496"/>
      <c r="N59" s="496"/>
      <c r="O59" s="496"/>
      <c r="P59" s="496"/>
      <c r="Q59" s="496"/>
      <c r="R59" s="496"/>
      <c r="S59" s="496"/>
      <c r="T59" s="37"/>
      <c r="U59" s="492"/>
      <c r="V59" s="492"/>
      <c r="W59" s="492"/>
      <c r="X59" s="492"/>
      <c r="Y59" s="492"/>
      <c r="Z59" s="492"/>
      <c r="AA59" s="492"/>
      <c r="AB59" s="492"/>
      <c r="AC59" s="492"/>
      <c r="AD59" s="37"/>
      <c r="AE59" s="496"/>
      <c r="AF59" s="496"/>
      <c r="AG59" s="496"/>
      <c r="AH59" s="496"/>
      <c r="AI59" s="496"/>
      <c r="AJ59" s="496"/>
      <c r="AK59" s="496"/>
      <c r="AL59" s="496"/>
      <c r="AM59" s="496"/>
      <c r="AN59" s="37"/>
    </row>
    <row r="60" spans="1:40" ht="14.25" x14ac:dyDescent="0.2">
      <c r="A60" s="492"/>
      <c r="B60" s="492"/>
      <c r="C60" s="492"/>
      <c r="D60" s="492"/>
      <c r="E60" s="492"/>
      <c r="F60" s="492"/>
      <c r="G60" s="492"/>
      <c r="H60" s="492"/>
      <c r="I60" s="492"/>
      <c r="J60" s="37"/>
      <c r="K60" s="496"/>
      <c r="L60" s="496"/>
      <c r="M60" s="496"/>
      <c r="N60" s="496"/>
      <c r="O60" s="496"/>
      <c r="P60" s="496"/>
      <c r="Q60" s="496"/>
      <c r="R60" s="496"/>
      <c r="S60" s="496"/>
      <c r="T60" s="37"/>
      <c r="U60" s="492"/>
      <c r="V60" s="492"/>
      <c r="W60" s="492"/>
      <c r="X60" s="492"/>
      <c r="Y60" s="492"/>
      <c r="Z60" s="492"/>
      <c r="AA60" s="492"/>
      <c r="AB60" s="492"/>
      <c r="AC60" s="492"/>
      <c r="AD60" s="37"/>
      <c r="AE60" s="496"/>
      <c r="AF60" s="496"/>
      <c r="AG60" s="496"/>
      <c r="AH60" s="496"/>
      <c r="AI60" s="496"/>
      <c r="AJ60" s="496"/>
      <c r="AK60" s="496"/>
      <c r="AL60" s="496"/>
      <c r="AM60" s="496"/>
      <c r="AN60" s="37"/>
    </row>
    <row r="61" spans="1:40" ht="14.25" x14ac:dyDescent="0.2">
      <c r="A61" s="492"/>
      <c r="B61" s="492"/>
      <c r="C61" s="492"/>
      <c r="D61" s="492"/>
      <c r="E61" s="492"/>
      <c r="F61" s="492"/>
      <c r="G61" s="492"/>
      <c r="H61" s="492"/>
      <c r="I61" s="492"/>
      <c r="J61" s="37"/>
      <c r="K61" s="496"/>
      <c r="L61" s="496"/>
      <c r="M61" s="496"/>
      <c r="N61" s="496"/>
      <c r="O61" s="496"/>
      <c r="P61" s="496"/>
      <c r="Q61" s="496"/>
      <c r="R61" s="496"/>
      <c r="S61" s="496"/>
      <c r="T61" s="37"/>
      <c r="U61" s="492"/>
      <c r="V61" s="492"/>
      <c r="W61" s="492"/>
      <c r="X61" s="492"/>
      <c r="Y61" s="492"/>
      <c r="Z61" s="492"/>
      <c r="AA61" s="492"/>
      <c r="AB61" s="492"/>
      <c r="AC61" s="492"/>
      <c r="AD61" s="37"/>
      <c r="AE61" s="496"/>
      <c r="AF61" s="496"/>
      <c r="AG61" s="496"/>
      <c r="AH61" s="496"/>
      <c r="AI61" s="496"/>
      <c r="AJ61" s="496"/>
      <c r="AK61" s="496"/>
      <c r="AL61" s="496"/>
      <c r="AM61" s="496"/>
      <c r="AN61" s="37"/>
    </row>
    <row r="62" spans="1:40" ht="14.25" x14ac:dyDescent="0.2">
      <c r="A62" s="492"/>
      <c r="B62" s="492"/>
      <c r="C62" s="492"/>
      <c r="D62" s="492"/>
      <c r="E62" s="492"/>
      <c r="F62" s="492"/>
      <c r="G62" s="492"/>
      <c r="H62" s="492"/>
      <c r="I62" s="492"/>
      <c r="J62" s="37"/>
      <c r="K62" s="496"/>
      <c r="L62" s="496"/>
      <c r="M62" s="496"/>
      <c r="N62" s="496"/>
      <c r="O62" s="496"/>
      <c r="P62" s="496"/>
      <c r="Q62" s="496"/>
      <c r="R62" s="496"/>
      <c r="S62" s="496"/>
      <c r="T62" s="37"/>
      <c r="U62" s="492"/>
      <c r="V62" s="492"/>
      <c r="W62" s="492"/>
      <c r="X62" s="492"/>
      <c r="Y62" s="492"/>
      <c r="Z62" s="492"/>
      <c r="AA62" s="492"/>
      <c r="AB62" s="492"/>
      <c r="AC62" s="492"/>
      <c r="AD62" s="37"/>
      <c r="AE62" s="496"/>
      <c r="AF62" s="496"/>
      <c r="AG62" s="496"/>
      <c r="AH62" s="496"/>
      <c r="AI62" s="496"/>
      <c r="AJ62" s="496"/>
      <c r="AK62" s="496"/>
      <c r="AL62" s="496"/>
      <c r="AM62" s="496"/>
      <c r="AN62" s="37"/>
    </row>
    <row r="63" spans="1:40" ht="14.25" x14ac:dyDescent="0.2">
      <c r="A63" s="492"/>
      <c r="B63" s="492"/>
      <c r="C63" s="492"/>
      <c r="D63" s="492"/>
      <c r="E63" s="492"/>
      <c r="F63" s="492"/>
      <c r="G63" s="492"/>
      <c r="H63" s="492"/>
      <c r="I63" s="492"/>
      <c r="J63" s="37"/>
      <c r="K63" s="496"/>
      <c r="L63" s="496"/>
      <c r="M63" s="496"/>
      <c r="N63" s="496"/>
      <c r="O63" s="496"/>
      <c r="P63" s="496"/>
      <c r="Q63" s="496"/>
      <c r="R63" s="496"/>
      <c r="S63" s="496"/>
      <c r="T63" s="37"/>
      <c r="U63" s="492"/>
      <c r="V63" s="492"/>
      <c r="W63" s="492"/>
      <c r="X63" s="492"/>
      <c r="Y63" s="492"/>
      <c r="Z63" s="492"/>
      <c r="AA63" s="492"/>
      <c r="AB63" s="492"/>
      <c r="AC63" s="492"/>
      <c r="AD63" s="37"/>
      <c r="AE63" s="496"/>
      <c r="AF63" s="496"/>
      <c r="AG63" s="496"/>
      <c r="AH63" s="496"/>
      <c r="AI63" s="496"/>
      <c r="AJ63" s="496"/>
      <c r="AK63" s="496"/>
      <c r="AL63" s="496"/>
      <c r="AM63" s="496"/>
      <c r="AN63" s="37"/>
    </row>
    <row r="64" spans="1:40" ht="14.25" x14ac:dyDescent="0.2">
      <c r="A64" s="492"/>
      <c r="B64" s="492"/>
      <c r="C64" s="492"/>
      <c r="D64" s="492"/>
      <c r="E64" s="492"/>
      <c r="F64" s="492"/>
      <c r="G64" s="492"/>
      <c r="H64" s="492"/>
      <c r="I64" s="492"/>
      <c r="J64" s="37"/>
      <c r="K64" s="496"/>
      <c r="L64" s="496"/>
      <c r="M64" s="496"/>
      <c r="N64" s="496"/>
      <c r="O64" s="496"/>
      <c r="P64" s="496"/>
      <c r="Q64" s="496"/>
      <c r="R64" s="496"/>
      <c r="S64" s="496"/>
      <c r="T64" s="37"/>
      <c r="U64" s="492"/>
      <c r="V64" s="492"/>
      <c r="W64" s="492"/>
      <c r="X64" s="492"/>
      <c r="Y64" s="492"/>
      <c r="Z64" s="492"/>
      <c r="AA64" s="492"/>
      <c r="AB64" s="492"/>
      <c r="AC64" s="492"/>
      <c r="AD64" s="37"/>
      <c r="AE64" s="496"/>
      <c r="AF64" s="496"/>
      <c r="AG64" s="496"/>
      <c r="AH64" s="496"/>
      <c r="AI64" s="496"/>
      <c r="AJ64" s="496"/>
      <c r="AK64" s="496"/>
      <c r="AL64" s="496"/>
      <c r="AM64" s="496"/>
      <c r="AN64" s="37"/>
    </row>
    <row r="65" spans="1:40" ht="14.25" x14ac:dyDescent="0.2">
      <c r="A65" s="492"/>
      <c r="B65" s="492"/>
      <c r="C65" s="492"/>
      <c r="D65" s="492"/>
      <c r="E65" s="492"/>
      <c r="F65" s="492"/>
      <c r="G65" s="492"/>
      <c r="H65" s="492"/>
      <c r="I65" s="492"/>
      <c r="J65" s="37"/>
      <c r="K65" s="496"/>
      <c r="L65" s="496"/>
      <c r="M65" s="496"/>
      <c r="N65" s="496"/>
      <c r="O65" s="496"/>
      <c r="P65" s="496"/>
      <c r="Q65" s="496"/>
      <c r="R65" s="496"/>
      <c r="S65" s="496"/>
      <c r="T65" s="37"/>
      <c r="U65" s="492"/>
      <c r="V65" s="492"/>
      <c r="W65" s="492"/>
      <c r="X65" s="492"/>
      <c r="Y65" s="492"/>
      <c r="Z65" s="492"/>
      <c r="AA65" s="492"/>
      <c r="AB65" s="492"/>
      <c r="AC65" s="492"/>
      <c r="AD65" s="37"/>
      <c r="AE65" s="496"/>
      <c r="AF65" s="496"/>
      <c r="AG65" s="496"/>
      <c r="AH65" s="496"/>
      <c r="AI65" s="496"/>
      <c r="AJ65" s="496"/>
      <c r="AK65" s="496"/>
      <c r="AL65" s="496"/>
      <c r="AM65" s="496"/>
      <c r="AN65" s="37"/>
    </row>
    <row r="66" spans="1:40" ht="14.25" x14ac:dyDescent="0.2">
      <c r="A66" s="492"/>
      <c r="B66" s="492"/>
      <c r="C66" s="492"/>
      <c r="D66" s="492"/>
      <c r="E66" s="492"/>
      <c r="F66" s="492"/>
      <c r="G66" s="492"/>
      <c r="H66" s="492"/>
      <c r="I66" s="492"/>
      <c r="J66" s="37"/>
      <c r="K66" s="496"/>
      <c r="L66" s="496"/>
      <c r="M66" s="496"/>
      <c r="N66" s="496"/>
      <c r="O66" s="496"/>
      <c r="P66" s="496"/>
      <c r="Q66" s="496"/>
      <c r="R66" s="496"/>
      <c r="S66" s="496"/>
      <c r="T66" s="37"/>
      <c r="U66" s="492"/>
      <c r="V66" s="492"/>
      <c r="W66" s="492"/>
      <c r="X66" s="492"/>
      <c r="Y66" s="492"/>
      <c r="Z66" s="492"/>
      <c r="AA66" s="492"/>
      <c r="AB66" s="492"/>
      <c r="AC66" s="492"/>
      <c r="AD66" s="37"/>
      <c r="AE66" s="496"/>
      <c r="AF66" s="496"/>
      <c r="AG66" s="496"/>
      <c r="AH66" s="496"/>
      <c r="AI66" s="496"/>
      <c r="AJ66" s="496"/>
      <c r="AK66" s="496"/>
      <c r="AL66" s="496"/>
      <c r="AM66" s="496"/>
      <c r="AN66" s="37"/>
    </row>
    <row r="67" spans="1:40" ht="5.45" customHeight="1" x14ac:dyDescent="0.2">
      <c r="A67" s="492"/>
      <c r="B67" s="492"/>
      <c r="C67" s="492"/>
      <c r="D67" s="492"/>
      <c r="E67" s="492"/>
      <c r="F67" s="492"/>
      <c r="G67" s="492"/>
      <c r="H67" s="492"/>
      <c r="I67" s="492"/>
      <c r="J67" s="37"/>
      <c r="K67" s="496"/>
      <c r="L67" s="496"/>
      <c r="M67" s="496"/>
      <c r="N67" s="496"/>
      <c r="O67" s="496"/>
      <c r="P67" s="496"/>
      <c r="Q67" s="496"/>
      <c r="R67" s="496"/>
      <c r="S67" s="496"/>
      <c r="T67" s="37"/>
      <c r="U67" s="492"/>
      <c r="V67" s="492"/>
      <c r="W67" s="492"/>
      <c r="X67" s="492"/>
      <c r="Y67" s="492"/>
      <c r="Z67" s="492"/>
      <c r="AA67" s="492"/>
      <c r="AB67" s="492"/>
      <c r="AC67" s="492"/>
      <c r="AD67" s="37"/>
      <c r="AE67" s="496"/>
      <c r="AF67" s="496"/>
      <c r="AG67" s="496"/>
      <c r="AH67" s="496"/>
      <c r="AI67" s="496"/>
      <c r="AJ67" s="496"/>
      <c r="AK67" s="496"/>
      <c r="AL67" s="496"/>
      <c r="AM67" s="496"/>
      <c r="AN67" s="37"/>
    </row>
    <row r="68" spans="1:40" ht="14.45" customHeight="1" x14ac:dyDescent="0.2">
      <c r="A68" s="492"/>
      <c r="B68" s="492"/>
      <c r="C68" s="492"/>
      <c r="D68" s="492"/>
      <c r="E68" s="492"/>
      <c r="F68" s="492"/>
      <c r="G68" s="492"/>
      <c r="H68" s="492"/>
      <c r="I68" s="492"/>
      <c r="J68" s="37"/>
      <c r="K68" s="496"/>
      <c r="L68" s="496"/>
      <c r="M68" s="496"/>
      <c r="N68" s="496"/>
      <c r="O68" s="496"/>
      <c r="P68" s="496"/>
      <c r="Q68" s="496"/>
      <c r="R68" s="496"/>
      <c r="S68" s="496"/>
      <c r="T68" s="37"/>
      <c r="U68" s="492"/>
      <c r="V68" s="492"/>
      <c r="W68" s="492"/>
      <c r="X68" s="492"/>
      <c r="Y68" s="492"/>
      <c r="Z68" s="492"/>
      <c r="AA68" s="492"/>
      <c r="AB68" s="492"/>
      <c r="AC68" s="492"/>
      <c r="AD68" s="37"/>
      <c r="AE68" s="496"/>
      <c r="AF68" s="496"/>
      <c r="AG68" s="496"/>
      <c r="AH68" s="496"/>
      <c r="AI68" s="496"/>
      <c r="AJ68" s="496"/>
      <c r="AK68" s="496"/>
      <c r="AL68" s="496"/>
      <c r="AM68" s="496"/>
      <c r="AN68" s="37"/>
    </row>
    <row r="69" spans="1:40" ht="6" customHeight="1" x14ac:dyDescent="0.2">
      <c r="A69" s="492"/>
      <c r="B69" s="492"/>
      <c r="C69" s="492"/>
      <c r="D69" s="492"/>
      <c r="E69" s="492"/>
      <c r="F69" s="492"/>
      <c r="G69" s="492"/>
      <c r="H69" s="492"/>
      <c r="I69" s="492"/>
      <c r="J69" s="37"/>
      <c r="K69" s="496"/>
      <c r="L69" s="496"/>
      <c r="M69" s="496"/>
      <c r="N69" s="496"/>
      <c r="O69" s="496"/>
      <c r="P69" s="496"/>
      <c r="Q69" s="496"/>
      <c r="R69" s="496"/>
      <c r="S69" s="496"/>
      <c r="T69" s="37"/>
      <c r="U69" s="492"/>
      <c r="V69" s="492"/>
      <c r="W69" s="492"/>
      <c r="X69" s="492"/>
      <c r="Y69" s="492"/>
      <c r="Z69" s="492"/>
      <c r="AA69" s="492"/>
      <c r="AB69" s="492"/>
      <c r="AC69" s="492"/>
      <c r="AD69" s="37"/>
      <c r="AE69" s="496"/>
      <c r="AF69" s="496"/>
      <c r="AG69" s="496"/>
      <c r="AH69" s="496"/>
      <c r="AI69" s="496"/>
      <c r="AJ69" s="496"/>
      <c r="AK69" s="496"/>
      <c r="AL69" s="496"/>
      <c r="AM69" s="496"/>
      <c r="AN69" s="37"/>
    </row>
    <row r="70" spans="1:40" ht="14.45" customHeight="1" x14ac:dyDescent="0.2">
      <c r="A70" s="492"/>
      <c r="B70" s="492"/>
      <c r="C70" s="492"/>
      <c r="D70" s="492"/>
      <c r="E70" s="492"/>
      <c r="F70" s="492"/>
      <c r="G70" s="492"/>
      <c r="H70" s="492"/>
      <c r="I70" s="492"/>
      <c r="J70" s="37"/>
      <c r="K70" s="496"/>
      <c r="L70" s="496"/>
      <c r="M70" s="496"/>
      <c r="N70" s="496"/>
      <c r="O70" s="496"/>
      <c r="P70" s="496"/>
      <c r="Q70" s="496"/>
      <c r="R70" s="496"/>
      <c r="S70" s="496"/>
      <c r="T70" s="37"/>
      <c r="U70" s="492"/>
      <c r="V70" s="492"/>
      <c r="W70" s="492"/>
      <c r="X70" s="492"/>
      <c r="Y70" s="492"/>
      <c r="Z70" s="492"/>
      <c r="AA70" s="492"/>
      <c r="AB70" s="492"/>
      <c r="AC70" s="492"/>
      <c r="AD70" s="37"/>
      <c r="AE70" s="496"/>
      <c r="AF70" s="496"/>
      <c r="AG70" s="496"/>
      <c r="AH70" s="496"/>
      <c r="AI70" s="496"/>
      <c r="AJ70" s="496"/>
      <c r="AK70" s="496"/>
      <c r="AL70" s="496"/>
      <c r="AM70" s="496"/>
      <c r="AN70" s="37"/>
    </row>
    <row r="71" spans="1:40" ht="14.25" x14ac:dyDescent="0.2">
      <c r="A71" s="492"/>
      <c r="B71" s="492"/>
      <c r="C71" s="492"/>
      <c r="D71" s="492"/>
      <c r="E71" s="492"/>
      <c r="F71" s="492"/>
      <c r="G71" s="492"/>
      <c r="H71" s="492"/>
      <c r="I71" s="492"/>
      <c r="J71" s="37"/>
      <c r="K71" s="496"/>
      <c r="L71" s="496"/>
      <c r="M71" s="496"/>
      <c r="N71" s="496"/>
      <c r="O71" s="496"/>
      <c r="P71" s="496"/>
      <c r="Q71" s="496"/>
      <c r="R71" s="496"/>
      <c r="S71" s="496"/>
      <c r="T71" s="37"/>
      <c r="U71" s="492"/>
      <c r="V71" s="492"/>
      <c r="W71" s="492"/>
      <c r="X71" s="492"/>
      <c r="Y71" s="492"/>
      <c r="Z71" s="492"/>
      <c r="AA71" s="492"/>
      <c r="AB71" s="492"/>
      <c r="AC71" s="492"/>
      <c r="AD71" s="37"/>
      <c r="AE71" s="496"/>
      <c r="AF71" s="496"/>
      <c r="AG71" s="496"/>
      <c r="AH71" s="496"/>
      <c r="AI71" s="496"/>
      <c r="AJ71" s="496"/>
      <c r="AK71" s="496"/>
      <c r="AL71" s="496"/>
      <c r="AM71" s="496"/>
      <c r="AN71" s="37"/>
    </row>
    <row r="72" spans="1:40" ht="14.25" x14ac:dyDescent="0.2">
      <c r="A72" s="492"/>
      <c r="B72" s="492"/>
      <c r="C72" s="492"/>
      <c r="D72" s="492"/>
      <c r="E72" s="492"/>
      <c r="F72" s="492"/>
      <c r="G72" s="492"/>
      <c r="H72" s="492"/>
      <c r="I72" s="492"/>
      <c r="J72" s="37"/>
      <c r="K72" s="496"/>
      <c r="L72" s="496"/>
      <c r="M72" s="496"/>
      <c r="N72" s="496"/>
      <c r="O72" s="496"/>
      <c r="P72" s="496"/>
      <c r="Q72" s="496"/>
      <c r="R72" s="496"/>
      <c r="S72" s="496"/>
      <c r="T72" s="37"/>
      <c r="U72" s="492"/>
      <c r="V72" s="492"/>
      <c r="W72" s="492"/>
      <c r="X72" s="492"/>
      <c r="Y72" s="492"/>
      <c r="Z72" s="492"/>
      <c r="AA72" s="492"/>
      <c r="AB72" s="492"/>
      <c r="AC72" s="492"/>
      <c r="AD72" s="37"/>
      <c r="AE72" s="496"/>
      <c r="AF72" s="496"/>
      <c r="AG72" s="496"/>
      <c r="AH72" s="496"/>
      <c r="AI72" s="496"/>
      <c r="AJ72" s="496"/>
      <c r="AK72" s="496"/>
      <c r="AL72" s="496"/>
      <c r="AM72" s="496"/>
      <c r="AN72" s="37"/>
    </row>
    <row r="73" spans="1:40" ht="14.25" x14ac:dyDescent="0.2">
      <c r="A73" s="492"/>
      <c r="B73" s="492"/>
      <c r="C73" s="492"/>
      <c r="D73" s="492"/>
      <c r="E73" s="492"/>
      <c r="F73" s="492"/>
      <c r="G73" s="492"/>
      <c r="H73" s="492"/>
      <c r="I73" s="492"/>
      <c r="J73" s="37"/>
      <c r="K73" s="496"/>
      <c r="L73" s="496"/>
      <c r="M73" s="496"/>
      <c r="N73" s="496"/>
      <c r="O73" s="496"/>
      <c r="P73" s="496"/>
      <c r="Q73" s="496"/>
      <c r="R73" s="496"/>
      <c r="S73" s="496"/>
      <c r="T73" s="37"/>
      <c r="U73" s="492"/>
      <c r="V73" s="492"/>
      <c r="W73" s="492"/>
      <c r="X73" s="492"/>
      <c r="Y73" s="492"/>
      <c r="Z73" s="492"/>
      <c r="AA73" s="492"/>
      <c r="AB73" s="492"/>
      <c r="AC73" s="492"/>
      <c r="AD73" s="37"/>
      <c r="AE73" s="496"/>
      <c r="AF73" s="496"/>
      <c r="AG73" s="496"/>
      <c r="AH73" s="496"/>
      <c r="AI73" s="496"/>
      <c r="AJ73" s="496"/>
      <c r="AK73" s="496"/>
      <c r="AL73" s="496"/>
      <c r="AM73" s="496"/>
      <c r="AN73" s="37"/>
    </row>
    <row r="74" spans="1:40" ht="14.25" x14ac:dyDescent="0.2">
      <c r="A74" s="492"/>
      <c r="B74" s="492"/>
      <c r="C74" s="492"/>
      <c r="D74" s="492"/>
      <c r="E74" s="492"/>
      <c r="F74" s="492"/>
      <c r="G74" s="492"/>
      <c r="H74" s="492"/>
      <c r="I74" s="492"/>
      <c r="J74" s="37"/>
      <c r="K74" s="496"/>
      <c r="L74" s="496"/>
      <c r="M74" s="496"/>
      <c r="N74" s="496"/>
      <c r="O74" s="496"/>
      <c r="P74" s="496"/>
      <c r="Q74" s="496"/>
      <c r="R74" s="496"/>
      <c r="S74" s="496"/>
      <c r="T74" s="37"/>
      <c r="U74" s="492"/>
      <c r="V74" s="492"/>
      <c r="W74" s="492"/>
      <c r="X74" s="492"/>
      <c r="Y74" s="492"/>
      <c r="Z74" s="492"/>
      <c r="AA74" s="492"/>
      <c r="AB74" s="492"/>
      <c r="AC74" s="492"/>
      <c r="AD74" s="37"/>
      <c r="AE74" s="496"/>
      <c r="AF74" s="496"/>
      <c r="AG74" s="496"/>
      <c r="AH74" s="496"/>
      <c r="AI74" s="496"/>
      <c r="AJ74" s="496"/>
      <c r="AK74" s="496"/>
      <c r="AL74" s="496"/>
      <c r="AM74" s="496"/>
      <c r="AN74" s="37"/>
    </row>
    <row r="75" spans="1:40" ht="14.25" x14ac:dyDescent="0.2">
      <c r="A75" s="492"/>
      <c r="B75" s="492"/>
      <c r="C75" s="492"/>
      <c r="D75" s="492"/>
      <c r="E75" s="492"/>
      <c r="F75" s="492"/>
      <c r="G75" s="492"/>
      <c r="H75" s="492"/>
      <c r="I75" s="492"/>
      <c r="J75" s="37"/>
      <c r="K75" s="496"/>
      <c r="L75" s="496"/>
      <c r="M75" s="496"/>
      <c r="N75" s="496"/>
      <c r="O75" s="496"/>
      <c r="P75" s="496"/>
      <c r="Q75" s="496"/>
      <c r="R75" s="496"/>
      <c r="S75" s="496"/>
      <c r="T75" s="37"/>
      <c r="U75" s="492"/>
      <c r="V75" s="492"/>
      <c r="W75" s="492"/>
      <c r="X75" s="492"/>
      <c r="Y75" s="492"/>
      <c r="Z75" s="492"/>
      <c r="AA75" s="492"/>
      <c r="AB75" s="492"/>
      <c r="AC75" s="492"/>
      <c r="AD75" s="37"/>
      <c r="AE75" s="496"/>
      <c r="AF75" s="496"/>
      <c r="AG75" s="496"/>
      <c r="AH75" s="496"/>
      <c r="AI75" s="496"/>
      <c r="AJ75" s="496"/>
      <c r="AK75" s="496"/>
      <c r="AL75" s="496"/>
      <c r="AM75" s="496"/>
      <c r="AN75" s="37"/>
    </row>
    <row r="76" spans="1:40" ht="14.25" x14ac:dyDescent="0.2">
      <c r="A76" s="492"/>
      <c r="B76" s="492"/>
      <c r="C76" s="492"/>
      <c r="D76" s="492"/>
      <c r="E76" s="492"/>
      <c r="F76" s="492"/>
      <c r="G76" s="492"/>
      <c r="H76" s="492"/>
      <c r="I76" s="492"/>
      <c r="J76" s="37"/>
      <c r="K76" s="496"/>
      <c r="L76" s="496"/>
      <c r="M76" s="496"/>
      <c r="N76" s="496"/>
      <c r="O76" s="496"/>
      <c r="P76" s="496"/>
      <c r="Q76" s="496"/>
      <c r="R76" s="496"/>
      <c r="S76" s="496"/>
      <c r="T76" s="37"/>
      <c r="U76" s="492"/>
      <c r="V76" s="492"/>
      <c r="W76" s="492"/>
      <c r="X76" s="492"/>
      <c r="Y76" s="492"/>
      <c r="Z76" s="492"/>
      <c r="AA76" s="492"/>
      <c r="AB76" s="492"/>
      <c r="AC76" s="492"/>
      <c r="AD76" s="37"/>
      <c r="AE76" s="496"/>
      <c r="AF76" s="496"/>
      <c r="AG76" s="496"/>
      <c r="AH76" s="496"/>
      <c r="AI76" s="496"/>
      <c r="AJ76" s="496"/>
      <c r="AK76" s="496"/>
      <c r="AL76" s="496"/>
      <c r="AM76" s="496"/>
      <c r="AN76" s="37"/>
    </row>
    <row r="77" spans="1:40" ht="14.25" x14ac:dyDescent="0.2">
      <c r="A77" s="492"/>
      <c r="B77" s="492"/>
      <c r="C77" s="492"/>
      <c r="D77" s="492"/>
      <c r="E77" s="492"/>
      <c r="F77" s="492"/>
      <c r="G77" s="492"/>
      <c r="H77" s="492"/>
      <c r="I77" s="492"/>
      <c r="J77" s="37"/>
      <c r="K77" s="496"/>
      <c r="L77" s="496"/>
      <c r="M77" s="496"/>
      <c r="N77" s="496"/>
      <c r="O77" s="496"/>
      <c r="P77" s="496"/>
      <c r="Q77" s="496"/>
      <c r="R77" s="496"/>
      <c r="S77" s="496"/>
      <c r="T77" s="37"/>
      <c r="U77" s="492"/>
      <c r="V77" s="492"/>
      <c r="W77" s="492"/>
      <c r="X77" s="492"/>
      <c r="Y77" s="492"/>
      <c r="Z77" s="492"/>
      <c r="AA77" s="492"/>
      <c r="AB77" s="492"/>
      <c r="AC77" s="492"/>
      <c r="AD77" s="37"/>
      <c r="AE77" s="496"/>
      <c r="AF77" s="496"/>
      <c r="AG77" s="496"/>
      <c r="AH77" s="496"/>
      <c r="AI77" s="496"/>
      <c r="AJ77" s="496"/>
      <c r="AK77" s="496"/>
      <c r="AL77" s="496"/>
      <c r="AM77" s="496"/>
      <c r="AN77" s="37"/>
    </row>
    <row r="78" spans="1:40" ht="14.25" x14ac:dyDescent="0.2">
      <c r="A78" s="492"/>
      <c r="B78" s="492"/>
      <c r="C78" s="492"/>
      <c r="D78" s="492"/>
      <c r="E78" s="492"/>
      <c r="F78" s="492"/>
      <c r="G78" s="492"/>
      <c r="H78" s="492"/>
      <c r="I78" s="492"/>
      <c r="J78" s="37"/>
      <c r="K78" s="496"/>
      <c r="L78" s="496"/>
      <c r="M78" s="496"/>
      <c r="N78" s="496"/>
      <c r="O78" s="496"/>
      <c r="P78" s="496"/>
      <c r="Q78" s="496"/>
      <c r="R78" s="496"/>
      <c r="S78" s="496"/>
      <c r="T78" s="37"/>
      <c r="U78" s="492"/>
      <c r="V78" s="492"/>
      <c r="W78" s="492"/>
      <c r="X78" s="492"/>
      <c r="Y78" s="492"/>
      <c r="Z78" s="492"/>
      <c r="AA78" s="492"/>
      <c r="AB78" s="492"/>
      <c r="AC78" s="492"/>
      <c r="AD78" s="37"/>
      <c r="AE78" s="496"/>
      <c r="AF78" s="496"/>
      <c r="AG78" s="496"/>
      <c r="AH78" s="496"/>
      <c r="AI78" s="496"/>
      <c r="AJ78" s="496"/>
      <c r="AK78" s="496"/>
      <c r="AL78" s="496"/>
      <c r="AM78" s="496"/>
      <c r="AN78" s="37"/>
    </row>
    <row r="79" spans="1:40" ht="14.25" x14ac:dyDescent="0.2">
      <c r="A79" s="492"/>
      <c r="B79" s="492"/>
      <c r="C79" s="492"/>
      <c r="D79" s="492"/>
      <c r="E79" s="492"/>
      <c r="F79" s="492"/>
      <c r="G79" s="492"/>
      <c r="H79" s="492"/>
      <c r="I79" s="492"/>
      <c r="J79" s="37"/>
      <c r="K79" s="496"/>
      <c r="L79" s="496"/>
      <c r="M79" s="496"/>
      <c r="N79" s="496"/>
      <c r="O79" s="496"/>
      <c r="P79" s="496"/>
      <c r="Q79" s="496"/>
      <c r="R79" s="496"/>
      <c r="S79" s="496"/>
      <c r="T79" s="37"/>
      <c r="U79" s="492"/>
      <c r="V79" s="492"/>
      <c r="W79" s="492"/>
      <c r="X79" s="492"/>
      <c r="Y79" s="492"/>
      <c r="Z79" s="492"/>
      <c r="AA79" s="492"/>
      <c r="AB79" s="492"/>
      <c r="AC79" s="492"/>
      <c r="AD79" s="37"/>
      <c r="AE79" s="496"/>
      <c r="AF79" s="496"/>
      <c r="AG79" s="496"/>
      <c r="AH79" s="496"/>
      <c r="AI79" s="496"/>
      <c r="AJ79" s="496"/>
      <c r="AK79" s="496"/>
      <c r="AL79" s="496"/>
      <c r="AM79" s="496"/>
      <c r="AN79" s="37"/>
    </row>
    <row r="80" spans="1:40" ht="14.25" x14ac:dyDescent="0.2">
      <c r="A80" s="492"/>
      <c r="B80" s="492"/>
      <c r="C80" s="492"/>
      <c r="D80" s="492"/>
      <c r="E80" s="492"/>
      <c r="F80" s="492"/>
      <c r="G80" s="492"/>
      <c r="H80" s="492"/>
      <c r="I80" s="492"/>
      <c r="J80" s="37"/>
      <c r="K80" s="496"/>
      <c r="L80" s="496"/>
      <c r="M80" s="496"/>
      <c r="N80" s="496"/>
      <c r="O80" s="496"/>
      <c r="P80" s="496"/>
      <c r="Q80" s="496"/>
      <c r="R80" s="496"/>
      <c r="S80" s="496"/>
      <c r="T80" s="37"/>
      <c r="U80" s="492"/>
      <c r="V80" s="492"/>
      <c r="W80" s="492"/>
      <c r="X80" s="492"/>
      <c r="Y80" s="492"/>
      <c r="Z80" s="492"/>
      <c r="AA80" s="492"/>
      <c r="AB80" s="492"/>
      <c r="AC80" s="492"/>
      <c r="AD80" s="37"/>
      <c r="AE80" s="496"/>
      <c r="AF80" s="496"/>
      <c r="AG80" s="496"/>
      <c r="AH80" s="496"/>
      <c r="AI80" s="496"/>
      <c r="AJ80" s="496"/>
      <c r="AK80" s="496"/>
      <c r="AL80" s="496"/>
      <c r="AM80" s="496"/>
      <c r="AN80" s="37"/>
    </row>
    <row r="81" spans="1:40" ht="14.25" x14ac:dyDescent="0.2">
      <c r="A81" s="492"/>
      <c r="B81" s="492"/>
      <c r="C81" s="492"/>
      <c r="D81" s="492"/>
      <c r="E81" s="492"/>
      <c r="F81" s="492"/>
      <c r="G81" s="492"/>
      <c r="H81" s="492"/>
      <c r="I81" s="492"/>
      <c r="J81" s="37"/>
      <c r="K81" s="496"/>
      <c r="L81" s="496"/>
      <c r="M81" s="496"/>
      <c r="N81" s="496"/>
      <c r="O81" s="496"/>
      <c r="P81" s="496"/>
      <c r="Q81" s="496"/>
      <c r="R81" s="496"/>
      <c r="S81" s="496"/>
      <c r="T81" s="37"/>
      <c r="U81" s="492"/>
      <c r="V81" s="492"/>
      <c r="W81" s="492"/>
      <c r="X81" s="492"/>
      <c r="Y81" s="492"/>
      <c r="Z81" s="492"/>
      <c r="AA81" s="492"/>
      <c r="AB81" s="492"/>
      <c r="AC81" s="492"/>
      <c r="AD81" s="37"/>
      <c r="AE81" s="496"/>
      <c r="AF81" s="496"/>
      <c r="AG81" s="496"/>
      <c r="AH81" s="496"/>
      <c r="AI81" s="496"/>
      <c r="AJ81" s="496"/>
      <c r="AK81" s="496"/>
      <c r="AL81" s="496"/>
      <c r="AM81" s="496"/>
      <c r="AN81" s="37"/>
    </row>
    <row r="82" spans="1:40" ht="14.25" x14ac:dyDescent="0.2">
      <c r="A82" s="492"/>
      <c r="B82" s="492"/>
      <c r="C82" s="492"/>
      <c r="D82" s="492"/>
      <c r="E82" s="492"/>
      <c r="F82" s="492"/>
      <c r="G82" s="492"/>
      <c r="H82" s="492"/>
      <c r="I82" s="492"/>
      <c r="J82" s="37"/>
      <c r="K82" s="496"/>
      <c r="L82" s="496"/>
      <c r="M82" s="496"/>
      <c r="N82" s="496"/>
      <c r="O82" s="496"/>
      <c r="P82" s="496"/>
      <c r="Q82" s="496"/>
      <c r="R82" s="496"/>
      <c r="S82" s="496"/>
      <c r="T82" s="37"/>
      <c r="U82" s="492"/>
      <c r="V82" s="492"/>
      <c r="W82" s="492"/>
      <c r="X82" s="492"/>
      <c r="Y82" s="492"/>
      <c r="Z82" s="492"/>
      <c r="AA82" s="492"/>
      <c r="AB82" s="492"/>
      <c r="AC82" s="492"/>
      <c r="AD82" s="37"/>
      <c r="AE82" s="496"/>
      <c r="AF82" s="496"/>
      <c r="AG82" s="496"/>
      <c r="AH82" s="496"/>
      <c r="AI82" s="496"/>
      <c r="AJ82" s="496"/>
      <c r="AK82" s="496"/>
      <c r="AL82" s="496"/>
      <c r="AM82" s="496"/>
      <c r="AN82" s="37"/>
    </row>
    <row r="83" spans="1:40" ht="14.25" x14ac:dyDescent="0.2">
      <c r="A83" s="492"/>
      <c r="B83" s="492"/>
      <c r="C83" s="492"/>
      <c r="D83" s="492"/>
      <c r="E83" s="492"/>
      <c r="F83" s="492"/>
      <c r="G83" s="492"/>
      <c r="H83" s="492"/>
      <c r="I83" s="492"/>
      <c r="J83" s="37"/>
      <c r="K83" s="496"/>
      <c r="L83" s="496"/>
      <c r="M83" s="496"/>
      <c r="N83" s="496"/>
      <c r="O83" s="496"/>
      <c r="P83" s="496"/>
      <c r="Q83" s="496"/>
      <c r="R83" s="496"/>
      <c r="S83" s="496"/>
      <c r="T83" s="37"/>
      <c r="U83" s="492"/>
      <c r="V83" s="492"/>
      <c r="W83" s="492"/>
      <c r="X83" s="492"/>
      <c r="Y83" s="492"/>
      <c r="Z83" s="492"/>
      <c r="AA83" s="492"/>
      <c r="AB83" s="492"/>
      <c r="AC83" s="492"/>
      <c r="AD83" s="37"/>
      <c r="AE83" s="496"/>
      <c r="AF83" s="496"/>
      <c r="AG83" s="496"/>
      <c r="AH83" s="496"/>
      <c r="AI83" s="496"/>
      <c r="AJ83" s="496"/>
      <c r="AK83" s="496"/>
      <c r="AL83" s="496"/>
      <c r="AM83" s="496"/>
      <c r="AN83" s="37"/>
    </row>
    <row r="84" spans="1:40" ht="14.25" x14ac:dyDescent="0.2">
      <c r="A84" s="492"/>
      <c r="B84" s="492"/>
      <c r="C84" s="492"/>
      <c r="D84" s="492"/>
      <c r="E84" s="492"/>
      <c r="F84" s="492"/>
      <c r="G84" s="492"/>
      <c r="H84" s="492"/>
      <c r="I84" s="492"/>
      <c r="J84" s="37"/>
      <c r="K84" s="496"/>
      <c r="L84" s="496"/>
      <c r="M84" s="496"/>
      <c r="N84" s="496"/>
      <c r="O84" s="496"/>
      <c r="P84" s="496"/>
      <c r="Q84" s="496"/>
      <c r="R84" s="496"/>
      <c r="S84" s="496"/>
      <c r="T84" s="37"/>
      <c r="U84" s="492"/>
      <c r="V84" s="492"/>
      <c r="W84" s="492"/>
      <c r="X84" s="492"/>
      <c r="Y84" s="492"/>
      <c r="Z84" s="492"/>
      <c r="AA84" s="492"/>
      <c r="AB84" s="492"/>
      <c r="AC84" s="492"/>
      <c r="AD84" s="37"/>
      <c r="AE84" s="496"/>
      <c r="AF84" s="496"/>
      <c r="AG84" s="496"/>
      <c r="AH84" s="496"/>
      <c r="AI84" s="496"/>
      <c r="AJ84" s="496"/>
      <c r="AK84" s="496"/>
      <c r="AL84" s="496"/>
      <c r="AM84" s="496"/>
      <c r="AN84" s="37"/>
    </row>
    <row r="85" spans="1:40" ht="14.25" x14ac:dyDescent="0.2">
      <c r="A85" s="492"/>
      <c r="B85" s="492"/>
      <c r="C85" s="492"/>
      <c r="D85" s="492"/>
      <c r="E85" s="492"/>
      <c r="F85" s="492"/>
      <c r="G85" s="492"/>
      <c r="H85" s="492"/>
      <c r="I85" s="492"/>
      <c r="J85" s="37"/>
      <c r="K85" s="496"/>
      <c r="L85" s="496"/>
      <c r="M85" s="496"/>
      <c r="N85" s="496"/>
      <c r="O85" s="496"/>
      <c r="P85" s="496"/>
      <c r="Q85" s="496"/>
      <c r="R85" s="496"/>
      <c r="S85" s="496"/>
      <c r="T85" s="37"/>
      <c r="U85" s="492"/>
      <c r="V85" s="492"/>
      <c r="W85" s="492"/>
      <c r="X85" s="492"/>
      <c r="Y85" s="492"/>
      <c r="Z85" s="492"/>
      <c r="AA85" s="492"/>
      <c r="AB85" s="492"/>
      <c r="AC85" s="492"/>
      <c r="AD85" s="37"/>
      <c r="AE85" s="496"/>
      <c r="AF85" s="496"/>
      <c r="AG85" s="496"/>
      <c r="AH85" s="496"/>
      <c r="AI85" s="496"/>
      <c r="AJ85" s="496"/>
      <c r="AK85" s="496"/>
      <c r="AL85" s="496"/>
      <c r="AM85" s="496"/>
      <c r="AN85" s="37"/>
    </row>
    <row r="86" spans="1:40" ht="6" customHeight="1" x14ac:dyDescent="0.2">
      <c r="A86" s="34"/>
      <c r="B86" s="34"/>
      <c r="C86" s="34"/>
      <c r="D86" s="34"/>
      <c r="E86" s="34"/>
      <c r="F86" s="34"/>
      <c r="G86" s="34"/>
      <c r="H86" s="34"/>
      <c r="I86" s="34"/>
      <c r="U86" s="34"/>
      <c r="V86" s="34"/>
      <c r="W86" s="34"/>
      <c r="X86" s="34"/>
      <c r="Y86" s="34"/>
      <c r="Z86" s="34"/>
      <c r="AA86" s="34"/>
      <c r="AB86" s="34"/>
      <c r="AC86" s="34"/>
    </row>
  </sheetData>
  <mergeCells count="17">
    <mergeCell ref="A42:I42"/>
    <mergeCell ref="K42:S42"/>
    <mergeCell ref="U42:AC42"/>
    <mergeCell ref="AE42:AM42"/>
    <mergeCell ref="A44:I85"/>
    <mergeCell ref="K44:S85"/>
    <mergeCell ref="U44:AC85"/>
    <mergeCell ref="AE44:AM85"/>
    <mergeCell ref="A5:I40"/>
    <mergeCell ref="K5:S40"/>
    <mergeCell ref="U5:AC40"/>
    <mergeCell ref="AE5:AM40"/>
    <mergeCell ref="A1:E1"/>
    <mergeCell ref="A3:I3"/>
    <mergeCell ref="K3:S3"/>
    <mergeCell ref="U3:AC3"/>
    <mergeCell ref="AE3:AM3"/>
  </mergeCells>
  <pageMargins left="0.7" right="0.7" top="0.75" bottom="0.75" header="0.3" footer="0.3"/>
  <pageSetup orientation="portrait" horizontalDpi="90" verticalDpi="9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CB9610-A884-4BD5-B687-ABF218BB5752}">
  <sheetPr codeName="Sheet26">
    <tabColor theme="5"/>
    <pageSetUpPr fitToPage="1"/>
  </sheetPr>
  <dimension ref="A1:U2528"/>
  <sheetViews>
    <sheetView zoomScaleNormal="100" zoomScaleSheetLayoutView="90" workbookViewId="0">
      <selection activeCell="J27" sqref="J27"/>
    </sheetView>
  </sheetViews>
  <sheetFormatPr defaultColWidth="0" defaultRowHeight="13.35" customHeight="1" zeroHeight="1" x14ac:dyDescent="0.2"/>
  <cols>
    <col min="1" max="2" width="7.875" style="319" customWidth="1"/>
    <col min="3" max="3" width="2.125" style="319" customWidth="1"/>
    <col min="4" max="4" width="25.625" style="338" customWidth="1"/>
    <col min="5" max="5" width="35.625" style="340" customWidth="1"/>
    <col min="6" max="6" width="5" style="316" customWidth="1"/>
    <col min="7" max="7" width="11.875" style="338" bestFit="1" customWidth="1"/>
    <col min="8" max="8" width="10.625" style="341" bestFit="1" customWidth="1"/>
    <col min="9" max="10" width="10.625" style="342" customWidth="1"/>
    <col min="11" max="11" width="10.625" style="341" customWidth="1"/>
    <col min="12" max="12" width="10.625" style="343" customWidth="1"/>
    <col min="13" max="13" width="2.125" style="340" customWidth="1"/>
    <col min="14" max="14" width="38.125" style="319" hidden="1" customWidth="1"/>
    <col min="15" max="15" width="8.625" style="344" hidden="1" customWidth="1"/>
    <col min="16" max="16384" width="8.625" style="319" hidden="1"/>
  </cols>
  <sheetData>
    <row r="1" spans="4:15" s="291" customFormat="1" ht="15" x14ac:dyDescent="0.2">
      <c r="D1" s="285"/>
      <c r="E1" s="286"/>
      <c r="F1" s="287"/>
      <c r="G1" s="285"/>
      <c r="H1" s="288"/>
      <c r="I1" s="289"/>
      <c r="J1" s="289"/>
      <c r="K1" s="288"/>
      <c r="L1" s="290"/>
      <c r="M1" s="286"/>
      <c r="O1" s="292"/>
    </row>
    <row r="2" spans="4:15" s="293" customFormat="1" ht="28.35" customHeight="1" x14ac:dyDescent="0.2">
      <c r="D2" s="506" t="s">
        <v>177</v>
      </c>
      <c r="E2" s="506"/>
      <c r="F2" s="506"/>
      <c r="G2" s="506"/>
      <c r="H2" s="506"/>
      <c r="I2" s="506"/>
      <c r="J2" s="506"/>
      <c r="K2" s="506"/>
      <c r="L2" s="506"/>
      <c r="N2" s="294"/>
    </row>
    <row r="3" spans="4:15" s="293" customFormat="1" ht="21" x14ac:dyDescent="0.2">
      <c r="D3" s="507" t="str">
        <f>"Customer Name: "&amp;'Project Summary'!C7</f>
        <v xml:space="preserve">Customer Name: </v>
      </c>
      <c r="E3" s="507"/>
      <c r="F3" s="507"/>
      <c r="G3" s="507"/>
      <c r="H3" s="507"/>
      <c r="I3" s="507"/>
      <c r="J3" s="507"/>
      <c r="K3" s="507"/>
      <c r="L3" s="507"/>
      <c r="M3" s="295"/>
      <c r="N3" s="294"/>
    </row>
    <row r="4" spans="4:15" s="291" customFormat="1" ht="18.75" x14ac:dyDescent="0.2">
      <c r="D4" s="296" t="str">
        <f>"Prepared by: "&amp;'Project Summary'!C14</f>
        <v xml:space="preserve">Prepared by: </v>
      </c>
      <c r="E4" s="297"/>
      <c r="F4" s="298"/>
      <c r="G4" s="299"/>
      <c r="H4" s="300"/>
      <c r="I4" s="300"/>
      <c r="J4" s="299"/>
      <c r="K4" s="301"/>
      <c r="L4" s="299"/>
      <c r="N4" s="292"/>
    </row>
    <row r="5" spans="4:15" s="304" customFormat="1" ht="34.5" customHeight="1" x14ac:dyDescent="0.2">
      <c r="D5" s="302"/>
      <c r="E5" s="303"/>
      <c r="F5" s="303"/>
      <c r="G5" s="303"/>
      <c r="H5" s="303"/>
      <c r="I5" s="303"/>
      <c r="J5" s="303"/>
      <c r="K5" s="303"/>
      <c r="L5" s="303"/>
      <c r="N5" s="305"/>
    </row>
    <row r="6" spans="4:15" s="291" customFormat="1" ht="57" customHeight="1" x14ac:dyDescent="0.2">
      <c r="D6" s="508" t="s">
        <v>178</v>
      </c>
      <c r="E6" s="508"/>
      <c r="F6" s="508" t="s">
        <v>179</v>
      </c>
      <c r="G6" s="508"/>
      <c r="H6" s="508"/>
      <c r="N6" s="292"/>
    </row>
    <row r="7" spans="4:15" s="291" customFormat="1" ht="15" x14ac:dyDescent="0.2">
      <c r="D7" s="303"/>
      <c r="E7" s="303"/>
      <c r="F7" s="303"/>
      <c r="G7" s="303"/>
      <c r="H7" s="303"/>
      <c r="I7" s="303"/>
      <c r="J7" s="303"/>
      <c r="K7" s="303"/>
      <c r="L7" s="303"/>
      <c r="N7" s="292"/>
    </row>
    <row r="8" spans="4:15" s="291" customFormat="1" ht="13.7" customHeight="1" x14ac:dyDescent="0.25">
      <c r="D8" s="509" t="s">
        <v>180</v>
      </c>
      <c r="E8" s="509"/>
      <c r="F8" s="306"/>
      <c r="H8" s="510" t="s">
        <v>181</v>
      </c>
      <c r="I8" s="510"/>
      <c r="J8" s="510"/>
      <c r="K8" s="510"/>
      <c r="L8" s="510"/>
    </row>
    <row r="9" spans="4:15" s="291" customFormat="1" ht="15" x14ac:dyDescent="0.25">
      <c r="D9" s="307" t="s">
        <v>182</v>
      </c>
      <c r="E9" s="308">
        <f>ProjectCost</f>
        <v>0</v>
      </c>
      <c r="F9" s="306"/>
      <c r="I9" s="505">
        <f>0.0008*E10</f>
        <v>0</v>
      </c>
      <c r="J9" s="503" t="s">
        <v>183</v>
      </c>
      <c r="K9" s="503"/>
      <c r="L9" s="503"/>
    </row>
    <row r="10" spans="4:15" s="291" customFormat="1" ht="15" x14ac:dyDescent="0.25">
      <c r="D10" s="307" t="s">
        <v>184</v>
      </c>
      <c r="E10" s="309">
        <f>SUM($I$27:$I$1026)</f>
        <v>0</v>
      </c>
      <c r="F10" s="306"/>
      <c r="I10" s="505"/>
      <c r="J10" s="503"/>
      <c r="K10" s="503"/>
      <c r="L10" s="503"/>
    </row>
    <row r="11" spans="4:15" s="291" customFormat="1" ht="15" x14ac:dyDescent="0.25">
      <c r="D11" s="307" t="s">
        <v>185</v>
      </c>
      <c r="E11" s="308">
        <f>SUM($J$27:$J$1026)</f>
        <v>0</v>
      </c>
      <c r="F11" s="306"/>
      <c r="H11" s="501"/>
      <c r="I11" s="505"/>
      <c r="J11" s="503"/>
      <c r="K11" s="503"/>
      <c r="L11" s="503"/>
    </row>
    <row r="12" spans="4:15" s="291" customFormat="1" ht="15" x14ac:dyDescent="0.25">
      <c r="D12" s="307" t="s">
        <v>186</v>
      </c>
      <c r="E12" s="308">
        <f>MIN(SUM(K27:K1026),$E$9*0.8)</f>
        <v>0</v>
      </c>
      <c r="F12" s="306"/>
      <c r="H12" s="501"/>
      <c r="I12" s="502">
        <f>1.7*E10</f>
        <v>0</v>
      </c>
      <c r="J12" s="503" t="s">
        <v>187</v>
      </c>
      <c r="K12" s="503"/>
      <c r="L12" s="503"/>
    </row>
    <row r="13" spans="4:15" s="291" customFormat="1" ht="15" x14ac:dyDescent="0.25">
      <c r="D13" s="307" t="s">
        <v>188</v>
      </c>
      <c r="E13" s="308">
        <f>$E$9-$E$12</f>
        <v>0</v>
      </c>
      <c r="F13" s="306"/>
      <c r="H13" s="501"/>
      <c r="I13" s="502"/>
      <c r="J13" s="503"/>
      <c r="K13" s="503"/>
      <c r="L13" s="503"/>
    </row>
    <row r="14" spans="4:15" s="291" customFormat="1" ht="15" x14ac:dyDescent="0.25">
      <c r="D14" s="310" t="s">
        <v>189</v>
      </c>
      <c r="E14" s="311" t="str">
        <f>IFERROR(E13/E11,"")</f>
        <v/>
      </c>
      <c r="F14" s="306"/>
      <c r="H14" s="501"/>
      <c r="I14" s="502"/>
      <c r="J14" s="503"/>
      <c r="K14" s="503"/>
      <c r="L14" s="503"/>
    </row>
    <row r="15" spans="4:15" s="291" customFormat="1" ht="15" x14ac:dyDescent="0.2">
      <c r="D15" s="285"/>
      <c r="E15" s="312"/>
      <c r="F15" s="312"/>
      <c r="G15" s="312"/>
      <c r="H15" s="501"/>
      <c r="I15" s="505">
        <f>0.0002*E10</f>
        <v>0</v>
      </c>
      <c r="J15" s="503" t="s">
        <v>190</v>
      </c>
      <c r="K15" s="503"/>
      <c r="L15" s="503"/>
      <c r="M15" s="503"/>
    </row>
    <row r="16" spans="4:15" s="291" customFormat="1" ht="15" x14ac:dyDescent="0.2">
      <c r="D16" s="313" t="s">
        <v>191</v>
      </c>
      <c r="E16" s="313" t="s">
        <v>192</v>
      </c>
      <c r="F16" s="312"/>
      <c r="G16" s="312"/>
      <c r="H16" s="501"/>
      <c r="I16" s="505"/>
      <c r="J16" s="503"/>
      <c r="K16" s="503"/>
      <c r="L16" s="503"/>
      <c r="M16" s="503"/>
    </row>
    <row r="17" spans="1:15" s="291" customFormat="1" ht="14.45" customHeight="1" x14ac:dyDescent="0.2">
      <c r="D17" s="500">
        <f>E12</f>
        <v>0</v>
      </c>
      <c r="E17" s="500">
        <f>E21/12</f>
        <v>0</v>
      </c>
      <c r="F17" s="312"/>
      <c r="G17" s="312"/>
      <c r="H17" s="501"/>
      <c r="I17" s="505"/>
      <c r="J17" s="503"/>
      <c r="K17" s="503"/>
      <c r="L17" s="503"/>
      <c r="M17" s="503"/>
    </row>
    <row r="18" spans="1:15" s="291" customFormat="1" ht="14.45" customHeight="1" x14ac:dyDescent="0.2">
      <c r="D18" s="500"/>
      <c r="E18" s="500"/>
      <c r="F18" s="312"/>
      <c r="G18" s="312"/>
      <c r="H18" s="501"/>
      <c r="I18" s="502">
        <f>0.08*E10</f>
        <v>0</v>
      </c>
      <c r="J18" s="503" t="s">
        <v>193</v>
      </c>
      <c r="K18" s="503"/>
      <c r="L18" s="503"/>
    </row>
    <row r="19" spans="1:15" s="291" customFormat="1" ht="15" x14ac:dyDescent="0.2">
      <c r="D19" s="314" t="s">
        <v>194</v>
      </c>
      <c r="E19" s="314" t="s">
        <v>195</v>
      </c>
      <c r="F19" s="312"/>
      <c r="G19" s="312"/>
      <c r="H19" s="501"/>
      <c r="I19" s="502"/>
      <c r="J19" s="503"/>
      <c r="K19" s="503"/>
      <c r="L19" s="503"/>
    </row>
    <row r="20" spans="1:15" s="291" customFormat="1" ht="15" x14ac:dyDescent="0.2">
      <c r="D20" s="285"/>
      <c r="E20" s="312"/>
      <c r="F20" s="312"/>
      <c r="G20" s="312"/>
      <c r="H20" s="501"/>
      <c r="I20" s="502"/>
      <c r="J20" s="503"/>
      <c r="K20" s="503"/>
      <c r="L20" s="503"/>
    </row>
    <row r="21" spans="1:15" s="291" customFormat="1" ht="14.45" customHeight="1" x14ac:dyDescent="0.2">
      <c r="D21" s="504">
        <f>IF(ISERROR(1/$E$14),0,1/$E$14)</f>
        <v>0</v>
      </c>
      <c r="E21" s="500">
        <f>E11</f>
        <v>0</v>
      </c>
      <c r="F21" s="312"/>
      <c r="G21" s="312"/>
      <c r="H21" s="501"/>
      <c r="I21" s="502">
        <f>0.773*E10</f>
        <v>0</v>
      </c>
      <c r="J21" s="503" t="s">
        <v>196</v>
      </c>
      <c r="K21" s="503"/>
      <c r="L21" s="503"/>
    </row>
    <row r="22" spans="1:15" s="291" customFormat="1" ht="14.45" customHeight="1" x14ac:dyDescent="0.2">
      <c r="D22" s="504"/>
      <c r="E22" s="500"/>
      <c r="F22" s="312"/>
      <c r="G22" s="312"/>
      <c r="H22" s="501"/>
      <c r="I22" s="502"/>
      <c r="J22" s="503"/>
      <c r="K22" s="503"/>
      <c r="L22" s="503"/>
    </row>
    <row r="23" spans="1:15" s="291" customFormat="1" ht="15" x14ac:dyDescent="0.2">
      <c r="D23" s="314" t="s">
        <v>197</v>
      </c>
      <c r="E23" s="314" t="s">
        <v>198</v>
      </c>
      <c r="I23" s="502"/>
      <c r="J23" s="503"/>
      <c r="K23" s="503"/>
      <c r="L23" s="503"/>
      <c r="O23" s="292"/>
    </row>
    <row r="24" spans="1:15" s="291" customFormat="1" ht="15" x14ac:dyDescent="0.2">
      <c r="D24" s="285"/>
      <c r="E24" s="315"/>
      <c r="F24" s="316"/>
      <c r="G24" s="316"/>
      <c r="H24" s="497" t="s">
        <v>199</v>
      </c>
      <c r="I24" s="497"/>
      <c r="J24" s="497"/>
      <c r="K24" s="497"/>
      <c r="L24" s="497"/>
      <c r="M24" s="317"/>
      <c r="O24" s="292"/>
    </row>
    <row r="25" spans="1:15" s="291" customFormat="1" ht="15" x14ac:dyDescent="0.2">
      <c r="D25" s="285"/>
      <c r="E25" s="315"/>
      <c r="F25" s="316"/>
      <c r="G25" s="316"/>
      <c r="H25" s="318"/>
      <c r="I25" s="318"/>
      <c r="J25" s="318"/>
      <c r="K25" s="318"/>
      <c r="L25" s="318"/>
      <c r="M25" s="317"/>
      <c r="O25" s="292"/>
    </row>
    <row r="26" spans="1:15" ht="25.5" x14ac:dyDescent="0.25">
      <c r="A26" s="319" t="s">
        <v>200</v>
      </c>
      <c r="D26" s="320" t="s">
        <v>201</v>
      </c>
      <c r="E26" s="320" t="s">
        <v>202</v>
      </c>
      <c r="F26" s="498" t="s">
        <v>203</v>
      </c>
      <c r="G26" s="499"/>
      <c r="H26" s="321" t="s">
        <v>204</v>
      </c>
      <c r="I26" s="322" t="s">
        <v>205</v>
      </c>
      <c r="J26" s="321" t="s">
        <v>206</v>
      </c>
      <c r="K26" s="323" t="s">
        <v>207</v>
      </c>
      <c r="L26" s="324" t="s">
        <v>208</v>
      </c>
      <c r="M26" s="306"/>
      <c r="O26" s="325"/>
    </row>
    <row r="27" spans="1:15" ht="39.6" customHeight="1" x14ac:dyDescent="0.25">
      <c r="A27" s="348" t="str" cm="1">
        <f t="array" ref="A27">IFERROR(SMALL(IF('Measure List'!G$2:G$171&lt;&gt;0,'Measure List'!A$2:A$171),ROW()-26),"")</f>
        <v/>
      </c>
      <c r="B27" s="326"/>
      <c r="C27" s="326"/>
      <c r="D27" s="327" t="str" cm="1">
        <f t="array" ref="D27">IFERROR(INDEX('Measure List'!B:B,'Printable Report'!$A27),"")</f>
        <v/>
      </c>
      <c r="E27" s="328" t="str" cm="1">
        <f t="array" ref="E27">IFERROR(INDEX('Measure List'!C:C,'Printable Report'!$A27),"")</f>
        <v/>
      </c>
      <c r="F27" s="329" t="str" cm="1">
        <f t="array" ref="F27">IFERROR(INDEX('Measure List'!D:D,'Printable Report'!$A27),"")</f>
        <v/>
      </c>
      <c r="G27" s="330" t="str" cm="1">
        <f t="array" ref="G27">IFERROR(INDEX('Measure List'!E:E,'Printable Report'!$A27),"")</f>
        <v/>
      </c>
      <c r="H27" s="349" t="str" cm="1">
        <f t="array" ref="H27">IFERROR(INDEX('Measure List'!F:F,'Printable Report'!$A27),"")</f>
        <v/>
      </c>
      <c r="I27" s="332" t="str" cm="1">
        <f t="array" ref="I27">IFERROR(INDEX('Measure List'!G:G,'Printable Report'!$A27),"")</f>
        <v/>
      </c>
      <c r="J27" s="349" t="str" cm="1">
        <f t="array" ref="J27">IFERROR(INDEX('Measure List'!I:I,'Printable Report'!$A27),"")</f>
        <v/>
      </c>
      <c r="K27" s="349" t="str" cm="1">
        <f t="array" ref="K27">IFERROR(INDEX('Measure List'!J:J,'Printable Report'!$A27),"")</f>
        <v/>
      </c>
      <c r="L27" s="349" t="str" cm="1">
        <f t="array" ref="L27">IFERROR(INDEX('Measure List'!K:K,'Printable Report'!$A27),"")</f>
        <v/>
      </c>
      <c r="M27" s="306"/>
      <c r="O27" s="325"/>
    </row>
    <row r="28" spans="1:15" ht="39.6" customHeight="1" x14ac:dyDescent="0.25">
      <c r="A28" s="348" t="str" cm="1">
        <f t="array" ref="A28">IFERROR(SMALL(IF('Measure List'!G$2:G$171&lt;&gt;0,'Measure List'!A$2:A$171),ROW()-26),"")</f>
        <v/>
      </c>
      <c r="B28" s="326"/>
      <c r="C28" s="326"/>
      <c r="D28" s="327" t="str" cm="1">
        <f t="array" ref="D28">IFERROR(INDEX('Measure List'!B:B,'Printable Report'!$A28),"")</f>
        <v/>
      </c>
      <c r="E28" s="328" t="str" cm="1">
        <f t="array" ref="E28">IFERROR(INDEX('Measure List'!C:C,'Printable Report'!$A28),"")</f>
        <v/>
      </c>
      <c r="F28" s="329" t="str" cm="1">
        <f t="array" ref="F28">IFERROR(INDEX('Measure List'!D:D,'Printable Report'!$A28),"")</f>
        <v/>
      </c>
      <c r="G28" s="330" t="str" cm="1">
        <f t="array" ref="G28">IFERROR(INDEX('Measure List'!E:E,'Printable Report'!$A28),"")</f>
        <v/>
      </c>
      <c r="H28" s="349" t="str" cm="1">
        <f t="array" ref="H28">IFERROR(INDEX('Measure List'!F:F,'Printable Report'!$A28),"")</f>
        <v/>
      </c>
      <c r="I28" s="332" t="str" cm="1">
        <f t="array" ref="I28">IFERROR(INDEX('Measure List'!G:G,'Printable Report'!$A28),"")</f>
        <v/>
      </c>
      <c r="J28" s="349" t="str" cm="1">
        <f t="array" ref="J28">IFERROR(INDEX('Measure List'!I:I,'Printable Report'!$A28),"")</f>
        <v/>
      </c>
      <c r="K28" s="349" t="str" cm="1">
        <f t="array" ref="K28">IFERROR(INDEX('Measure List'!J:J,'Printable Report'!$A28),"")</f>
        <v/>
      </c>
      <c r="L28" s="349" t="str" cm="1">
        <f t="array" ref="L28">IFERROR(INDEX('Measure List'!K:K,'Printable Report'!$A28),"")</f>
        <v/>
      </c>
      <c r="M28" s="306"/>
      <c r="O28" s="325"/>
    </row>
    <row r="29" spans="1:15" ht="39.6" customHeight="1" x14ac:dyDescent="0.25">
      <c r="A29" s="348" t="str" cm="1">
        <f t="array" ref="A29">IFERROR(SMALL(IF('Measure List'!G$2:G$171&lt;&gt;0,'Measure List'!A$2:A$171),ROW()-26),"")</f>
        <v/>
      </c>
      <c r="B29" s="326"/>
      <c r="C29" s="326"/>
      <c r="D29" s="327" t="str" cm="1">
        <f t="array" ref="D29">IFERROR(INDEX('Measure List'!B:B,'Printable Report'!$A29),"")</f>
        <v/>
      </c>
      <c r="E29" s="328" t="str" cm="1">
        <f t="array" ref="E29">IFERROR(INDEX('Measure List'!C:C,'Printable Report'!$A29),"")</f>
        <v/>
      </c>
      <c r="F29" s="329" t="str" cm="1">
        <f t="array" ref="F29">IFERROR(INDEX('Measure List'!D:D,'Printable Report'!$A29),"")</f>
        <v/>
      </c>
      <c r="G29" s="330" t="str" cm="1">
        <f t="array" ref="G29">IFERROR(INDEX('Measure List'!E:E,'Printable Report'!$A29),"")</f>
        <v/>
      </c>
      <c r="H29" s="349" t="str" cm="1">
        <f t="array" ref="H29">IFERROR(INDEX('Measure List'!F:F,'Printable Report'!$A29),"")</f>
        <v/>
      </c>
      <c r="I29" s="332" t="str" cm="1">
        <f t="array" ref="I29">IFERROR(INDEX('Measure List'!G:G,'Printable Report'!$A29),"")</f>
        <v/>
      </c>
      <c r="J29" s="349" t="str" cm="1">
        <f t="array" ref="J29">IFERROR(INDEX('Measure List'!I:I,'Printable Report'!$A29),"")</f>
        <v/>
      </c>
      <c r="K29" s="349" t="str" cm="1">
        <f t="array" ref="K29">IFERROR(INDEX('Measure List'!J:J,'Printable Report'!$A29),"")</f>
        <v/>
      </c>
      <c r="L29" s="349" t="str" cm="1">
        <f t="array" ref="L29">IFERROR(INDEX('Measure List'!K:K,'Printable Report'!$A29),"")</f>
        <v/>
      </c>
      <c r="M29" s="306"/>
      <c r="O29" s="325"/>
    </row>
    <row r="30" spans="1:15" ht="39.6" customHeight="1" x14ac:dyDescent="0.25">
      <c r="A30" s="348" t="str" cm="1">
        <f t="array" ref="A30">IFERROR(SMALL(IF('Measure List'!G$2:G$171&lt;&gt;0,'Measure List'!A$2:A$171),ROW()-26),"")</f>
        <v/>
      </c>
      <c r="B30" s="326"/>
      <c r="C30" s="326"/>
      <c r="D30" s="327" t="str" cm="1">
        <f t="array" ref="D30">IFERROR(INDEX('Measure List'!B:B,'Printable Report'!$A30),"")</f>
        <v/>
      </c>
      <c r="E30" s="328" t="str" cm="1">
        <f t="array" ref="E30">IFERROR(INDEX('Measure List'!C:C,'Printable Report'!$A30),"")</f>
        <v/>
      </c>
      <c r="F30" s="329" t="str" cm="1">
        <f t="array" ref="F30">IFERROR(INDEX('Measure List'!D:D,'Printable Report'!$A30),"")</f>
        <v/>
      </c>
      <c r="G30" s="330" t="str" cm="1">
        <f t="array" ref="G30">IFERROR(INDEX('Measure List'!E:E,'Printable Report'!$A30),"")</f>
        <v/>
      </c>
      <c r="H30" s="349" t="str" cm="1">
        <f t="array" ref="H30">IFERROR(INDEX('Measure List'!F:F,'Printable Report'!$A30),"")</f>
        <v/>
      </c>
      <c r="I30" s="332" t="str" cm="1">
        <f t="array" ref="I30">IFERROR(INDEX('Measure List'!G:G,'Printable Report'!$A30),"")</f>
        <v/>
      </c>
      <c r="J30" s="349" t="str" cm="1">
        <f t="array" ref="J30">IFERROR(INDEX('Measure List'!I:I,'Printable Report'!$A30),"")</f>
        <v/>
      </c>
      <c r="K30" s="349" t="str" cm="1">
        <f t="array" ref="K30">IFERROR(INDEX('Measure List'!J:J,'Printable Report'!$A30),"")</f>
        <v/>
      </c>
      <c r="L30" s="349" t="str" cm="1">
        <f t="array" ref="L30">IFERROR(INDEX('Measure List'!K:K,'Printable Report'!$A30),"")</f>
        <v/>
      </c>
      <c r="M30" s="306"/>
      <c r="O30" s="325"/>
    </row>
    <row r="31" spans="1:15" ht="39.6" customHeight="1" x14ac:dyDescent="0.25">
      <c r="A31" s="348" t="str" cm="1">
        <f t="array" ref="A31">IFERROR(SMALL(IF('Measure List'!G$2:G$171&lt;&gt;0,'Measure List'!A$2:A$171),ROW()-26),"")</f>
        <v/>
      </c>
      <c r="B31" s="326"/>
      <c r="C31" s="326"/>
      <c r="D31" s="327" t="str" cm="1">
        <f t="array" ref="D31">IFERROR(INDEX('Measure List'!B:B,'Printable Report'!$A31),"")</f>
        <v/>
      </c>
      <c r="E31" s="328" t="str" cm="1">
        <f t="array" ref="E31">IFERROR(INDEX('Measure List'!C:C,'Printable Report'!$A31),"")</f>
        <v/>
      </c>
      <c r="F31" s="329" t="str" cm="1">
        <f t="array" ref="F31">IFERROR(INDEX('Measure List'!D:D,'Printable Report'!$A31),"")</f>
        <v/>
      </c>
      <c r="G31" s="330" t="str" cm="1">
        <f t="array" ref="G31">IFERROR(INDEX('Measure List'!E:E,'Printable Report'!$A31),"")</f>
        <v/>
      </c>
      <c r="H31" s="349" t="str" cm="1">
        <f t="array" ref="H31">IFERROR(INDEX('Measure List'!F:F,'Printable Report'!$A31),"")</f>
        <v/>
      </c>
      <c r="I31" s="332" t="str" cm="1">
        <f t="array" ref="I31">IFERROR(INDEX('Measure List'!G:G,'Printable Report'!$A31),"")</f>
        <v/>
      </c>
      <c r="J31" s="349" t="str" cm="1">
        <f t="array" ref="J31">IFERROR(INDEX('Measure List'!I:I,'Printable Report'!$A31),"")</f>
        <v/>
      </c>
      <c r="K31" s="349" t="str" cm="1">
        <f t="array" ref="K31">IFERROR(INDEX('Measure List'!J:J,'Printable Report'!$A31),"")</f>
        <v/>
      </c>
      <c r="L31" s="349" t="str" cm="1">
        <f t="array" ref="L31">IFERROR(INDEX('Measure List'!K:K,'Printable Report'!$A31),"")</f>
        <v/>
      </c>
      <c r="M31" s="306"/>
      <c r="O31" s="325"/>
    </row>
    <row r="32" spans="1:15" ht="39.6" customHeight="1" x14ac:dyDescent="0.25">
      <c r="A32" s="348" t="str" cm="1">
        <f t="array" ref="A32">IFERROR(SMALL(IF('Measure List'!G$2:G$171&lt;&gt;0,'Measure List'!A$2:A$171),ROW()-26),"")</f>
        <v/>
      </c>
      <c r="B32" s="326"/>
      <c r="C32" s="326"/>
      <c r="D32" s="327" t="str" cm="1">
        <f t="array" ref="D32">IFERROR(INDEX('Measure List'!B:B,'Printable Report'!$A32),"")</f>
        <v/>
      </c>
      <c r="E32" s="328" t="str" cm="1">
        <f t="array" ref="E32">IFERROR(INDEX('Measure List'!C:C,'Printable Report'!$A32),"")</f>
        <v/>
      </c>
      <c r="F32" s="329" t="str" cm="1">
        <f t="array" ref="F32">IFERROR(INDEX('Measure List'!D:D,'Printable Report'!$A32),"")</f>
        <v/>
      </c>
      <c r="G32" s="330" t="str" cm="1">
        <f t="array" ref="G32">IFERROR(INDEX('Measure List'!E:E,'Printable Report'!$A32),"")</f>
        <v/>
      </c>
      <c r="H32" s="349" t="str" cm="1">
        <f t="array" ref="H32">IFERROR(INDEX('Measure List'!F:F,'Printable Report'!$A32),"")</f>
        <v/>
      </c>
      <c r="I32" s="332" t="str" cm="1">
        <f t="array" ref="I32">IFERROR(INDEX('Measure List'!G:G,'Printable Report'!$A32),"")</f>
        <v/>
      </c>
      <c r="J32" s="349" t="str" cm="1">
        <f t="array" ref="J32">IFERROR(INDEX('Measure List'!I:I,'Printable Report'!$A32),"")</f>
        <v/>
      </c>
      <c r="K32" s="349" t="str" cm="1">
        <f t="array" ref="K32">IFERROR(INDEX('Measure List'!J:J,'Printable Report'!$A32),"")</f>
        <v/>
      </c>
      <c r="L32" s="349" t="str" cm="1">
        <f t="array" ref="L32">IFERROR(INDEX('Measure List'!K:K,'Printable Report'!$A32),"")</f>
        <v/>
      </c>
      <c r="M32" s="306"/>
      <c r="O32" s="325"/>
    </row>
    <row r="33" spans="1:15" ht="39.6" customHeight="1" x14ac:dyDescent="0.25">
      <c r="A33" s="348" t="str" cm="1">
        <f t="array" ref="A33">IFERROR(SMALL(IF('Measure List'!G$2:G$171&lt;&gt;0,'Measure List'!A$2:A$171),ROW()-26),"")</f>
        <v/>
      </c>
      <c r="B33" s="326"/>
      <c r="C33" s="326"/>
      <c r="D33" s="327" t="str" cm="1">
        <f t="array" ref="D33">IFERROR(INDEX('Measure List'!B:B,'Printable Report'!$A33),"")</f>
        <v/>
      </c>
      <c r="E33" s="328" t="str" cm="1">
        <f t="array" ref="E33">IFERROR(INDEX('Measure List'!C:C,'Printable Report'!$A33),"")</f>
        <v/>
      </c>
      <c r="F33" s="329" t="str" cm="1">
        <f t="array" ref="F33">IFERROR(INDEX('Measure List'!D:D,'Printable Report'!$A33),"")</f>
        <v/>
      </c>
      <c r="G33" s="330" t="str" cm="1">
        <f t="array" ref="G33">IFERROR(INDEX('Measure List'!E:E,'Printable Report'!$A33),"")</f>
        <v/>
      </c>
      <c r="H33" s="349" t="str" cm="1">
        <f t="array" ref="H33">IFERROR(INDEX('Measure List'!F:F,'Printable Report'!$A33),"")</f>
        <v/>
      </c>
      <c r="I33" s="332" t="str" cm="1">
        <f t="array" ref="I33">IFERROR(INDEX('Measure List'!G:G,'Printable Report'!$A33),"")</f>
        <v/>
      </c>
      <c r="J33" s="349" t="str" cm="1">
        <f t="array" ref="J33">IFERROR(INDEX('Measure List'!I:I,'Printable Report'!$A33),"")</f>
        <v/>
      </c>
      <c r="K33" s="349" t="str" cm="1">
        <f t="array" ref="K33">IFERROR(INDEX('Measure List'!J:J,'Printable Report'!$A33),"")</f>
        <v/>
      </c>
      <c r="L33" s="349" t="str" cm="1">
        <f t="array" ref="L33">IFERROR(INDEX('Measure List'!K:K,'Printable Report'!$A33),"")</f>
        <v/>
      </c>
      <c r="M33" s="306"/>
      <c r="O33" s="325"/>
    </row>
    <row r="34" spans="1:15" ht="39.6" customHeight="1" x14ac:dyDescent="0.25">
      <c r="A34" s="348" t="str" cm="1">
        <f t="array" ref="A34">IFERROR(SMALL(IF('Measure List'!G$2:G$171&lt;&gt;0,'Measure List'!A$2:A$171),ROW()-26),"")</f>
        <v/>
      </c>
      <c r="B34" s="326"/>
      <c r="C34" s="326"/>
      <c r="D34" s="327" t="str" cm="1">
        <f t="array" ref="D34">IFERROR(INDEX('Measure List'!B:B,'Printable Report'!$A34),"")</f>
        <v/>
      </c>
      <c r="E34" s="328" t="str" cm="1">
        <f t="array" ref="E34">IFERROR(INDEX('Measure List'!C:C,'Printable Report'!$A34),"")</f>
        <v/>
      </c>
      <c r="F34" s="329" t="str" cm="1">
        <f t="array" ref="F34">IFERROR(INDEX('Measure List'!D:D,'Printable Report'!$A34),"")</f>
        <v/>
      </c>
      <c r="G34" s="330" t="str" cm="1">
        <f t="array" ref="G34">IFERROR(INDEX('Measure List'!E:E,'Printable Report'!$A34),"")</f>
        <v/>
      </c>
      <c r="H34" s="349" t="str" cm="1">
        <f t="array" ref="H34">IFERROR(INDEX('Measure List'!F:F,'Printable Report'!$A34),"")</f>
        <v/>
      </c>
      <c r="I34" s="332" t="str" cm="1">
        <f t="array" ref="I34">IFERROR(INDEX('Measure List'!G:G,'Printable Report'!$A34),"")</f>
        <v/>
      </c>
      <c r="J34" s="349" t="str" cm="1">
        <f t="array" ref="J34">IFERROR(INDEX('Measure List'!I:I,'Printable Report'!$A34),"")</f>
        <v/>
      </c>
      <c r="K34" s="349" t="str" cm="1">
        <f t="array" ref="K34">IFERROR(INDEX('Measure List'!J:J,'Printable Report'!$A34),"")</f>
        <v/>
      </c>
      <c r="L34" s="349" t="str" cm="1">
        <f t="array" ref="L34">IFERROR(INDEX('Measure List'!K:K,'Printable Report'!$A34),"")</f>
        <v/>
      </c>
      <c r="M34" s="306"/>
      <c r="O34" s="325"/>
    </row>
    <row r="35" spans="1:15" ht="39.6" customHeight="1" x14ac:dyDescent="0.25">
      <c r="A35" s="348" t="str" cm="1">
        <f t="array" ref="A35">IFERROR(SMALL(IF('Measure List'!G$2:G$171&lt;&gt;0,'Measure List'!A$2:A$171),ROW()-26),"")</f>
        <v/>
      </c>
      <c r="B35" s="326"/>
      <c r="C35" s="326"/>
      <c r="D35" s="327" t="str" cm="1">
        <f t="array" ref="D35">IFERROR(INDEX('Measure List'!B:B,'Printable Report'!$A35),"")</f>
        <v/>
      </c>
      <c r="E35" s="328" t="str" cm="1">
        <f t="array" ref="E35">IFERROR(INDEX('Measure List'!C:C,'Printable Report'!$A35),"")</f>
        <v/>
      </c>
      <c r="F35" s="329" t="str" cm="1">
        <f t="array" ref="F35">IFERROR(INDEX('Measure List'!D:D,'Printable Report'!$A35),"")</f>
        <v/>
      </c>
      <c r="G35" s="330" t="str" cm="1">
        <f t="array" ref="G35">IFERROR(INDEX('Measure List'!E:E,'Printable Report'!$A35),"")</f>
        <v/>
      </c>
      <c r="H35" s="349" t="str" cm="1">
        <f t="array" ref="H35">IFERROR(INDEX('Measure List'!F:F,'Printable Report'!$A35),"")</f>
        <v/>
      </c>
      <c r="I35" s="332" t="str" cm="1">
        <f t="array" ref="I35">IFERROR(INDEX('Measure List'!G:G,'Printable Report'!$A35),"")</f>
        <v/>
      </c>
      <c r="J35" s="349" t="str" cm="1">
        <f t="array" ref="J35">IFERROR(INDEX('Measure List'!I:I,'Printable Report'!$A35),"")</f>
        <v/>
      </c>
      <c r="K35" s="349" t="str" cm="1">
        <f t="array" ref="K35">IFERROR(INDEX('Measure List'!J:J,'Printable Report'!$A35),"")</f>
        <v/>
      </c>
      <c r="L35" s="349" t="str" cm="1">
        <f t="array" ref="L35">IFERROR(INDEX('Measure List'!K:K,'Printable Report'!$A35),"")</f>
        <v/>
      </c>
      <c r="M35" s="306"/>
      <c r="O35" s="325"/>
    </row>
    <row r="36" spans="1:15" ht="39.6" customHeight="1" x14ac:dyDescent="0.25">
      <c r="A36" s="348" t="str" cm="1">
        <f t="array" ref="A36">IFERROR(SMALL(IF('Measure List'!G$2:G$171&lt;&gt;0,'Measure List'!A$2:A$171),ROW()-26),"")</f>
        <v/>
      </c>
      <c r="B36" s="326"/>
      <c r="C36" s="326"/>
      <c r="D36" s="327" t="str" cm="1">
        <f t="array" ref="D36">IFERROR(INDEX('Measure List'!B:B,'Printable Report'!$A36),"")</f>
        <v/>
      </c>
      <c r="E36" s="328" t="str" cm="1">
        <f t="array" ref="E36">IFERROR(INDEX('Measure List'!C:C,'Printable Report'!$A36),"")</f>
        <v/>
      </c>
      <c r="F36" s="329" t="str" cm="1">
        <f t="array" ref="F36">IFERROR(INDEX('Measure List'!D:D,'Printable Report'!$A36),"")</f>
        <v/>
      </c>
      <c r="G36" s="330" t="str" cm="1">
        <f t="array" ref="G36">IFERROR(INDEX('Measure List'!E:E,'Printable Report'!$A36),"")</f>
        <v/>
      </c>
      <c r="H36" s="349" t="str" cm="1">
        <f t="array" ref="H36">IFERROR(INDEX('Measure List'!F:F,'Printable Report'!$A36),"")</f>
        <v/>
      </c>
      <c r="I36" s="332" t="str" cm="1">
        <f t="array" ref="I36">IFERROR(INDEX('Measure List'!G:G,'Printable Report'!$A36),"")</f>
        <v/>
      </c>
      <c r="J36" s="349" t="str" cm="1">
        <f t="array" ref="J36">IFERROR(INDEX('Measure List'!I:I,'Printable Report'!$A36),"")</f>
        <v/>
      </c>
      <c r="K36" s="349" t="str" cm="1">
        <f t="array" ref="K36">IFERROR(INDEX('Measure List'!J:J,'Printable Report'!$A36),"")</f>
        <v/>
      </c>
      <c r="L36" s="349" t="str" cm="1">
        <f t="array" ref="L36">IFERROR(INDEX('Measure List'!K:K,'Printable Report'!$A36),"")</f>
        <v/>
      </c>
      <c r="M36" s="306"/>
      <c r="O36" s="325"/>
    </row>
    <row r="37" spans="1:15" ht="39.6" customHeight="1" x14ac:dyDescent="0.25">
      <c r="A37" s="348" t="str" cm="1">
        <f t="array" ref="A37">IFERROR(SMALL(IF('Measure List'!G$2:G$171&lt;&gt;0,'Measure List'!A$2:A$171),ROW()-26),"")</f>
        <v/>
      </c>
      <c r="B37" s="326"/>
      <c r="C37" s="326"/>
      <c r="D37" s="327" t="str" cm="1">
        <f t="array" ref="D37">IFERROR(INDEX('Measure List'!B:B,'Printable Report'!$A37),"")</f>
        <v/>
      </c>
      <c r="E37" s="328" t="str" cm="1">
        <f t="array" ref="E37">IFERROR(INDEX('Measure List'!C:C,'Printable Report'!$A37),"")</f>
        <v/>
      </c>
      <c r="F37" s="329" t="str" cm="1">
        <f t="array" ref="F37">IFERROR(INDEX('Measure List'!D:D,'Printable Report'!$A37),"")</f>
        <v/>
      </c>
      <c r="G37" s="330" t="str" cm="1">
        <f t="array" ref="G37">IFERROR(INDEX('Measure List'!E:E,'Printable Report'!$A37),"")</f>
        <v/>
      </c>
      <c r="H37" s="349" t="str" cm="1">
        <f t="array" ref="H37">IFERROR(INDEX('Measure List'!F:F,'Printable Report'!$A37),"")</f>
        <v/>
      </c>
      <c r="I37" s="332" t="str" cm="1">
        <f t="array" ref="I37">IFERROR(INDEX('Measure List'!G:G,'Printable Report'!$A37),"")</f>
        <v/>
      </c>
      <c r="J37" s="349" t="str" cm="1">
        <f t="array" ref="J37">IFERROR(INDEX('Measure List'!I:I,'Printable Report'!$A37),"")</f>
        <v/>
      </c>
      <c r="K37" s="349" t="str" cm="1">
        <f t="array" ref="K37">IFERROR(INDEX('Measure List'!J:J,'Printable Report'!$A37),"")</f>
        <v/>
      </c>
      <c r="L37" s="349" t="str" cm="1">
        <f t="array" ref="L37">IFERROR(INDEX('Measure List'!K:K,'Printable Report'!$A37),"")</f>
        <v/>
      </c>
      <c r="M37" s="306"/>
      <c r="O37" s="325"/>
    </row>
    <row r="38" spans="1:15" ht="39.6" customHeight="1" x14ac:dyDescent="0.25">
      <c r="A38" s="348" t="str" cm="1">
        <f t="array" ref="A38">IFERROR(SMALL(IF('Measure List'!G$2:G$171&lt;&gt;0,'Measure List'!A$2:A$171),ROW()-26),"")</f>
        <v/>
      </c>
      <c r="B38" s="326"/>
      <c r="C38" s="326"/>
      <c r="D38" s="327" t="str" cm="1">
        <f t="array" ref="D38">IFERROR(INDEX('Measure List'!B:B,'Printable Report'!$A38),"")</f>
        <v/>
      </c>
      <c r="E38" s="328" t="str" cm="1">
        <f t="array" ref="E38">IFERROR(INDEX('Measure List'!C:C,'Printable Report'!$A38),"")</f>
        <v/>
      </c>
      <c r="F38" s="329" t="str" cm="1">
        <f t="array" ref="F38">IFERROR(INDEX('Measure List'!D:D,'Printable Report'!$A38),"")</f>
        <v/>
      </c>
      <c r="G38" s="330" t="str" cm="1">
        <f t="array" ref="G38">IFERROR(INDEX('Measure List'!E:E,'Printable Report'!$A38),"")</f>
        <v/>
      </c>
      <c r="H38" s="349" t="str" cm="1">
        <f t="array" ref="H38">IFERROR(INDEX('Measure List'!F:F,'Printable Report'!$A38),"")</f>
        <v/>
      </c>
      <c r="I38" s="332" t="str" cm="1">
        <f t="array" ref="I38">IFERROR(INDEX('Measure List'!G:G,'Printable Report'!$A38),"")</f>
        <v/>
      </c>
      <c r="J38" s="349" t="str" cm="1">
        <f t="array" ref="J38">IFERROR(INDEX('Measure List'!I:I,'Printable Report'!$A38),"")</f>
        <v/>
      </c>
      <c r="K38" s="349" t="str" cm="1">
        <f t="array" ref="K38">IFERROR(INDEX('Measure List'!J:J,'Printable Report'!$A38),"")</f>
        <v/>
      </c>
      <c r="L38" s="349" t="str" cm="1">
        <f t="array" ref="L38">IFERROR(INDEX('Measure List'!K:K,'Printable Report'!$A38),"")</f>
        <v/>
      </c>
      <c r="M38" s="306"/>
      <c r="O38" s="325"/>
    </row>
    <row r="39" spans="1:15" ht="39.6" customHeight="1" x14ac:dyDescent="0.25">
      <c r="A39" s="348" t="str" cm="1">
        <f t="array" ref="A39">IFERROR(SMALL(IF('Measure List'!G$2:G$171&lt;&gt;0,'Measure List'!A$2:A$171),ROW()-26),"")</f>
        <v/>
      </c>
      <c r="B39" s="326"/>
      <c r="C39" s="326"/>
      <c r="D39" s="327" t="str" cm="1">
        <f t="array" ref="D39">IFERROR(INDEX('Measure List'!B:B,'Printable Report'!$A39),"")</f>
        <v/>
      </c>
      <c r="E39" s="328" t="str" cm="1">
        <f t="array" ref="E39">IFERROR(INDEX('Measure List'!C:C,'Printable Report'!$A39),"")</f>
        <v/>
      </c>
      <c r="F39" s="329" t="str" cm="1">
        <f t="array" ref="F39">IFERROR(INDEX('Measure List'!D:D,'Printable Report'!$A39),"")</f>
        <v/>
      </c>
      <c r="G39" s="330" t="str" cm="1">
        <f t="array" ref="G39">IFERROR(INDEX('Measure List'!E:E,'Printable Report'!$A39),"")</f>
        <v/>
      </c>
      <c r="H39" s="349" t="str" cm="1">
        <f t="array" ref="H39">IFERROR(INDEX('Measure List'!F:F,'Printable Report'!$A39),"")</f>
        <v/>
      </c>
      <c r="I39" s="332" t="str" cm="1">
        <f t="array" ref="I39">IFERROR(INDEX('Measure List'!G:G,'Printable Report'!$A39),"")</f>
        <v/>
      </c>
      <c r="J39" s="349" t="str" cm="1">
        <f t="array" ref="J39">IFERROR(INDEX('Measure List'!I:I,'Printable Report'!$A39),"")</f>
        <v/>
      </c>
      <c r="K39" s="349" t="str" cm="1">
        <f t="array" ref="K39">IFERROR(INDEX('Measure List'!J:J,'Printable Report'!$A39),"")</f>
        <v/>
      </c>
      <c r="L39" s="349" t="str" cm="1">
        <f t="array" ref="L39">IFERROR(INDEX('Measure List'!K:K,'Printable Report'!$A39),"")</f>
        <v/>
      </c>
      <c r="M39" s="306"/>
      <c r="O39" s="325"/>
    </row>
    <row r="40" spans="1:15" ht="39.6" customHeight="1" x14ac:dyDescent="0.25">
      <c r="A40" s="348" t="str" cm="1">
        <f t="array" ref="A40">IFERROR(SMALL(IF('Measure List'!G$2:G$171&lt;&gt;0,'Measure List'!A$2:A$171),ROW()-26),"")</f>
        <v/>
      </c>
      <c r="B40" s="326"/>
      <c r="C40" s="326"/>
      <c r="D40" s="327" t="str" cm="1">
        <f t="array" ref="D40">IFERROR(INDEX('Measure List'!B:B,'Printable Report'!$A40),"")</f>
        <v/>
      </c>
      <c r="E40" s="328" t="str" cm="1">
        <f t="array" ref="E40">IFERROR(INDEX('Measure List'!C:C,'Printable Report'!$A40),"")</f>
        <v/>
      </c>
      <c r="F40" s="329" t="str" cm="1">
        <f t="array" ref="F40">IFERROR(INDEX('Measure List'!D:D,'Printable Report'!$A40),"")</f>
        <v/>
      </c>
      <c r="G40" s="330" t="str" cm="1">
        <f t="array" ref="G40">IFERROR(INDEX('Measure List'!E:E,'Printable Report'!$A40),"")</f>
        <v/>
      </c>
      <c r="H40" s="349" t="str" cm="1">
        <f t="array" ref="H40">IFERROR(INDEX('Measure List'!F:F,'Printable Report'!$A40),"")</f>
        <v/>
      </c>
      <c r="I40" s="332" t="str" cm="1">
        <f t="array" ref="I40">IFERROR(INDEX('Measure List'!G:G,'Printable Report'!$A40),"")</f>
        <v/>
      </c>
      <c r="J40" s="349" t="str" cm="1">
        <f t="array" ref="J40">IFERROR(INDEX('Measure List'!I:I,'Printable Report'!$A40),"")</f>
        <v/>
      </c>
      <c r="K40" s="349" t="str" cm="1">
        <f t="array" ref="K40">IFERROR(INDEX('Measure List'!J:J,'Printable Report'!$A40),"")</f>
        <v/>
      </c>
      <c r="L40" s="349" t="str" cm="1">
        <f t="array" ref="L40">IFERROR(INDEX('Measure List'!K:K,'Printable Report'!$A40),"")</f>
        <v/>
      </c>
      <c r="M40" s="306"/>
      <c r="O40" s="325"/>
    </row>
    <row r="41" spans="1:15" ht="39.6" customHeight="1" x14ac:dyDescent="0.25">
      <c r="A41" s="348" t="str" cm="1">
        <f t="array" ref="A41">IFERROR(SMALL(IF('Measure List'!G$2:G$171&lt;&gt;0,'Measure List'!A$2:A$171),ROW()-26),"")</f>
        <v/>
      </c>
      <c r="B41" s="326"/>
      <c r="C41" s="326"/>
      <c r="D41" s="327" t="str" cm="1">
        <f t="array" ref="D41">IFERROR(INDEX('Measure List'!B:B,'Printable Report'!$A41),"")</f>
        <v/>
      </c>
      <c r="E41" s="328" t="str" cm="1">
        <f t="array" ref="E41">IFERROR(INDEX('Measure List'!C:C,'Printable Report'!$A41),"")</f>
        <v/>
      </c>
      <c r="F41" s="329" t="str" cm="1">
        <f t="array" ref="F41">IFERROR(INDEX('Measure List'!D:D,'Printable Report'!$A41),"")</f>
        <v/>
      </c>
      <c r="G41" s="330" t="str" cm="1">
        <f t="array" ref="G41">IFERROR(INDEX('Measure List'!E:E,'Printable Report'!$A41),"")</f>
        <v/>
      </c>
      <c r="H41" s="349" t="str" cm="1">
        <f t="array" ref="H41">IFERROR(INDEX('Measure List'!F:F,'Printable Report'!$A41),"")</f>
        <v/>
      </c>
      <c r="I41" s="332" t="str" cm="1">
        <f t="array" ref="I41">IFERROR(INDEX('Measure List'!G:G,'Printable Report'!$A41),"")</f>
        <v/>
      </c>
      <c r="J41" s="349" t="str" cm="1">
        <f t="array" ref="J41">IFERROR(INDEX('Measure List'!I:I,'Printable Report'!$A41),"")</f>
        <v/>
      </c>
      <c r="K41" s="349" t="str" cm="1">
        <f t="array" ref="K41">IFERROR(INDEX('Measure List'!J:J,'Printable Report'!$A41),"")</f>
        <v/>
      </c>
      <c r="L41" s="349" t="str" cm="1">
        <f t="array" ref="L41">IFERROR(INDEX('Measure List'!K:K,'Printable Report'!$A41),"")</f>
        <v/>
      </c>
      <c r="M41" s="306"/>
      <c r="O41" s="325"/>
    </row>
    <row r="42" spans="1:15" ht="39.6" customHeight="1" x14ac:dyDescent="0.25">
      <c r="A42" s="348" t="str" cm="1">
        <f t="array" ref="A42">IFERROR(SMALL(IF('Measure List'!G$2:G$171&lt;&gt;0,'Measure List'!A$2:A$171),ROW()-26),"")</f>
        <v/>
      </c>
      <c r="B42" s="326"/>
      <c r="C42" s="326"/>
      <c r="D42" s="327" t="str" cm="1">
        <f t="array" ref="D42">IFERROR(INDEX('Measure List'!B:B,'Printable Report'!$A42),"")</f>
        <v/>
      </c>
      <c r="E42" s="328" t="str" cm="1">
        <f t="array" ref="E42">IFERROR(INDEX('Measure List'!C:C,'Printable Report'!$A42),"")</f>
        <v/>
      </c>
      <c r="F42" s="329" t="str" cm="1">
        <f t="array" ref="F42">IFERROR(INDEX('Measure List'!D:D,'Printable Report'!$A42),"")</f>
        <v/>
      </c>
      <c r="G42" s="330" t="str" cm="1">
        <f t="array" ref="G42">IFERROR(INDEX('Measure List'!E:E,'Printable Report'!$A42),"")</f>
        <v/>
      </c>
      <c r="H42" s="349" t="str" cm="1">
        <f t="array" ref="H42">IFERROR(INDEX('Measure List'!F:F,'Printable Report'!$A42),"")</f>
        <v/>
      </c>
      <c r="I42" s="332" t="str" cm="1">
        <f t="array" ref="I42">IFERROR(INDEX('Measure List'!G:G,'Printable Report'!$A42),"")</f>
        <v/>
      </c>
      <c r="J42" s="349" t="str" cm="1">
        <f t="array" ref="J42">IFERROR(INDEX('Measure List'!I:I,'Printable Report'!$A42),"")</f>
        <v/>
      </c>
      <c r="K42" s="349" t="str" cm="1">
        <f t="array" ref="K42">IFERROR(INDEX('Measure List'!J:J,'Printable Report'!$A42),"")</f>
        <v/>
      </c>
      <c r="L42" s="349" t="str" cm="1">
        <f t="array" ref="L42">IFERROR(INDEX('Measure List'!K:K,'Printable Report'!$A42),"")</f>
        <v/>
      </c>
      <c r="M42" s="306"/>
      <c r="O42" s="325"/>
    </row>
    <row r="43" spans="1:15" ht="39.6" customHeight="1" x14ac:dyDescent="0.25">
      <c r="A43" s="348" t="str" cm="1">
        <f t="array" ref="A43">IFERROR(SMALL(IF('Measure List'!G$2:G$171&lt;&gt;0,'Measure List'!A$2:A$171),ROW()-26),"")</f>
        <v/>
      </c>
      <c r="B43" s="326"/>
      <c r="C43" s="326"/>
      <c r="D43" s="327" t="str" cm="1">
        <f t="array" ref="D43">IFERROR(INDEX('Measure List'!B:B,'Printable Report'!$A43),"")</f>
        <v/>
      </c>
      <c r="E43" s="328" t="str" cm="1">
        <f t="array" ref="E43">IFERROR(INDEX('Measure List'!C:C,'Printable Report'!$A43),"")</f>
        <v/>
      </c>
      <c r="F43" s="329" t="str" cm="1">
        <f t="array" ref="F43">IFERROR(INDEX('Measure List'!D:D,'Printable Report'!$A43),"")</f>
        <v/>
      </c>
      <c r="G43" s="330" t="str" cm="1">
        <f t="array" ref="G43">IFERROR(INDEX('Measure List'!E:E,'Printable Report'!$A43),"")</f>
        <v/>
      </c>
      <c r="H43" s="349" t="str" cm="1">
        <f t="array" ref="H43">IFERROR(INDEX('Measure List'!F:F,'Printable Report'!$A43),"")</f>
        <v/>
      </c>
      <c r="I43" s="332" t="str" cm="1">
        <f t="array" ref="I43">IFERROR(INDEX('Measure List'!G:G,'Printable Report'!$A43),"")</f>
        <v/>
      </c>
      <c r="J43" s="349" t="str" cm="1">
        <f t="array" ref="J43">IFERROR(INDEX('Measure List'!I:I,'Printable Report'!$A43),"")</f>
        <v/>
      </c>
      <c r="K43" s="349" t="str" cm="1">
        <f t="array" ref="K43">IFERROR(INDEX('Measure List'!J:J,'Printable Report'!$A43),"")</f>
        <v/>
      </c>
      <c r="L43" s="349" t="str" cm="1">
        <f t="array" ref="L43">IFERROR(INDEX('Measure List'!K:K,'Printable Report'!$A43),"")</f>
        <v/>
      </c>
      <c r="M43" s="306"/>
      <c r="O43" s="325"/>
    </row>
    <row r="44" spans="1:15" ht="39.6" customHeight="1" x14ac:dyDescent="0.25">
      <c r="A44" s="348" t="str" cm="1">
        <f t="array" ref="A44">IFERROR(SMALL(IF('Measure List'!G$2:G$171&lt;&gt;0,'Measure List'!A$2:A$171),ROW()-26),"")</f>
        <v/>
      </c>
      <c r="B44" s="326"/>
      <c r="C44" s="326"/>
      <c r="D44" s="327" t="str" cm="1">
        <f t="array" ref="D44">IFERROR(INDEX('Measure List'!B:B,'Printable Report'!$A44),"")</f>
        <v/>
      </c>
      <c r="E44" s="328" t="str" cm="1">
        <f t="array" ref="E44">IFERROR(INDEX('Measure List'!C:C,'Printable Report'!$A44),"")</f>
        <v/>
      </c>
      <c r="F44" s="329" t="str" cm="1">
        <f t="array" ref="F44">IFERROR(INDEX('Measure List'!D:D,'Printable Report'!$A44),"")</f>
        <v/>
      </c>
      <c r="G44" s="330" t="str" cm="1">
        <f t="array" ref="G44">IFERROR(INDEX('Measure List'!E:E,'Printable Report'!$A44),"")</f>
        <v/>
      </c>
      <c r="H44" s="349" t="str" cm="1">
        <f t="array" ref="H44">IFERROR(INDEX('Measure List'!F:F,'Printable Report'!$A44),"")</f>
        <v/>
      </c>
      <c r="I44" s="332" t="str" cm="1">
        <f t="array" ref="I44">IFERROR(INDEX('Measure List'!G:G,'Printable Report'!$A44),"")</f>
        <v/>
      </c>
      <c r="J44" s="349" t="str" cm="1">
        <f t="array" ref="J44">IFERROR(INDEX('Measure List'!I:I,'Printable Report'!$A44),"")</f>
        <v/>
      </c>
      <c r="K44" s="349" t="str" cm="1">
        <f t="array" ref="K44">IFERROR(INDEX('Measure List'!J:J,'Printable Report'!$A44),"")</f>
        <v/>
      </c>
      <c r="L44" s="349" t="str" cm="1">
        <f t="array" ref="L44">IFERROR(INDEX('Measure List'!K:K,'Printable Report'!$A44),"")</f>
        <v/>
      </c>
      <c r="M44" s="306"/>
      <c r="O44" s="325"/>
    </row>
    <row r="45" spans="1:15" ht="39.6" customHeight="1" x14ac:dyDescent="0.25">
      <c r="A45" s="348" t="str" cm="1">
        <f t="array" ref="A45">IFERROR(SMALL(IF('Measure List'!G$2:G$171&lt;&gt;0,'Measure List'!A$2:A$171),ROW()-26),"")</f>
        <v/>
      </c>
      <c r="B45" s="326"/>
      <c r="C45" s="326"/>
      <c r="D45" s="327" t="str" cm="1">
        <f t="array" ref="D45">IFERROR(INDEX('Measure List'!B:B,'Printable Report'!$A45),"")</f>
        <v/>
      </c>
      <c r="E45" s="328" t="str" cm="1">
        <f t="array" ref="E45">IFERROR(INDEX('Measure List'!C:C,'Printable Report'!$A45),"")</f>
        <v/>
      </c>
      <c r="F45" s="329" t="str" cm="1">
        <f t="array" ref="F45">IFERROR(INDEX('Measure List'!D:D,'Printable Report'!$A45),"")</f>
        <v/>
      </c>
      <c r="G45" s="330" t="str" cm="1">
        <f t="array" ref="G45">IFERROR(INDEX('Measure List'!E:E,'Printable Report'!$A45),"")</f>
        <v/>
      </c>
      <c r="H45" s="349" t="str" cm="1">
        <f t="array" ref="H45">IFERROR(INDEX('Measure List'!F:F,'Printable Report'!$A45),"")</f>
        <v/>
      </c>
      <c r="I45" s="332" t="str" cm="1">
        <f t="array" ref="I45">IFERROR(INDEX('Measure List'!G:G,'Printable Report'!$A45),"")</f>
        <v/>
      </c>
      <c r="J45" s="349" t="str" cm="1">
        <f t="array" ref="J45">IFERROR(INDEX('Measure List'!I:I,'Printable Report'!$A45),"")</f>
        <v/>
      </c>
      <c r="K45" s="349" t="str" cm="1">
        <f t="array" ref="K45">IFERROR(INDEX('Measure List'!J:J,'Printable Report'!$A45),"")</f>
        <v/>
      </c>
      <c r="L45" s="349" t="str" cm="1">
        <f t="array" ref="L45">IFERROR(INDEX('Measure List'!K:K,'Printable Report'!$A45),"")</f>
        <v/>
      </c>
      <c r="M45" s="306"/>
      <c r="O45" s="325"/>
    </row>
    <row r="46" spans="1:15" ht="39.6" customHeight="1" x14ac:dyDescent="0.25">
      <c r="A46" s="348" t="str" cm="1">
        <f t="array" ref="A46">IFERROR(SMALL(IF('Measure List'!G$2:G$171&lt;&gt;0,'Measure List'!A$2:A$171),ROW()-26),"")</f>
        <v/>
      </c>
      <c r="B46" s="326"/>
      <c r="C46" s="326"/>
      <c r="D46" s="327" t="str" cm="1">
        <f t="array" ref="D46">IFERROR(INDEX('Measure List'!B:B,'Printable Report'!$A46),"")</f>
        <v/>
      </c>
      <c r="E46" s="328" t="str" cm="1">
        <f t="array" ref="E46">IFERROR(INDEX('Measure List'!C:C,'Printable Report'!$A46),"")</f>
        <v/>
      </c>
      <c r="F46" s="329" t="str" cm="1">
        <f t="array" ref="F46">IFERROR(INDEX('Measure List'!D:D,'Printable Report'!$A46),"")</f>
        <v/>
      </c>
      <c r="G46" s="330" t="str" cm="1">
        <f t="array" ref="G46">IFERROR(INDEX('Measure List'!E:E,'Printable Report'!$A46),"")</f>
        <v/>
      </c>
      <c r="H46" s="349" t="str" cm="1">
        <f t="array" ref="H46">IFERROR(INDEX('Measure List'!F:F,'Printable Report'!$A46),"")</f>
        <v/>
      </c>
      <c r="I46" s="332" t="str" cm="1">
        <f t="array" ref="I46">IFERROR(INDEX('Measure List'!G:G,'Printable Report'!$A46),"")</f>
        <v/>
      </c>
      <c r="J46" s="349" t="str" cm="1">
        <f t="array" ref="J46">IFERROR(INDEX('Measure List'!I:I,'Printable Report'!$A46),"")</f>
        <v/>
      </c>
      <c r="K46" s="349" t="str" cm="1">
        <f t="array" ref="K46">IFERROR(INDEX('Measure List'!J:J,'Printable Report'!$A46),"")</f>
        <v/>
      </c>
      <c r="L46" s="349" t="str" cm="1">
        <f t="array" ref="L46">IFERROR(INDEX('Measure List'!K:K,'Printable Report'!$A46),"")</f>
        <v/>
      </c>
      <c r="M46" s="306"/>
      <c r="O46" s="325"/>
    </row>
    <row r="47" spans="1:15" ht="39.6" customHeight="1" x14ac:dyDescent="0.25">
      <c r="A47" s="348" t="str" cm="1">
        <f t="array" ref="A47">IFERROR(SMALL(IF('Measure List'!G$2:G$171&lt;&gt;0,'Measure List'!A$2:A$171),ROW()-26),"")</f>
        <v/>
      </c>
      <c r="B47" s="326"/>
      <c r="C47" s="326"/>
      <c r="D47" s="327" t="str" cm="1">
        <f t="array" ref="D47">IFERROR(INDEX('Measure List'!B:B,'Printable Report'!$A47),"")</f>
        <v/>
      </c>
      <c r="E47" s="328" t="str" cm="1">
        <f t="array" ref="E47">IFERROR(INDEX('Measure List'!C:C,'Printable Report'!$A47),"")</f>
        <v/>
      </c>
      <c r="F47" s="329" t="str" cm="1">
        <f t="array" ref="F47">IFERROR(INDEX('Measure List'!D:D,'Printable Report'!$A47),"")</f>
        <v/>
      </c>
      <c r="G47" s="330" t="str" cm="1">
        <f t="array" ref="G47">IFERROR(INDEX('Measure List'!E:E,'Printable Report'!$A47),"")</f>
        <v/>
      </c>
      <c r="H47" s="349" t="str" cm="1">
        <f t="array" ref="H47">IFERROR(INDEX('Measure List'!F:F,'Printable Report'!$A47),"")</f>
        <v/>
      </c>
      <c r="I47" s="332" t="str" cm="1">
        <f t="array" ref="I47">IFERROR(INDEX('Measure List'!G:G,'Printable Report'!$A47),"")</f>
        <v/>
      </c>
      <c r="J47" s="349" t="str" cm="1">
        <f t="array" ref="J47">IFERROR(INDEX('Measure List'!I:I,'Printable Report'!$A47),"")</f>
        <v/>
      </c>
      <c r="K47" s="349" t="str" cm="1">
        <f t="array" ref="K47">IFERROR(INDEX('Measure List'!J:J,'Printable Report'!$A47),"")</f>
        <v/>
      </c>
      <c r="L47" s="349" t="str" cm="1">
        <f t="array" ref="L47">IFERROR(INDEX('Measure List'!K:K,'Printable Report'!$A47),"")</f>
        <v/>
      </c>
      <c r="M47" s="306"/>
      <c r="O47" s="325"/>
    </row>
    <row r="48" spans="1:15" ht="39.6" customHeight="1" x14ac:dyDescent="0.25">
      <c r="A48" s="348" t="str" cm="1">
        <f t="array" ref="A48">IFERROR(SMALL(IF('Measure List'!G$2:G$171&lt;&gt;0,'Measure List'!A$2:A$171),ROW()-26),"")</f>
        <v/>
      </c>
      <c r="B48" s="326"/>
      <c r="C48" s="326"/>
      <c r="D48" s="327" t="str" cm="1">
        <f t="array" ref="D48">IFERROR(INDEX('Measure List'!B:B,'Printable Report'!$A48),"")</f>
        <v/>
      </c>
      <c r="E48" s="328" t="str" cm="1">
        <f t="array" ref="E48">IFERROR(INDEX('Measure List'!C:C,'Printable Report'!$A48),"")</f>
        <v/>
      </c>
      <c r="F48" s="329" t="str" cm="1">
        <f t="array" ref="F48">IFERROR(INDEX('Measure List'!D:D,'Printable Report'!$A48),"")</f>
        <v/>
      </c>
      <c r="G48" s="330" t="str" cm="1">
        <f t="array" ref="G48">IFERROR(INDEX('Measure List'!E:E,'Printable Report'!$A48),"")</f>
        <v/>
      </c>
      <c r="H48" s="349" t="str" cm="1">
        <f t="array" ref="H48">IFERROR(INDEX('Measure List'!F:F,'Printable Report'!$A48),"")</f>
        <v/>
      </c>
      <c r="I48" s="332" t="str" cm="1">
        <f t="array" ref="I48">IFERROR(INDEX('Measure List'!G:G,'Printable Report'!$A48),"")</f>
        <v/>
      </c>
      <c r="J48" s="349" t="str" cm="1">
        <f t="array" ref="J48">IFERROR(INDEX('Measure List'!I:I,'Printable Report'!$A48),"")</f>
        <v/>
      </c>
      <c r="K48" s="349" t="str" cm="1">
        <f t="array" ref="K48">IFERROR(INDEX('Measure List'!J:J,'Printable Report'!$A48),"")</f>
        <v/>
      </c>
      <c r="L48" s="349" t="str" cm="1">
        <f t="array" ref="L48">IFERROR(INDEX('Measure List'!K:K,'Printable Report'!$A48),"")</f>
        <v/>
      </c>
      <c r="M48" s="306"/>
      <c r="O48" s="325"/>
    </row>
    <row r="49" spans="1:15" ht="39.6" customHeight="1" x14ac:dyDescent="0.25">
      <c r="A49" s="348" t="str" cm="1">
        <f t="array" ref="A49">IFERROR(SMALL(IF('Measure List'!G$2:G$171&lt;&gt;0,'Measure List'!A$2:A$171),ROW()-26),"")</f>
        <v/>
      </c>
      <c r="B49" s="326"/>
      <c r="C49" s="326"/>
      <c r="D49" s="327" t="str" cm="1">
        <f t="array" ref="D49">IFERROR(INDEX('Measure List'!B:B,'Printable Report'!$A49),"")</f>
        <v/>
      </c>
      <c r="E49" s="328" t="str" cm="1">
        <f t="array" ref="E49">IFERROR(INDEX('Measure List'!C:C,'Printable Report'!$A49),"")</f>
        <v/>
      </c>
      <c r="F49" s="329" t="str" cm="1">
        <f t="array" ref="F49">IFERROR(INDEX('Measure List'!D:D,'Printable Report'!$A49),"")</f>
        <v/>
      </c>
      <c r="G49" s="330" t="str" cm="1">
        <f t="array" ref="G49">IFERROR(INDEX('Measure List'!E:E,'Printable Report'!$A49),"")</f>
        <v/>
      </c>
      <c r="H49" s="349" t="str" cm="1">
        <f t="array" ref="H49">IFERROR(INDEX('Measure List'!F:F,'Printable Report'!$A49),"")</f>
        <v/>
      </c>
      <c r="I49" s="332" t="str" cm="1">
        <f t="array" ref="I49">IFERROR(INDEX('Measure List'!G:G,'Printable Report'!$A49),"")</f>
        <v/>
      </c>
      <c r="J49" s="349" t="str" cm="1">
        <f t="array" ref="J49">IFERROR(INDEX('Measure List'!I:I,'Printable Report'!$A49),"")</f>
        <v/>
      </c>
      <c r="K49" s="349" t="str" cm="1">
        <f t="array" ref="K49">IFERROR(INDEX('Measure List'!J:J,'Printable Report'!$A49),"")</f>
        <v/>
      </c>
      <c r="L49" s="349" t="str" cm="1">
        <f t="array" ref="L49">IFERROR(INDEX('Measure List'!K:K,'Printable Report'!$A49),"")</f>
        <v/>
      </c>
      <c r="M49" s="306"/>
      <c r="O49" s="325"/>
    </row>
    <row r="50" spans="1:15" ht="39.6" customHeight="1" x14ac:dyDescent="0.25">
      <c r="A50" s="348" t="str" cm="1">
        <f t="array" ref="A50">IFERROR(SMALL(IF('Measure List'!G$2:G$171&lt;&gt;0,'Measure List'!A$2:A$171),ROW()-26),"")</f>
        <v/>
      </c>
      <c r="B50" s="326"/>
      <c r="C50" s="326"/>
      <c r="D50" s="327" t="str" cm="1">
        <f t="array" ref="D50">IFERROR(INDEX('Measure List'!B:B,'Printable Report'!$A50),"")</f>
        <v/>
      </c>
      <c r="E50" s="328" t="str" cm="1">
        <f t="array" ref="E50">IFERROR(INDEX('Measure List'!C:C,'Printable Report'!$A50),"")</f>
        <v/>
      </c>
      <c r="F50" s="329" t="str" cm="1">
        <f t="array" ref="F50">IFERROR(INDEX('Measure List'!D:D,'Printable Report'!$A50),"")</f>
        <v/>
      </c>
      <c r="G50" s="330" t="str" cm="1">
        <f t="array" ref="G50">IFERROR(INDEX('Measure List'!E:E,'Printable Report'!$A50),"")</f>
        <v/>
      </c>
      <c r="H50" s="349" t="str" cm="1">
        <f t="array" ref="H50">IFERROR(INDEX('Measure List'!F:F,'Printable Report'!$A50),"")</f>
        <v/>
      </c>
      <c r="I50" s="332" t="str" cm="1">
        <f t="array" ref="I50">IFERROR(INDEX('Measure List'!G:G,'Printable Report'!$A50),"")</f>
        <v/>
      </c>
      <c r="J50" s="349" t="str" cm="1">
        <f t="array" ref="J50">IFERROR(INDEX('Measure List'!I:I,'Printable Report'!$A50),"")</f>
        <v/>
      </c>
      <c r="K50" s="349" t="str" cm="1">
        <f t="array" ref="K50">IFERROR(INDEX('Measure List'!J:J,'Printable Report'!$A50),"")</f>
        <v/>
      </c>
      <c r="L50" s="349" t="str" cm="1">
        <f t="array" ref="L50">IFERROR(INDEX('Measure List'!K:K,'Printable Report'!$A50),"")</f>
        <v/>
      </c>
      <c r="M50" s="306"/>
      <c r="O50" s="325"/>
    </row>
    <row r="51" spans="1:15" ht="39.6" customHeight="1" x14ac:dyDescent="0.25">
      <c r="A51" s="348" t="str" cm="1">
        <f t="array" ref="A51">IFERROR(SMALL(IF('Measure List'!G$2:G$171&lt;&gt;0,'Measure List'!A$2:A$171),ROW()-26),"")</f>
        <v/>
      </c>
      <c r="B51" s="326"/>
      <c r="C51" s="326"/>
      <c r="D51" s="327" t="str" cm="1">
        <f t="array" ref="D51">IFERROR(INDEX('Measure List'!B:B,'Printable Report'!$A51),"")</f>
        <v/>
      </c>
      <c r="E51" s="328" t="str" cm="1">
        <f t="array" ref="E51">IFERROR(INDEX('Measure List'!C:C,'Printable Report'!$A51),"")</f>
        <v/>
      </c>
      <c r="F51" s="329" t="str" cm="1">
        <f t="array" ref="F51">IFERROR(INDEX('Measure List'!D:D,'Printable Report'!$A51),"")</f>
        <v/>
      </c>
      <c r="G51" s="330" t="str" cm="1">
        <f t="array" ref="G51">IFERROR(INDEX('Measure List'!E:E,'Printable Report'!$A51),"")</f>
        <v/>
      </c>
      <c r="H51" s="349" t="str" cm="1">
        <f t="array" ref="H51">IFERROR(INDEX('Measure List'!F:F,'Printable Report'!$A51),"")</f>
        <v/>
      </c>
      <c r="I51" s="332" t="str" cm="1">
        <f t="array" ref="I51">IFERROR(INDEX('Measure List'!G:G,'Printable Report'!$A51),"")</f>
        <v/>
      </c>
      <c r="J51" s="349" t="str" cm="1">
        <f t="array" ref="J51">IFERROR(INDEX('Measure List'!I:I,'Printable Report'!$A51),"")</f>
        <v/>
      </c>
      <c r="K51" s="349" t="str" cm="1">
        <f t="array" ref="K51">IFERROR(INDEX('Measure List'!J:J,'Printable Report'!$A51),"")</f>
        <v/>
      </c>
      <c r="L51" s="349" t="str" cm="1">
        <f t="array" ref="L51">IFERROR(INDEX('Measure List'!K:K,'Printable Report'!$A51),"")</f>
        <v/>
      </c>
      <c r="M51" s="306"/>
      <c r="O51" s="325"/>
    </row>
    <row r="52" spans="1:15" ht="39.6" customHeight="1" x14ac:dyDescent="0.25">
      <c r="A52" s="348" t="str" cm="1">
        <f t="array" ref="A52">IFERROR(SMALL(IF('Measure List'!G$2:G$171&lt;&gt;0,'Measure List'!A$2:A$171),ROW()-26),"")</f>
        <v/>
      </c>
      <c r="B52" s="326"/>
      <c r="C52" s="326"/>
      <c r="D52" s="327" t="str" cm="1">
        <f t="array" ref="D52">IFERROR(INDEX('Measure List'!B:B,'Printable Report'!$A52),"")</f>
        <v/>
      </c>
      <c r="E52" s="328" t="str" cm="1">
        <f t="array" ref="E52">IFERROR(INDEX('Measure List'!C:C,'Printable Report'!$A52),"")</f>
        <v/>
      </c>
      <c r="F52" s="329" t="str" cm="1">
        <f t="array" ref="F52">IFERROR(INDEX('Measure List'!D:D,'Printable Report'!$A52),"")</f>
        <v/>
      </c>
      <c r="G52" s="330" t="str" cm="1">
        <f t="array" ref="G52">IFERROR(INDEX('Measure List'!E:E,'Printable Report'!$A52),"")</f>
        <v/>
      </c>
      <c r="H52" s="349" t="str" cm="1">
        <f t="array" ref="H52">IFERROR(INDEX('Measure List'!F:F,'Printable Report'!$A52),"")</f>
        <v/>
      </c>
      <c r="I52" s="332" t="str" cm="1">
        <f t="array" ref="I52">IFERROR(INDEX('Measure List'!G:G,'Printable Report'!$A52),"")</f>
        <v/>
      </c>
      <c r="J52" s="349" t="str" cm="1">
        <f t="array" ref="J52">IFERROR(INDEX('Measure List'!I:I,'Printable Report'!$A52),"")</f>
        <v/>
      </c>
      <c r="K52" s="349" t="str" cm="1">
        <f t="array" ref="K52">IFERROR(INDEX('Measure List'!J:J,'Printable Report'!$A52),"")</f>
        <v/>
      </c>
      <c r="L52" s="349" t="str" cm="1">
        <f t="array" ref="L52">IFERROR(INDEX('Measure List'!K:K,'Printable Report'!$A52),"")</f>
        <v/>
      </c>
      <c r="M52" s="306"/>
      <c r="O52" s="325"/>
    </row>
    <row r="53" spans="1:15" ht="39.6" customHeight="1" x14ac:dyDescent="0.25">
      <c r="A53" s="348" t="str" cm="1">
        <f t="array" ref="A53">IFERROR(SMALL(IF('Measure List'!G$2:G$171&lt;&gt;0,'Measure List'!A$2:A$171),ROW()-26),"")</f>
        <v/>
      </c>
      <c r="B53" s="326"/>
      <c r="C53" s="326"/>
      <c r="D53" s="327" t="str" cm="1">
        <f t="array" ref="D53">IFERROR(INDEX('Measure List'!B:B,'Printable Report'!$A53),"")</f>
        <v/>
      </c>
      <c r="E53" s="328" t="str" cm="1">
        <f t="array" ref="E53">IFERROR(INDEX('Measure List'!C:C,'Printable Report'!$A53),"")</f>
        <v/>
      </c>
      <c r="F53" s="329" t="str" cm="1">
        <f t="array" ref="F53">IFERROR(INDEX('Measure List'!D:D,'Printable Report'!$A53),"")</f>
        <v/>
      </c>
      <c r="G53" s="330" t="str" cm="1">
        <f t="array" ref="G53">IFERROR(INDEX('Measure List'!E:E,'Printable Report'!$A53),"")</f>
        <v/>
      </c>
      <c r="H53" s="349" t="str" cm="1">
        <f t="array" ref="H53">IFERROR(INDEX('Measure List'!F:F,'Printable Report'!$A53),"")</f>
        <v/>
      </c>
      <c r="I53" s="332" t="str" cm="1">
        <f t="array" ref="I53">IFERROR(INDEX('Measure List'!G:G,'Printable Report'!$A53),"")</f>
        <v/>
      </c>
      <c r="J53" s="349" t="str" cm="1">
        <f t="array" ref="J53">IFERROR(INDEX('Measure List'!I:I,'Printable Report'!$A53),"")</f>
        <v/>
      </c>
      <c r="K53" s="349" t="str" cm="1">
        <f t="array" ref="K53">IFERROR(INDEX('Measure List'!J:J,'Printable Report'!$A53),"")</f>
        <v/>
      </c>
      <c r="L53" s="349" t="str" cm="1">
        <f t="array" ref="L53">IFERROR(INDEX('Measure List'!K:K,'Printable Report'!$A53),"")</f>
        <v/>
      </c>
      <c r="M53" s="306"/>
      <c r="O53" s="325"/>
    </row>
    <row r="54" spans="1:15" ht="39.6" customHeight="1" x14ac:dyDescent="0.25">
      <c r="A54" s="348" t="str" cm="1">
        <f t="array" ref="A54">IFERROR(SMALL(IF('Measure List'!G$2:G$171&lt;&gt;0,'Measure List'!A$2:A$171),ROW()-26),"")</f>
        <v/>
      </c>
      <c r="B54" s="326"/>
      <c r="C54" s="326"/>
      <c r="D54" s="327" t="str" cm="1">
        <f t="array" ref="D54">IFERROR(INDEX('Measure List'!B:B,'Printable Report'!$A54),"")</f>
        <v/>
      </c>
      <c r="E54" s="328" t="str" cm="1">
        <f t="array" ref="E54">IFERROR(INDEX('Measure List'!C:C,'Printable Report'!$A54),"")</f>
        <v/>
      </c>
      <c r="F54" s="329" t="str" cm="1">
        <f t="array" ref="F54">IFERROR(INDEX('Measure List'!D:D,'Printable Report'!$A54),"")</f>
        <v/>
      </c>
      <c r="G54" s="330" t="str" cm="1">
        <f t="array" ref="G54">IFERROR(INDEX('Measure List'!E:E,'Printable Report'!$A54),"")</f>
        <v/>
      </c>
      <c r="H54" s="349" t="str" cm="1">
        <f t="array" ref="H54">IFERROR(INDEX('Measure List'!F:F,'Printable Report'!$A54),"")</f>
        <v/>
      </c>
      <c r="I54" s="332" t="str" cm="1">
        <f t="array" ref="I54">IFERROR(INDEX('Measure List'!G:G,'Printable Report'!$A54),"")</f>
        <v/>
      </c>
      <c r="J54" s="349" t="str" cm="1">
        <f t="array" ref="J54">IFERROR(INDEX('Measure List'!I:I,'Printable Report'!$A54),"")</f>
        <v/>
      </c>
      <c r="K54" s="349" t="str" cm="1">
        <f t="array" ref="K54">IFERROR(INDEX('Measure List'!J:J,'Printable Report'!$A54),"")</f>
        <v/>
      </c>
      <c r="L54" s="349" t="str" cm="1">
        <f t="array" ref="L54">IFERROR(INDEX('Measure List'!K:K,'Printable Report'!$A54),"")</f>
        <v/>
      </c>
      <c r="M54" s="306"/>
      <c r="O54" s="325"/>
    </row>
    <row r="55" spans="1:15" ht="39.6" customHeight="1" x14ac:dyDescent="0.25">
      <c r="A55" s="348" t="str" cm="1">
        <f t="array" ref="A55">IFERROR(SMALL(IF('Measure List'!G$2:G$171&lt;&gt;0,'Measure List'!A$2:A$171),ROW()-26),"")</f>
        <v/>
      </c>
      <c r="B55" s="326"/>
      <c r="C55" s="326"/>
      <c r="D55" s="327" t="str" cm="1">
        <f t="array" ref="D55">IFERROR(INDEX('Measure List'!B:B,'Printable Report'!$A55),"")</f>
        <v/>
      </c>
      <c r="E55" s="328" t="str" cm="1">
        <f t="array" ref="E55">IFERROR(INDEX('Measure List'!C:C,'Printable Report'!$A55),"")</f>
        <v/>
      </c>
      <c r="F55" s="329" t="str" cm="1">
        <f t="array" ref="F55">IFERROR(INDEX('Measure List'!D:D,'Printable Report'!$A55),"")</f>
        <v/>
      </c>
      <c r="G55" s="330" t="str" cm="1">
        <f t="array" ref="G55">IFERROR(INDEX('Measure List'!E:E,'Printable Report'!$A55),"")</f>
        <v/>
      </c>
      <c r="H55" s="349" t="str" cm="1">
        <f t="array" ref="H55">IFERROR(INDEX('Measure List'!F:F,'Printable Report'!$A55),"")</f>
        <v/>
      </c>
      <c r="I55" s="332" t="str" cm="1">
        <f t="array" ref="I55">IFERROR(INDEX('Measure List'!G:G,'Printable Report'!$A55),"")</f>
        <v/>
      </c>
      <c r="J55" s="349" t="str" cm="1">
        <f t="array" ref="J55">IFERROR(INDEX('Measure List'!I:I,'Printable Report'!$A55),"")</f>
        <v/>
      </c>
      <c r="K55" s="349" t="str" cm="1">
        <f t="array" ref="K55">IFERROR(INDEX('Measure List'!J:J,'Printable Report'!$A55),"")</f>
        <v/>
      </c>
      <c r="L55" s="349" t="str" cm="1">
        <f t="array" ref="L55">IFERROR(INDEX('Measure List'!K:K,'Printable Report'!$A55),"")</f>
        <v/>
      </c>
      <c r="M55" s="306"/>
      <c r="O55" s="325"/>
    </row>
    <row r="56" spans="1:15" ht="39.6" customHeight="1" x14ac:dyDescent="0.25">
      <c r="A56" s="348" t="str" cm="1">
        <f t="array" ref="A56">IFERROR(SMALL(IF('Measure List'!G$2:G$171&lt;&gt;0,'Measure List'!A$2:A$171),ROW()-26),"")</f>
        <v/>
      </c>
      <c r="B56" s="326"/>
      <c r="C56" s="326"/>
      <c r="D56" s="327" t="str" cm="1">
        <f t="array" ref="D56">IFERROR(INDEX('Measure List'!B:B,'Printable Report'!$A56),"")</f>
        <v/>
      </c>
      <c r="E56" s="328" t="str" cm="1">
        <f t="array" ref="E56">IFERROR(INDEX('Measure List'!C:C,'Printable Report'!$A56),"")</f>
        <v/>
      </c>
      <c r="F56" s="329" t="str" cm="1">
        <f t="array" ref="F56">IFERROR(INDEX('Measure List'!D:D,'Printable Report'!$A56),"")</f>
        <v/>
      </c>
      <c r="G56" s="330" t="str" cm="1">
        <f t="array" ref="G56">IFERROR(INDEX('Measure List'!E:E,'Printable Report'!$A56),"")</f>
        <v/>
      </c>
      <c r="H56" s="349" t="str" cm="1">
        <f t="array" ref="H56">IFERROR(INDEX('Measure List'!F:F,'Printable Report'!$A56),"")</f>
        <v/>
      </c>
      <c r="I56" s="332" t="str" cm="1">
        <f t="array" ref="I56">IFERROR(INDEX('Measure List'!G:G,'Printable Report'!$A56),"")</f>
        <v/>
      </c>
      <c r="J56" s="349" t="str" cm="1">
        <f t="array" ref="J56">IFERROR(INDEX('Measure List'!I:I,'Printable Report'!$A56),"")</f>
        <v/>
      </c>
      <c r="K56" s="349" t="str" cm="1">
        <f t="array" ref="K56">IFERROR(INDEX('Measure List'!J:J,'Printable Report'!$A56),"")</f>
        <v/>
      </c>
      <c r="L56" s="349" t="str" cm="1">
        <f t="array" ref="L56">IFERROR(INDEX('Measure List'!K:K,'Printable Report'!$A56),"")</f>
        <v/>
      </c>
      <c r="M56" s="306"/>
      <c r="O56" s="325"/>
    </row>
    <row r="57" spans="1:15" ht="39.6" customHeight="1" x14ac:dyDescent="0.25">
      <c r="A57" s="348" t="str" cm="1">
        <f t="array" ref="A57">IFERROR(SMALL(IF('Measure List'!G$2:G$171&lt;&gt;0,'Measure List'!A$2:A$171),ROW()-26),"")</f>
        <v/>
      </c>
      <c r="B57" s="326"/>
      <c r="C57" s="326"/>
      <c r="D57" s="327" t="str" cm="1">
        <f t="array" ref="D57">IFERROR(INDEX('Measure List'!B:B,'Printable Report'!$A57),"")</f>
        <v/>
      </c>
      <c r="E57" s="328" t="str" cm="1">
        <f t="array" ref="E57">IFERROR(INDEX('Measure List'!C:C,'Printable Report'!$A57),"")</f>
        <v/>
      </c>
      <c r="F57" s="329" t="str" cm="1">
        <f t="array" ref="F57">IFERROR(INDEX('Measure List'!D:D,'Printable Report'!$A57),"")</f>
        <v/>
      </c>
      <c r="G57" s="330" t="str" cm="1">
        <f t="array" ref="G57">IFERROR(INDEX('Measure List'!E:E,'Printable Report'!$A57),"")</f>
        <v/>
      </c>
      <c r="H57" s="349" t="str" cm="1">
        <f t="array" ref="H57">IFERROR(INDEX('Measure List'!F:F,'Printable Report'!$A57),"")</f>
        <v/>
      </c>
      <c r="I57" s="332" t="str" cm="1">
        <f t="array" ref="I57">IFERROR(INDEX('Measure List'!G:G,'Printable Report'!$A57),"")</f>
        <v/>
      </c>
      <c r="J57" s="349" t="str" cm="1">
        <f t="array" ref="J57">IFERROR(INDEX('Measure List'!I:I,'Printable Report'!$A57),"")</f>
        <v/>
      </c>
      <c r="K57" s="349" t="str" cm="1">
        <f t="array" ref="K57">IFERROR(INDEX('Measure List'!J:J,'Printable Report'!$A57),"")</f>
        <v/>
      </c>
      <c r="L57" s="349" t="str" cm="1">
        <f t="array" ref="L57">IFERROR(INDEX('Measure List'!K:K,'Printable Report'!$A57),"")</f>
        <v/>
      </c>
      <c r="M57" s="306"/>
      <c r="O57" s="325"/>
    </row>
    <row r="58" spans="1:15" ht="39.6" customHeight="1" x14ac:dyDescent="0.25">
      <c r="A58" s="348" t="str" cm="1">
        <f t="array" ref="A58">IFERROR(SMALL(IF('Measure List'!G$2:G$171&lt;&gt;0,'Measure List'!A$2:A$171),ROW()-26),"")</f>
        <v/>
      </c>
      <c r="B58" s="326"/>
      <c r="C58" s="326"/>
      <c r="D58" s="327" t="str" cm="1">
        <f t="array" ref="D58">IFERROR(INDEX('Measure List'!B:B,'Printable Report'!$A58),"")</f>
        <v/>
      </c>
      <c r="E58" s="328" t="str" cm="1">
        <f t="array" ref="E58">IFERROR(INDEX('Measure List'!C:C,'Printable Report'!$A58),"")</f>
        <v/>
      </c>
      <c r="F58" s="329" t="str" cm="1">
        <f t="array" ref="F58">IFERROR(INDEX('Measure List'!D:D,'Printable Report'!$A58),"")</f>
        <v/>
      </c>
      <c r="G58" s="330" t="str" cm="1">
        <f t="array" ref="G58">IFERROR(INDEX('Measure List'!E:E,'Printable Report'!$A58),"")</f>
        <v/>
      </c>
      <c r="H58" s="349" t="str" cm="1">
        <f t="array" ref="H58">IFERROR(INDEX('Measure List'!F:F,'Printable Report'!$A58),"")</f>
        <v/>
      </c>
      <c r="I58" s="332" t="str" cm="1">
        <f t="array" ref="I58">IFERROR(INDEX('Measure List'!G:G,'Printable Report'!$A58),"")</f>
        <v/>
      </c>
      <c r="J58" s="349" t="str" cm="1">
        <f t="array" ref="J58">IFERROR(INDEX('Measure List'!I:I,'Printable Report'!$A58),"")</f>
        <v/>
      </c>
      <c r="K58" s="349" t="str" cm="1">
        <f t="array" ref="K58">IFERROR(INDEX('Measure List'!J:J,'Printable Report'!$A58),"")</f>
        <v/>
      </c>
      <c r="L58" s="349" t="str" cm="1">
        <f t="array" ref="L58">IFERROR(INDEX('Measure List'!K:K,'Printable Report'!$A58),"")</f>
        <v/>
      </c>
      <c r="M58" s="306"/>
      <c r="O58" s="325"/>
    </row>
    <row r="59" spans="1:15" ht="39.6" customHeight="1" x14ac:dyDescent="0.25">
      <c r="A59" s="348" t="str" cm="1">
        <f t="array" ref="A59">IFERROR(SMALL(IF('Measure List'!G$2:G$171&lt;&gt;0,'Measure List'!A$2:A$171),ROW()-26),"")</f>
        <v/>
      </c>
      <c r="B59" s="326"/>
      <c r="C59" s="326"/>
      <c r="D59" s="327" t="str" cm="1">
        <f t="array" ref="D59">IFERROR(INDEX('Measure List'!B:B,'Printable Report'!$A59),"")</f>
        <v/>
      </c>
      <c r="E59" s="328" t="str" cm="1">
        <f t="array" ref="E59">IFERROR(INDEX('Measure List'!C:C,'Printable Report'!$A59),"")</f>
        <v/>
      </c>
      <c r="F59" s="329" t="str" cm="1">
        <f t="array" ref="F59">IFERROR(INDEX('Measure List'!D:D,'Printable Report'!$A59),"")</f>
        <v/>
      </c>
      <c r="G59" s="330" t="str" cm="1">
        <f t="array" ref="G59">IFERROR(INDEX('Measure List'!E:E,'Printable Report'!$A59),"")</f>
        <v/>
      </c>
      <c r="H59" s="349" t="str" cm="1">
        <f t="array" ref="H59">IFERROR(INDEX('Measure List'!F:F,'Printable Report'!$A59),"")</f>
        <v/>
      </c>
      <c r="I59" s="332" t="str" cm="1">
        <f t="array" ref="I59">IFERROR(INDEX('Measure List'!G:G,'Printable Report'!$A59),"")</f>
        <v/>
      </c>
      <c r="J59" s="349" t="str" cm="1">
        <f t="array" ref="J59">IFERROR(INDEX('Measure List'!I:I,'Printable Report'!$A59),"")</f>
        <v/>
      </c>
      <c r="K59" s="349" t="str" cm="1">
        <f t="array" ref="K59">IFERROR(INDEX('Measure List'!J:J,'Printable Report'!$A59),"")</f>
        <v/>
      </c>
      <c r="L59" s="349" t="str" cm="1">
        <f t="array" ref="L59">IFERROR(INDEX('Measure List'!K:K,'Printable Report'!$A59),"")</f>
        <v/>
      </c>
      <c r="M59" s="306"/>
      <c r="O59" s="325"/>
    </row>
    <row r="60" spans="1:15" ht="39.6" customHeight="1" x14ac:dyDescent="0.25">
      <c r="A60" s="348" t="str" cm="1">
        <f t="array" ref="A60">IFERROR(SMALL(IF('Measure List'!G$2:G$171&lt;&gt;0,'Measure List'!A$2:A$171),ROW()-26),"")</f>
        <v/>
      </c>
      <c r="B60" s="326"/>
      <c r="C60" s="326"/>
      <c r="D60" s="327" t="str" cm="1">
        <f t="array" ref="D60">IFERROR(INDEX('Measure List'!B:B,'Printable Report'!$A60),"")</f>
        <v/>
      </c>
      <c r="E60" s="328" t="str" cm="1">
        <f t="array" ref="E60">IFERROR(INDEX('Measure List'!C:C,'Printable Report'!$A60),"")</f>
        <v/>
      </c>
      <c r="F60" s="329" t="str" cm="1">
        <f t="array" ref="F60">IFERROR(INDEX('Measure List'!D:D,'Printable Report'!$A60),"")</f>
        <v/>
      </c>
      <c r="G60" s="330" t="str" cm="1">
        <f t="array" ref="G60">IFERROR(INDEX('Measure List'!E:E,'Printable Report'!$A60),"")</f>
        <v/>
      </c>
      <c r="H60" s="349" t="str" cm="1">
        <f t="array" ref="H60">IFERROR(INDEX('Measure List'!F:F,'Printable Report'!$A60),"")</f>
        <v/>
      </c>
      <c r="I60" s="332" t="str" cm="1">
        <f t="array" ref="I60">IFERROR(INDEX('Measure List'!G:G,'Printable Report'!$A60),"")</f>
        <v/>
      </c>
      <c r="J60" s="349" t="str" cm="1">
        <f t="array" ref="J60">IFERROR(INDEX('Measure List'!I:I,'Printable Report'!$A60),"")</f>
        <v/>
      </c>
      <c r="K60" s="349" t="str" cm="1">
        <f t="array" ref="K60">IFERROR(INDEX('Measure List'!J:J,'Printable Report'!$A60),"")</f>
        <v/>
      </c>
      <c r="L60" s="349" t="str" cm="1">
        <f t="array" ref="L60">IFERROR(INDEX('Measure List'!K:K,'Printable Report'!$A60),"")</f>
        <v/>
      </c>
      <c r="M60" s="306"/>
      <c r="O60" s="325"/>
    </row>
    <row r="61" spans="1:15" ht="39.6" customHeight="1" x14ac:dyDescent="0.25">
      <c r="A61" s="348" t="str" cm="1">
        <f t="array" ref="A61">IFERROR(SMALL(IF('Measure List'!G$2:G$171&lt;&gt;0,'Measure List'!A$2:A$171),ROW()-26),"")</f>
        <v/>
      </c>
      <c r="B61" s="326"/>
      <c r="C61" s="326"/>
      <c r="D61" s="327" t="str" cm="1">
        <f t="array" ref="D61">IFERROR(INDEX('Measure List'!B:B,'Printable Report'!$A61),"")</f>
        <v/>
      </c>
      <c r="E61" s="328" t="str" cm="1">
        <f t="array" ref="E61">IFERROR(INDEX('Measure List'!C:C,'Printable Report'!$A61),"")</f>
        <v/>
      </c>
      <c r="F61" s="329" t="str" cm="1">
        <f t="array" ref="F61">IFERROR(INDEX('Measure List'!D:D,'Printable Report'!$A61),"")</f>
        <v/>
      </c>
      <c r="G61" s="330" t="str" cm="1">
        <f t="array" ref="G61">IFERROR(INDEX('Measure List'!E:E,'Printable Report'!$A61),"")</f>
        <v/>
      </c>
      <c r="H61" s="349" t="str" cm="1">
        <f t="array" ref="H61">IFERROR(INDEX('Measure List'!F:F,'Printable Report'!$A61),"")</f>
        <v/>
      </c>
      <c r="I61" s="332" t="str" cm="1">
        <f t="array" ref="I61">IFERROR(INDEX('Measure List'!G:G,'Printable Report'!$A61),"")</f>
        <v/>
      </c>
      <c r="J61" s="349" t="str" cm="1">
        <f t="array" ref="J61">IFERROR(INDEX('Measure List'!I:I,'Printable Report'!$A61),"")</f>
        <v/>
      </c>
      <c r="K61" s="349" t="str" cm="1">
        <f t="array" ref="K61">IFERROR(INDEX('Measure List'!J:J,'Printable Report'!$A61),"")</f>
        <v/>
      </c>
      <c r="L61" s="349" t="str" cm="1">
        <f t="array" ref="L61">IFERROR(INDEX('Measure List'!K:K,'Printable Report'!$A61),"")</f>
        <v/>
      </c>
      <c r="M61" s="306"/>
      <c r="O61" s="325"/>
    </row>
    <row r="62" spans="1:15" ht="39.6" customHeight="1" x14ac:dyDescent="0.25">
      <c r="A62" s="348" t="str" cm="1">
        <f t="array" ref="A62">IFERROR(SMALL(IF('Measure List'!G$2:G$171&lt;&gt;0,'Measure List'!A$2:A$171),ROW()-26),"")</f>
        <v/>
      </c>
      <c r="B62" s="326"/>
      <c r="C62" s="326"/>
      <c r="D62" s="327" t="str" cm="1">
        <f t="array" ref="D62">IFERROR(INDEX('Measure List'!B:B,'Printable Report'!$A62),"")</f>
        <v/>
      </c>
      <c r="E62" s="328" t="str" cm="1">
        <f t="array" ref="E62">IFERROR(INDEX('Measure List'!C:C,'Printable Report'!$A62),"")</f>
        <v/>
      </c>
      <c r="F62" s="329" t="str" cm="1">
        <f t="array" ref="F62">IFERROR(INDEX('Measure List'!D:D,'Printable Report'!$A62),"")</f>
        <v/>
      </c>
      <c r="G62" s="330" t="str" cm="1">
        <f t="array" ref="G62">IFERROR(INDEX('Measure List'!E:E,'Printable Report'!$A62),"")</f>
        <v/>
      </c>
      <c r="H62" s="349" t="str" cm="1">
        <f t="array" ref="H62">IFERROR(INDEX('Measure List'!F:F,'Printable Report'!$A62),"")</f>
        <v/>
      </c>
      <c r="I62" s="332" t="str" cm="1">
        <f t="array" ref="I62">IFERROR(INDEX('Measure List'!G:G,'Printable Report'!$A62),"")</f>
        <v/>
      </c>
      <c r="J62" s="349" t="str" cm="1">
        <f t="array" ref="J62">IFERROR(INDEX('Measure List'!I:I,'Printable Report'!$A62),"")</f>
        <v/>
      </c>
      <c r="K62" s="349" t="str" cm="1">
        <f t="array" ref="K62">IFERROR(INDEX('Measure List'!J:J,'Printable Report'!$A62),"")</f>
        <v/>
      </c>
      <c r="L62" s="349" t="str" cm="1">
        <f t="array" ref="L62">IFERROR(INDEX('Measure List'!K:K,'Printable Report'!$A62),"")</f>
        <v/>
      </c>
      <c r="M62" s="306"/>
      <c r="O62" s="325"/>
    </row>
    <row r="63" spans="1:15" ht="39.6" customHeight="1" x14ac:dyDescent="0.25">
      <c r="A63" s="348" t="str" cm="1">
        <f t="array" ref="A63">IFERROR(SMALL(IF('Measure List'!G$2:G$171&lt;&gt;0,'Measure List'!A$2:A$171),ROW()-26),"")</f>
        <v/>
      </c>
      <c r="B63" s="326"/>
      <c r="C63" s="326"/>
      <c r="D63" s="327" t="str" cm="1">
        <f t="array" ref="D63">IFERROR(INDEX('Measure List'!B:B,'Printable Report'!$A63),"")</f>
        <v/>
      </c>
      <c r="E63" s="328" t="str" cm="1">
        <f t="array" ref="E63">IFERROR(INDEX('Measure List'!C:C,'Printable Report'!$A63),"")</f>
        <v/>
      </c>
      <c r="F63" s="329" t="str" cm="1">
        <f t="array" ref="F63">IFERROR(INDEX('Measure List'!D:D,'Printable Report'!$A63),"")</f>
        <v/>
      </c>
      <c r="G63" s="330" t="str" cm="1">
        <f t="array" ref="G63">IFERROR(INDEX('Measure List'!E:E,'Printable Report'!$A63),"")</f>
        <v/>
      </c>
      <c r="H63" s="349" t="str" cm="1">
        <f t="array" ref="H63">IFERROR(INDEX('Measure List'!F:F,'Printable Report'!$A63),"")</f>
        <v/>
      </c>
      <c r="I63" s="332" t="str" cm="1">
        <f t="array" ref="I63">IFERROR(INDEX('Measure List'!G:G,'Printable Report'!$A63),"")</f>
        <v/>
      </c>
      <c r="J63" s="349" t="str" cm="1">
        <f t="array" ref="J63">IFERROR(INDEX('Measure List'!I:I,'Printable Report'!$A63),"")</f>
        <v/>
      </c>
      <c r="K63" s="349" t="str" cm="1">
        <f t="array" ref="K63">IFERROR(INDEX('Measure List'!J:J,'Printable Report'!$A63),"")</f>
        <v/>
      </c>
      <c r="L63" s="349" t="str" cm="1">
        <f t="array" ref="L63">IFERROR(INDEX('Measure List'!K:K,'Printable Report'!$A63),"")</f>
        <v/>
      </c>
      <c r="M63" s="306"/>
      <c r="O63" s="325"/>
    </row>
    <row r="64" spans="1:15" ht="39.6" customHeight="1" x14ac:dyDescent="0.25">
      <c r="A64" s="348" t="str" cm="1">
        <f t="array" ref="A64">IFERROR(SMALL(IF('Measure List'!G$2:G$171&lt;&gt;0,'Measure List'!A$2:A$171),ROW()-26),"")</f>
        <v/>
      </c>
      <c r="B64" s="326"/>
      <c r="C64" s="326"/>
      <c r="D64" s="327" t="str" cm="1">
        <f t="array" ref="D64">IFERROR(INDEX('Measure List'!B:B,'Printable Report'!$A64),"")</f>
        <v/>
      </c>
      <c r="E64" s="328" t="str" cm="1">
        <f t="array" ref="E64">IFERROR(INDEX('Measure List'!C:C,'Printable Report'!$A64),"")</f>
        <v/>
      </c>
      <c r="F64" s="329" t="str" cm="1">
        <f t="array" ref="F64">IFERROR(INDEX('Measure List'!D:D,'Printable Report'!$A64),"")</f>
        <v/>
      </c>
      <c r="G64" s="330" t="str" cm="1">
        <f t="array" ref="G64">IFERROR(INDEX('Measure List'!E:E,'Printable Report'!$A64),"")</f>
        <v/>
      </c>
      <c r="H64" s="349" t="str" cm="1">
        <f t="array" ref="H64">IFERROR(INDEX('Measure List'!F:F,'Printable Report'!$A64),"")</f>
        <v/>
      </c>
      <c r="I64" s="332" t="str" cm="1">
        <f t="array" ref="I64">IFERROR(INDEX('Measure List'!G:G,'Printable Report'!$A64),"")</f>
        <v/>
      </c>
      <c r="J64" s="349" t="str" cm="1">
        <f t="array" ref="J64">IFERROR(INDEX('Measure List'!I:I,'Printable Report'!$A64),"")</f>
        <v/>
      </c>
      <c r="K64" s="349" t="str" cm="1">
        <f t="array" ref="K64">IFERROR(INDEX('Measure List'!J:J,'Printable Report'!$A64),"")</f>
        <v/>
      </c>
      <c r="L64" s="349" t="str" cm="1">
        <f t="array" ref="L64">IFERROR(INDEX('Measure List'!K:K,'Printable Report'!$A64),"")</f>
        <v/>
      </c>
      <c r="M64" s="306"/>
      <c r="O64" s="325"/>
    </row>
    <row r="65" spans="1:15" ht="39.6" customHeight="1" x14ac:dyDescent="0.25">
      <c r="A65" s="348" t="str" cm="1">
        <f t="array" ref="A65">IFERROR(SMALL(IF('Measure List'!G$2:G$171&lt;&gt;0,'Measure List'!A$2:A$171),ROW()-26),"")</f>
        <v/>
      </c>
      <c r="B65" s="326"/>
      <c r="C65" s="326"/>
      <c r="D65" s="327" t="str" cm="1">
        <f t="array" ref="D65">IFERROR(INDEX('Measure List'!B:B,'Printable Report'!$A65),"")</f>
        <v/>
      </c>
      <c r="E65" s="328" t="str" cm="1">
        <f t="array" ref="E65">IFERROR(INDEX('Measure List'!C:C,'Printable Report'!$A65),"")</f>
        <v/>
      </c>
      <c r="F65" s="329" t="str" cm="1">
        <f t="array" ref="F65">IFERROR(INDEX('Measure List'!D:D,'Printable Report'!$A65),"")</f>
        <v/>
      </c>
      <c r="G65" s="330" t="str" cm="1">
        <f t="array" ref="G65">IFERROR(INDEX('Measure List'!E:E,'Printable Report'!$A65),"")</f>
        <v/>
      </c>
      <c r="H65" s="349" t="str" cm="1">
        <f t="array" ref="H65">IFERROR(INDEX('Measure List'!F:F,'Printable Report'!$A65),"")</f>
        <v/>
      </c>
      <c r="I65" s="332" t="str" cm="1">
        <f t="array" ref="I65">IFERROR(INDEX('Measure List'!G:G,'Printable Report'!$A65),"")</f>
        <v/>
      </c>
      <c r="J65" s="349" t="str" cm="1">
        <f t="array" ref="J65">IFERROR(INDEX('Measure List'!I:I,'Printable Report'!$A65),"")</f>
        <v/>
      </c>
      <c r="K65" s="349" t="str" cm="1">
        <f t="array" ref="K65">IFERROR(INDEX('Measure List'!J:J,'Printable Report'!$A65),"")</f>
        <v/>
      </c>
      <c r="L65" s="349" t="str" cm="1">
        <f t="array" ref="L65">IFERROR(INDEX('Measure List'!K:K,'Printable Report'!$A65),"")</f>
        <v/>
      </c>
      <c r="M65" s="306"/>
      <c r="O65" s="325"/>
    </row>
    <row r="66" spans="1:15" ht="39.6" customHeight="1" x14ac:dyDescent="0.25">
      <c r="A66" s="348" t="str" cm="1">
        <f t="array" ref="A66">IFERROR(SMALL(IF('Measure List'!G$2:G$171&lt;&gt;0,'Measure List'!A$2:A$171),ROW()-26),"")</f>
        <v/>
      </c>
      <c r="B66" s="326"/>
      <c r="C66" s="326"/>
      <c r="D66" s="327" t="str" cm="1">
        <f t="array" ref="D66">IFERROR(INDEX('Measure List'!B:B,'Printable Report'!$A66),"")</f>
        <v/>
      </c>
      <c r="E66" s="328" t="str" cm="1">
        <f t="array" ref="E66">IFERROR(INDEX('Measure List'!C:C,'Printable Report'!$A66),"")</f>
        <v/>
      </c>
      <c r="F66" s="329" t="str" cm="1">
        <f t="array" ref="F66">IFERROR(INDEX('Measure List'!D:D,'Printable Report'!$A66),"")</f>
        <v/>
      </c>
      <c r="G66" s="330" t="str" cm="1">
        <f t="array" ref="G66">IFERROR(INDEX('Measure List'!E:E,'Printable Report'!$A66),"")</f>
        <v/>
      </c>
      <c r="H66" s="349" t="str" cm="1">
        <f t="array" ref="H66">IFERROR(INDEX('Measure List'!F:F,'Printable Report'!$A66),"")</f>
        <v/>
      </c>
      <c r="I66" s="332" t="str" cm="1">
        <f t="array" ref="I66">IFERROR(INDEX('Measure List'!G:G,'Printable Report'!$A66),"")</f>
        <v/>
      </c>
      <c r="J66" s="349" t="str" cm="1">
        <f t="array" ref="J66">IFERROR(INDEX('Measure List'!I:I,'Printable Report'!$A66),"")</f>
        <v/>
      </c>
      <c r="K66" s="349" t="str" cm="1">
        <f t="array" ref="K66">IFERROR(INDEX('Measure List'!J:J,'Printable Report'!$A66),"")</f>
        <v/>
      </c>
      <c r="L66" s="349" t="str" cm="1">
        <f t="array" ref="L66">IFERROR(INDEX('Measure List'!K:K,'Printable Report'!$A66),"")</f>
        <v/>
      </c>
      <c r="M66" s="306"/>
      <c r="O66" s="325"/>
    </row>
    <row r="67" spans="1:15" ht="39.6" customHeight="1" x14ac:dyDescent="0.25">
      <c r="A67" s="348" t="str" cm="1">
        <f t="array" ref="A67">IFERROR(SMALL(IF('Measure List'!G$2:G$171&lt;&gt;0,'Measure List'!A$2:A$171),ROW()-26),"")</f>
        <v/>
      </c>
      <c r="B67" s="326"/>
      <c r="C67" s="326"/>
      <c r="D67" s="327" t="str" cm="1">
        <f t="array" ref="D67">IFERROR(INDEX('Measure List'!B:B,'Printable Report'!$A67),"")</f>
        <v/>
      </c>
      <c r="E67" s="328" t="str" cm="1">
        <f t="array" ref="E67">IFERROR(INDEX('Measure List'!C:C,'Printable Report'!$A67),"")</f>
        <v/>
      </c>
      <c r="F67" s="329" t="str" cm="1">
        <f t="array" ref="F67">IFERROR(INDEX('Measure List'!D:D,'Printable Report'!$A67),"")</f>
        <v/>
      </c>
      <c r="G67" s="330" t="str" cm="1">
        <f t="array" ref="G67">IFERROR(INDEX('Measure List'!E:E,'Printable Report'!$A67),"")</f>
        <v/>
      </c>
      <c r="H67" s="349" t="str" cm="1">
        <f t="array" ref="H67">IFERROR(INDEX('Measure List'!F:F,'Printable Report'!$A67),"")</f>
        <v/>
      </c>
      <c r="I67" s="332" t="str" cm="1">
        <f t="array" ref="I67">IFERROR(INDEX('Measure List'!G:G,'Printable Report'!$A67),"")</f>
        <v/>
      </c>
      <c r="J67" s="349" t="str" cm="1">
        <f t="array" ref="J67">IFERROR(INDEX('Measure List'!I:I,'Printable Report'!$A67),"")</f>
        <v/>
      </c>
      <c r="K67" s="349" t="str" cm="1">
        <f t="array" ref="K67">IFERROR(INDEX('Measure List'!J:J,'Printable Report'!$A67),"")</f>
        <v/>
      </c>
      <c r="L67" s="349" t="str" cm="1">
        <f t="array" ref="L67">IFERROR(INDEX('Measure List'!K:K,'Printable Report'!$A67),"")</f>
        <v/>
      </c>
      <c r="M67" s="306"/>
      <c r="O67" s="325"/>
    </row>
    <row r="68" spans="1:15" ht="39.6" customHeight="1" x14ac:dyDescent="0.25">
      <c r="A68" s="348" t="str" cm="1">
        <f t="array" ref="A68">IFERROR(SMALL(IF('Measure List'!G$2:G$171&lt;&gt;0,'Measure List'!A$2:A$171),ROW()-26),"")</f>
        <v/>
      </c>
      <c r="B68" s="326"/>
      <c r="C68" s="326"/>
      <c r="D68" s="327" t="str" cm="1">
        <f t="array" ref="D68">IFERROR(INDEX('Measure List'!B:B,'Printable Report'!$A68),"")</f>
        <v/>
      </c>
      <c r="E68" s="328" t="str" cm="1">
        <f t="array" ref="E68">IFERROR(INDEX('Measure List'!C:C,'Printable Report'!$A68),"")</f>
        <v/>
      </c>
      <c r="F68" s="329" t="str" cm="1">
        <f t="array" ref="F68">IFERROR(INDEX('Measure List'!D:D,'Printable Report'!$A68),"")</f>
        <v/>
      </c>
      <c r="G68" s="330" t="str" cm="1">
        <f t="array" ref="G68">IFERROR(INDEX('Measure List'!E:E,'Printable Report'!$A68),"")</f>
        <v/>
      </c>
      <c r="H68" s="349" t="str" cm="1">
        <f t="array" ref="H68">IFERROR(INDEX('Measure List'!F:F,'Printable Report'!$A68),"")</f>
        <v/>
      </c>
      <c r="I68" s="332" t="str" cm="1">
        <f t="array" ref="I68">IFERROR(INDEX('Measure List'!G:G,'Printable Report'!$A68),"")</f>
        <v/>
      </c>
      <c r="J68" s="349" t="str" cm="1">
        <f t="array" ref="J68">IFERROR(INDEX('Measure List'!I:I,'Printable Report'!$A68),"")</f>
        <v/>
      </c>
      <c r="K68" s="349" t="str" cm="1">
        <f t="array" ref="K68">IFERROR(INDEX('Measure List'!J:J,'Printable Report'!$A68),"")</f>
        <v/>
      </c>
      <c r="L68" s="349" t="str" cm="1">
        <f t="array" ref="L68">IFERROR(INDEX('Measure List'!K:K,'Printable Report'!$A68),"")</f>
        <v/>
      </c>
      <c r="M68" s="306"/>
      <c r="O68" s="325"/>
    </row>
    <row r="69" spans="1:15" ht="39.6" customHeight="1" x14ac:dyDescent="0.25">
      <c r="A69" s="348" t="str" cm="1">
        <f t="array" ref="A69">IFERROR(SMALL(IF('Measure List'!G$2:G$171&lt;&gt;0,'Measure List'!A$2:A$171),ROW()-26),"")</f>
        <v/>
      </c>
      <c r="B69" s="326"/>
      <c r="C69" s="326"/>
      <c r="D69" s="327" t="str" cm="1">
        <f t="array" ref="D69">IFERROR(INDEX('Measure List'!B:B,'Printable Report'!$A69),"")</f>
        <v/>
      </c>
      <c r="E69" s="328" t="str" cm="1">
        <f t="array" ref="E69">IFERROR(INDEX('Measure List'!C:C,'Printable Report'!$A69),"")</f>
        <v/>
      </c>
      <c r="F69" s="329" t="str" cm="1">
        <f t="array" ref="F69">IFERROR(INDEX('Measure List'!D:D,'Printable Report'!$A69),"")</f>
        <v/>
      </c>
      <c r="G69" s="330" t="str" cm="1">
        <f t="array" ref="G69">IFERROR(INDEX('Measure List'!E:E,'Printable Report'!$A69),"")</f>
        <v/>
      </c>
      <c r="H69" s="349" t="str" cm="1">
        <f t="array" ref="H69">IFERROR(INDEX('Measure List'!F:F,'Printable Report'!$A69),"")</f>
        <v/>
      </c>
      <c r="I69" s="332" t="str" cm="1">
        <f t="array" ref="I69">IFERROR(INDEX('Measure List'!G:G,'Printable Report'!$A69),"")</f>
        <v/>
      </c>
      <c r="J69" s="349" t="str" cm="1">
        <f t="array" ref="J69">IFERROR(INDEX('Measure List'!I:I,'Printable Report'!$A69),"")</f>
        <v/>
      </c>
      <c r="K69" s="349" t="str" cm="1">
        <f t="array" ref="K69">IFERROR(INDEX('Measure List'!J:J,'Printable Report'!$A69),"")</f>
        <v/>
      </c>
      <c r="L69" s="349" t="str" cm="1">
        <f t="array" ref="L69">IFERROR(INDEX('Measure List'!K:K,'Printable Report'!$A69),"")</f>
        <v/>
      </c>
      <c r="M69" s="306"/>
      <c r="O69" s="325"/>
    </row>
    <row r="70" spans="1:15" ht="39.6" customHeight="1" x14ac:dyDescent="0.25">
      <c r="A70" s="348" t="str" cm="1">
        <f t="array" ref="A70">IFERROR(SMALL(IF('Measure List'!G$2:G$171&lt;&gt;0,'Measure List'!A$2:A$171),ROW()-26),"")</f>
        <v/>
      </c>
      <c r="B70" s="326"/>
      <c r="C70" s="326"/>
      <c r="D70" s="327" t="str" cm="1">
        <f t="array" ref="D70">IFERROR(INDEX('Measure List'!B:B,'Printable Report'!$A70),"")</f>
        <v/>
      </c>
      <c r="E70" s="328" t="str" cm="1">
        <f t="array" ref="E70">IFERROR(INDEX('Measure List'!C:C,'Printable Report'!$A70),"")</f>
        <v/>
      </c>
      <c r="F70" s="329" t="str" cm="1">
        <f t="array" ref="F70">IFERROR(INDEX('Measure List'!D:D,'Printable Report'!$A70),"")</f>
        <v/>
      </c>
      <c r="G70" s="330" t="str" cm="1">
        <f t="array" ref="G70">IFERROR(INDEX('Measure List'!E:E,'Printable Report'!$A70),"")</f>
        <v/>
      </c>
      <c r="H70" s="349" t="str" cm="1">
        <f t="array" ref="H70">IFERROR(INDEX('Measure List'!F:F,'Printable Report'!$A70),"")</f>
        <v/>
      </c>
      <c r="I70" s="332" t="str" cm="1">
        <f t="array" ref="I70">IFERROR(INDEX('Measure List'!G:G,'Printable Report'!$A70),"")</f>
        <v/>
      </c>
      <c r="J70" s="349" t="str" cm="1">
        <f t="array" ref="J70">IFERROR(INDEX('Measure List'!I:I,'Printable Report'!$A70),"")</f>
        <v/>
      </c>
      <c r="K70" s="349" t="str" cm="1">
        <f t="array" ref="K70">IFERROR(INDEX('Measure List'!J:J,'Printable Report'!$A70),"")</f>
        <v/>
      </c>
      <c r="L70" s="349" t="str" cm="1">
        <f t="array" ref="L70">IFERROR(INDEX('Measure List'!K:K,'Printable Report'!$A70),"")</f>
        <v/>
      </c>
      <c r="M70" s="306"/>
      <c r="O70" s="325"/>
    </row>
    <row r="71" spans="1:15" ht="39.6" customHeight="1" x14ac:dyDescent="0.25">
      <c r="A71" s="348" t="str" cm="1">
        <f t="array" ref="A71">IFERROR(SMALL(IF('Measure List'!G$2:G$171&lt;&gt;0,'Measure List'!A$2:A$171),ROW()-26),"")</f>
        <v/>
      </c>
      <c r="B71" s="326"/>
      <c r="C71" s="326"/>
      <c r="D71" s="327" t="str" cm="1">
        <f t="array" ref="D71">IFERROR(INDEX('Measure List'!B:B,'Printable Report'!$A71),"")</f>
        <v/>
      </c>
      <c r="E71" s="328" t="str" cm="1">
        <f t="array" ref="E71">IFERROR(INDEX('Measure List'!C:C,'Printable Report'!$A71),"")</f>
        <v/>
      </c>
      <c r="F71" s="329" t="str" cm="1">
        <f t="array" ref="F71">IFERROR(INDEX('Measure List'!D:D,'Printable Report'!$A71),"")</f>
        <v/>
      </c>
      <c r="G71" s="330" t="str" cm="1">
        <f t="array" ref="G71">IFERROR(INDEX('Measure List'!E:E,'Printable Report'!$A71),"")</f>
        <v/>
      </c>
      <c r="H71" s="349" t="str" cm="1">
        <f t="array" ref="H71">IFERROR(INDEX('Measure List'!F:F,'Printable Report'!$A71),"")</f>
        <v/>
      </c>
      <c r="I71" s="332" t="str" cm="1">
        <f t="array" ref="I71">IFERROR(INDEX('Measure List'!G:G,'Printable Report'!$A71),"")</f>
        <v/>
      </c>
      <c r="J71" s="349" t="str" cm="1">
        <f t="array" ref="J71">IFERROR(INDEX('Measure List'!I:I,'Printable Report'!$A71),"")</f>
        <v/>
      </c>
      <c r="K71" s="349" t="str" cm="1">
        <f t="array" ref="K71">IFERROR(INDEX('Measure List'!J:J,'Printable Report'!$A71),"")</f>
        <v/>
      </c>
      <c r="L71" s="349" t="str" cm="1">
        <f t="array" ref="L71">IFERROR(INDEX('Measure List'!K:K,'Printable Report'!$A71),"")</f>
        <v/>
      </c>
      <c r="M71" s="306"/>
      <c r="O71" s="325"/>
    </row>
    <row r="72" spans="1:15" ht="39.6" customHeight="1" x14ac:dyDescent="0.25">
      <c r="A72" s="348" t="str" cm="1">
        <f t="array" ref="A72">IFERROR(SMALL(IF('Measure List'!G$2:G$171&lt;&gt;0,'Measure List'!A$2:A$171),ROW()-26),"")</f>
        <v/>
      </c>
      <c r="B72" s="326"/>
      <c r="C72" s="326"/>
      <c r="D72" s="327" t="str" cm="1">
        <f t="array" ref="D72">IFERROR(INDEX('Measure List'!B:B,'Printable Report'!$A72),"")</f>
        <v/>
      </c>
      <c r="E72" s="328" t="str" cm="1">
        <f t="array" ref="E72">IFERROR(INDEX('Measure List'!C:C,'Printable Report'!$A72),"")</f>
        <v/>
      </c>
      <c r="F72" s="329" t="str" cm="1">
        <f t="array" ref="F72">IFERROR(INDEX('Measure List'!D:D,'Printable Report'!$A72),"")</f>
        <v/>
      </c>
      <c r="G72" s="330" t="str" cm="1">
        <f t="array" ref="G72">IFERROR(INDEX('Measure List'!E:E,'Printable Report'!$A72),"")</f>
        <v/>
      </c>
      <c r="H72" s="349" t="str" cm="1">
        <f t="array" ref="H72">IFERROR(INDEX('Measure List'!F:F,'Printable Report'!$A72),"")</f>
        <v/>
      </c>
      <c r="I72" s="332" t="str" cm="1">
        <f t="array" ref="I72">IFERROR(INDEX('Measure List'!G:G,'Printable Report'!$A72),"")</f>
        <v/>
      </c>
      <c r="J72" s="349" t="str" cm="1">
        <f t="array" ref="J72">IFERROR(INDEX('Measure List'!I:I,'Printable Report'!$A72),"")</f>
        <v/>
      </c>
      <c r="K72" s="349" t="str" cm="1">
        <f t="array" ref="K72">IFERROR(INDEX('Measure List'!J:J,'Printable Report'!$A72),"")</f>
        <v/>
      </c>
      <c r="L72" s="349" t="str" cm="1">
        <f t="array" ref="L72">IFERROR(INDEX('Measure List'!K:K,'Printable Report'!$A72),"")</f>
        <v/>
      </c>
      <c r="M72" s="306"/>
      <c r="O72" s="325"/>
    </row>
    <row r="73" spans="1:15" ht="39.6" customHeight="1" x14ac:dyDescent="0.25">
      <c r="A73" s="348" t="str" cm="1">
        <f t="array" ref="A73">IFERROR(SMALL(IF('Measure List'!G$2:G$171&lt;&gt;0,'Measure List'!A$2:A$171),ROW()-26),"")</f>
        <v/>
      </c>
      <c r="B73" s="326"/>
      <c r="C73" s="326"/>
      <c r="D73" s="327" t="str" cm="1">
        <f t="array" ref="D73">IFERROR(INDEX('Measure List'!B:B,'Printable Report'!$A73),"")</f>
        <v/>
      </c>
      <c r="E73" s="328" t="str" cm="1">
        <f t="array" ref="E73">IFERROR(INDEX('Measure List'!C:C,'Printable Report'!$A73),"")</f>
        <v/>
      </c>
      <c r="F73" s="329" t="str" cm="1">
        <f t="array" ref="F73">IFERROR(INDEX('Measure List'!D:D,'Printable Report'!$A73),"")</f>
        <v/>
      </c>
      <c r="G73" s="330" t="str" cm="1">
        <f t="array" ref="G73">IFERROR(INDEX('Measure List'!E:E,'Printable Report'!$A73),"")</f>
        <v/>
      </c>
      <c r="H73" s="349" t="str" cm="1">
        <f t="array" ref="H73">IFERROR(INDEX('Measure List'!F:F,'Printable Report'!$A73),"")</f>
        <v/>
      </c>
      <c r="I73" s="332" t="str" cm="1">
        <f t="array" ref="I73">IFERROR(INDEX('Measure List'!G:G,'Printable Report'!$A73),"")</f>
        <v/>
      </c>
      <c r="J73" s="349" t="str" cm="1">
        <f t="array" ref="J73">IFERROR(INDEX('Measure List'!I:I,'Printable Report'!$A73),"")</f>
        <v/>
      </c>
      <c r="K73" s="349" t="str" cm="1">
        <f t="array" ref="K73">IFERROR(INDEX('Measure List'!J:J,'Printable Report'!$A73),"")</f>
        <v/>
      </c>
      <c r="L73" s="349" t="str" cm="1">
        <f t="array" ref="L73">IFERROR(INDEX('Measure List'!K:K,'Printable Report'!$A73),"")</f>
        <v/>
      </c>
      <c r="M73" s="306"/>
      <c r="O73" s="325"/>
    </row>
    <row r="74" spans="1:15" ht="39.6" customHeight="1" x14ac:dyDescent="0.25">
      <c r="A74" s="348" t="str" cm="1">
        <f t="array" ref="A74">IFERROR(SMALL(IF('Measure List'!G$2:G$171&lt;&gt;0,'Measure List'!A$2:A$171),ROW()-26),"")</f>
        <v/>
      </c>
      <c r="B74" s="326"/>
      <c r="C74" s="326"/>
      <c r="D74" s="327" t="str" cm="1">
        <f t="array" ref="D74">IFERROR(INDEX('Measure List'!B:B,'Printable Report'!$A74),"")</f>
        <v/>
      </c>
      <c r="E74" s="328" t="str" cm="1">
        <f t="array" ref="E74">IFERROR(INDEX('Measure List'!C:C,'Printable Report'!$A74),"")</f>
        <v/>
      </c>
      <c r="F74" s="329" t="str" cm="1">
        <f t="array" ref="F74">IFERROR(INDEX('Measure List'!D:D,'Printable Report'!$A74),"")</f>
        <v/>
      </c>
      <c r="G74" s="330" t="str" cm="1">
        <f t="array" ref="G74">IFERROR(INDEX('Measure List'!E:E,'Printable Report'!$A74),"")</f>
        <v/>
      </c>
      <c r="H74" s="349" t="str" cm="1">
        <f t="array" ref="H74">IFERROR(INDEX('Measure List'!F:F,'Printable Report'!$A74),"")</f>
        <v/>
      </c>
      <c r="I74" s="332" t="str" cm="1">
        <f t="array" ref="I74">IFERROR(INDEX('Measure List'!G:G,'Printable Report'!$A74),"")</f>
        <v/>
      </c>
      <c r="J74" s="349" t="str" cm="1">
        <f t="array" ref="J74">IFERROR(INDEX('Measure List'!I:I,'Printable Report'!$A74),"")</f>
        <v/>
      </c>
      <c r="K74" s="349" t="str" cm="1">
        <f t="array" ref="K74">IFERROR(INDEX('Measure List'!J:J,'Printable Report'!$A74),"")</f>
        <v/>
      </c>
      <c r="L74" s="349" t="str" cm="1">
        <f t="array" ref="L74">IFERROR(INDEX('Measure List'!K:K,'Printable Report'!$A74),"")</f>
        <v/>
      </c>
      <c r="M74" s="306"/>
      <c r="O74" s="325"/>
    </row>
    <row r="75" spans="1:15" ht="39.6" customHeight="1" x14ac:dyDescent="0.25">
      <c r="A75" s="348" t="str" cm="1">
        <f t="array" ref="A75">IFERROR(SMALL(IF('Measure List'!G$2:G$171&lt;&gt;0,'Measure List'!A$2:A$171),ROW()-26),"")</f>
        <v/>
      </c>
      <c r="B75" s="326"/>
      <c r="C75" s="326"/>
      <c r="D75" s="327" t="str" cm="1">
        <f t="array" ref="D75">IFERROR(INDEX('Measure List'!B:B,'Printable Report'!$A75),"")</f>
        <v/>
      </c>
      <c r="E75" s="328" t="str" cm="1">
        <f t="array" ref="E75">IFERROR(INDEX('Measure List'!C:C,'Printable Report'!$A75),"")</f>
        <v/>
      </c>
      <c r="F75" s="329" t="str" cm="1">
        <f t="array" ref="F75">IFERROR(INDEX('Measure List'!D:D,'Printable Report'!$A75),"")</f>
        <v/>
      </c>
      <c r="G75" s="330" t="str" cm="1">
        <f t="array" ref="G75">IFERROR(INDEX('Measure List'!E:E,'Printable Report'!$A75),"")</f>
        <v/>
      </c>
      <c r="H75" s="349" t="str" cm="1">
        <f t="array" ref="H75">IFERROR(INDEX('Measure List'!F:F,'Printable Report'!$A75),"")</f>
        <v/>
      </c>
      <c r="I75" s="332" t="str" cm="1">
        <f t="array" ref="I75">IFERROR(INDEX('Measure List'!G:G,'Printable Report'!$A75),"")</f>
        <v/>
      </c>
      <c r="J75" s="349" t="str" cm="1">
        <f t="array" ref="J75">IFERROR(INDEX('Measure List'!I:I,'Printable Report'!$A75),"")</f>
        <v/>
      </c>
      <c r="K75" s="349" t="str" cm="1">
        <f t="array" ref="K75">IFERROR(INDEX('Measure List'!J:J,'Printable Report'!$A75),"")</f>
        <v/>
      </c>
      <c r="L75" s="349" t="str" cm="1">
        <f t="array" ref="L75">IFERROR(INDEX('Measure List'!K:K,'Printable Report'!$A75),"")</f>
        <v/>
      </c>
      <c r="M75" s="306"/>
      <c r="O75" s="325"/>
    </row>
    <row r="76" spans="1:15" ht="39.6" customHeight="1" x14ac:dyDescent="0.25">
      <c r="A76" s="348" t="str" cm="1">
        <f t="array" ref="A76">IFERROR(SMALL(IF('Measure List'!G$2:G$171&lt;&gt;0,'Measure List'!A$2:A$171),ROW()-26),"")</f>
        <v/>
      </c>
      <c r="B76" s="326"/>
      <c r="C76" s="326"/>
      <c r="D76" s="327" t="str" cm="1">
        <f t="array" ref="D76">IFERROR(INDEX('Measure List'!B:B,'Printable Report'!$A76),"")</f>
        <v/>
      </c>
      <c r="E76" s="328" t="str" cm="1">
        <f t="array" ref="E76">IFERROR(INDEX('Measure List'!C:C,'Printable Report'!$A76),"")</f>
        <v/>
      </c>
      <c r="F76" s="329" t="str" cm="1">
        <f t="array" ref="F76">IFERROR(INDEX('Measure List'!D:D,'Printable Report'!$A76),"")</f>
        <v/>
      </c>
      <c r="G76" s="330" t="str" cm="1">
        <f t="array" ref="G76">IFERROR(INDEX('Measure List'!E:E,'Printable Report'!$A76),"")</f>
        <v/>
      </c>
      <c r="H76" s="349" t="str" cm="1">
        <f t="array" ref="H76">IFERROR(INDEX('Measure List'!F:F,'Printable Report'!$A76),"")</f>
        <v/>
      </c>
      <c r="I76" s="332" t="str" cm="1">
        <f t="array" ref="I76">IFERROR(INDEX('Measure List'!G:G,'Printable Report'!$A76),"")</f>
        <v/>
      </c>
      <c r="J76" s="349" t="str" cm="1">
        <f t="array" ref="J76">IFERROR(INDEX('Measure List'!I:I,'Printable Report'!$A76),"")</f>
        <v/>
      </c>
      <c r="K76" s="349" t="str" cm="1">
        <f t="array" ref="K76">IFERROR(INDEX('Measure List'!J:J,'Printable Report'!$A76),"")</f>
        <v/>
      </c>
      <c r="L76" s="349" t="str" cm="1">
        <f t="array" ref="L76">IFERROR(INDEX('Measure List'!K:K,'Printable Report'!$A76),"")</f>
        <v/>
      </c>
      <c r="M76" s="306"/>
      <c r="O76" s="325"/>
    </row>
    <row r="77" spans="1:15" ht="39.6" customHeight="1" x14ac:dyDescent="0.25">
      <c r="A77" s="348" t="str" cm="1">
        <f t="array" ref="A77">IFERROR(SMALL(IF('Measure List'!G$2:G$171&lt;&gt;0,'Measure List'!A$2:A$171),ROW()-26),"")</f>
        <v/>
      </c>
      <c r="B77" s="326"/>
      <c r="C77" s="326"/>
      <c r="D77" s="327" t="str" cm="1">
        <f t="array" ref="D77">IFERROR(INDEX('Measure List'!B:B,'Printable Report'!$A77),"")</f>
        <v/>
      </c>
      <c r="E77" s="328" t="str" cm="1">
        <f t="array" ref="E77">IFERROR(INDEX('Measure List'!C:C,'Printable Report'!$A77),"")</f>
        <v/>
      </c>
      <c r="F77" s="329" t="str" cm="1">
        <f t="array" ref="F77">IFERROR(INDEX('Measure List'!D:D,'Printable Report'!$A77),"")</f>
        <v/>
      </c>
      <c r="G77" s="330" t="str" cm="1">
        <f t="array" ref="G77">IFERROR(INDEX('Measure List'!E:E,'Printable Report'!$A77),"")</f>
        <v/>
      </c>
      <c r="H77" s="349" t="str" cm="1">
        <f t="array" ref="H77">IFERROR(INDEX('Measure List'!F:F,'Printable Report'!$A77),"")</f>
        <v/>
      </c>
      <c r="I77" s="332" t="str" cm="1">
        <f t="array" ref="I77">IFERROR(INDEX('Measure List'!G:G,'Printable Report'!$A77),"")</f>
        <v/>
      </c>
      <c r="J77" s="349" t="str" cm="1">
        <f t="array" ref="J77">IFERROR(INDEX('Measure List'!I:I,'Printable Report'!$A77),"")</f>
        <v/>
      </c>
      <c r="K77" s="349" t="str" cm="1">
        <f t="array" ref="K77">IFERROR(INDEX('Measure List'!J:J,'Printable Report'!$A77),"")</f>
        <v/>
      </c>
      <c r="L77" s="349" t="str" cm="1">
        <f t="array" ref="L77">IFERROR(INDEX('Measure List'!K:K,'Printable Report'!$A77),"")</f>
        <v/>
      </c>
      <c r="M77" s="306"/>
      <c r="O77" s="325"/>
    </row>
    <row r="78" spans="1:15" ht="39.6" customHeight="1" x14ac:dyDescent="0.25">
      <c r="A78" s="348" t="str" cm="1">
        <f t="array" ref="A78">IFERROR(SMALL(IF('Measure List'!G$2:G$171&lt;&gt;0,'Measure List'!A$2:A$171),ROW()-26),"")</f>
        <v/>
      </c>
      <c r="B78" s="326"/>
      <c r="C78" s="326"/>
      <c r="D78" s="327" t="str" cm="1">
        <f t="array" ref="D78">IFERROR(INDEX('Measure List'!B:B,'Printable Report'!$A78),"")</f>
        <v/>
      </c>
      <c r="E78" s="328" t="str" cm="1">
        <f t="array" ref="E78">IFERROR(INDEX('Measure List'!C:C,'Printable Report'!$A78),"")</f>
        <v/>
      </c>
      <c r="F78" s="329" t="str" cm="1">
        <f t="array" ref="F78">IFERROR(INDEX('Measure List'!D:D,'Printable Report'!$A78),"")</f>
        <v/>
      </c>
      <c r="G78" s="330" t="str" cm="1">
        <f t="array" ref="G78">IFERROR(INDEX('Measure List'!E:E,'Printable Report'!$A78),"")</f>
        <v/>
      </c>
      <c r="H78" s="349" t="str" cm="1">
        <f t="array" ref="H78">IFERROR(INDEX('Measure List'!F:F,'Printable Report'!$A78),"")</f>
        <v/>
      </c>
      <c r="I78" s="332" t="str" cm="1">
        <f t="array" ref="I78">IFERROR(INDEX('Measure List'!G:G,'Printable Report'!$A78),"")</f>
        <v/>
      </c>
      <c r="J78" s="349" t="str" cm="1">
        <f t="array" ref="J78">IFERROR(INDEX('Measure List'!I:I,'Printable Report'!$A78),"")</f>
        <v/>
      </c>
      <c r="K78" s="349" t="str" cm="1">
        <f t="array" ref="K78">IFERROR(INDEX('Measure List'!J:J,'Printable Report'!$A78),"")</f>
        <v/>
      </c>
      <c r="L78" s="349" t="str" cm="1">
        <f t="array" ref="L78">IFERROR(INDEX('Measure List'!K:K,'Printable Report'!$A78),"")</f>
        <v/>
      </c>
      <c r="M78" s="306"/>
      <c r="O78" s="325"/>
    </row>
    <row r="79" spans="1:15" ht="39.6" customHeight="1" x14ac:dyDescent="0.25">
      <c r="A79" s="348" t="str" cm="1">
        <f t="array" ref="A79">IFERROR(SMALL(IF('Measure List'!G$2:G$171&lt;&gt;0,'Measure List'!A$2:A$171),ROW()-26),"")</f>
        <v/>
      </c>
      <c r="B79" s="326"/>
      <c r="C79" s="326"/>
      <c r="D79" s="327" t="str" cm="1">
        <f t="array" ref="D79">IFERROR(INDEX('Measure List'!B:B,'Printable Report'!$A79),"")</f>
        <v/>
      </c>
      <c r="E79" s="328" t="str" cm="1">
        <f t="array" ref="E79">IFERROR(INDEX('Measure List'!C:C,'Printable Report'!$A79),"")</f>
        <v/>
      </c>
      <c r="F79" s="329" t="str" cm="1">
        <f t="array" ref="F79">IFERROR(INDEX('Measure List'!D:D,'Printable Report'!$A79),"")</f>
        <v/>
      </c>
      <c r="G79" s="330" t="str" cm="1">
        <f t="array" ref="G79">IFERROR(INDEX('Measure List'!E:E,'Printable Report'!$A79),"")</f>
        <v/>
      </c>
      <c r="H79" s="349" t="str" cm="1">
        <f t="array" ref="H79">IFERROR(INDEX('Measure List'!F:F,'Printable Report'!$A79),"")</f>
        <v/>
      </c>
      <c r="I79" s="332" t="str" cm="1">
        <f t="array" ref="I79">IFERROR(INDEX('Measure List'!G:G,'Printable Report'!$A79),"")</f>
        <v/>
      </c>
      <c r="J79" s="349" t="str" cm="1">
        <f t="array" ref="J79">IFERROR(INDEX('Measure List'!I:I,'Printable Report'!$A79),"")</f>
        <v/>
      </c>
      <c r="K79" s="349" t="str" cm="1">
        <f t="array" ref="K79">IFERROR(INDEX('Measure List'!J:J,'Printable Report'!$A79),"")</f>
        <v/>
      </c>
      <c r="L79" s="349" t="str" cm="1">
        <f t="array" ref="L79">IFERROR(INDEX('Measure List'!K:K,'Printable Report'!$A79),"")</f>
        <v/>
      </c>
      <c r="M79" s="306"/>
      <c r="O79" s="325"/>
    </row>
    <row r="80" spans="1:15" ht="39.6" customHeight="1" x14ac:dyDescent="0.25">
      <c r="A80" s="348" t="str" cm="1">
        <f t="array" ref="A80">IFERROR(SMALL(IF('Measure List'!G$2:G$171&lt;&gt;0,'Measure List'!A$2:A$171),ROW()-26),"")</f>
        <v/>
      </c>
      <c r="B80" s="326"/>
      <c r="C80" s="326"/>
      <c r="D80" s="327" t="str" cm="1">
        <f t="array" ref="D80">IFERROR(INDEX('Measure List'!B:B,'Printable Report'!$A80),"")</f>
        <v/>
      </c>
      <c r="E80" s="328" t="str" cm="1">
        <f t="array" ref="E80">IFERROR(INDEX('Measure List'!C:C,'Printable Report'!$A80),"")</f>
        <v/>
      </c>
      <c r="F80" s="329" t="str" cm="1">
        <f t="array" ref="F80">IFERROR(INDEX('Measure List'!D:D,'Printable Report'!$A80),"")</f>
        <v/>
      </c>
      <c r="G80" s="330" t="str" cm="1">
        <f t="array" ref="G80">IFERROR(INDEX('Measure List'!E:E,'Printable Report'!$A80),"")</f>
        <v/>
      </c>
      <c r="H80" s="349" t="str" cm="1">
        <f t="array" ref="H80">IFERROR(INDEX('Measure List'!F:F,'Printable Report'!$A80),"")</f>
        <v/>
      </c>
      <c r="I80" s="332" t="str" cm="1">
        <f t="array" ref="I80">IFERROR(INDEX('Measure List'!G:G,'Printable Report'!$A80),"")</f>
        <v/>
      </c>
      <c r="J80" s="349" t="str" cm="1">
        <f t="array" ref="J80">IFERROR(INDEX('Measure List'!I:I,'Printable Report'!$A80),"")</f>
        <v/>
      </c>
      <c r="K80" s="349" t="str" cm="1">
        <f t="array" ref="K80">IFERROR(INDEX('Measure List'!J:J,'Printable Report'!$A80),"")</f>
        <v/>
      </c>
      <c r="L80" s="349" t="str" cm="1">
        <f t="array" ref="L80">IFERROR(INDEX('Measure List'!K:K,'Printable Report'!$A80),"")</f>
        <v/>
      </c>
      <c r="M80" s="306"/>
      <c r="O80" s="325"/>
    </row>
    <row r="81" spans="1:15" ht="39.6" customHeight="1" x14ac:dyDescent="0.25">
      <c r="A81" s="348" t="str" cm="1">
        <f t="array" ref="A81">IFERROR(SMALL(IF('Measure List'!G$2:G$171&lt;&gt;0,'Measure List'!A$2:A$171),ROW()-26),"")</f>
        <v/>
      </c>
      <c r="B81" s="326"/>
      <c r="C81" s="326"/>
      <c r="D81" s="327" t="str" cm="1">
        <f t="array" ref="D81">IFERROR(INDEX('Measure List'!B:B,'Printable Report'!$A81),"")</f>
        <v/>
      </c>
      <c r="E81" s="328" t="str" cm="1">
        <f t="array" ref="E81">IFERROR(INDEX('Measure List'!C:C,'Printable Report'!$A81),"")</f>
        <v/>
      </c>
      <c r="F81" s="329" t="str" cm="1">
        <f t="array" ref="F81">IFERROR(INDEX('Measure List'!D:D,'Printable Report'!$A81),"")</f>
        <v/>
      </c>
      <c r="G81" s="330" t="str" cm="1">
        <f t="array" ref="G81">IFERROR(INDEX('Measure List'!E:E,'Printable Report'!$A81),"")</f>
        <v/>
      </c>
      <c r="H81" s="349" t="str" cm="1">
        <f t="array" ref="H81">IFERROR(INDEX('Measure List'!F:F,'Printable Report'!$A81),"")</f>
        <v/>
      </c>
      <c r="I81" s="332" t="str" cm="1">
        <f t="array" ref="I81">IFERROR(INDEX('Measure List'!G:G,'Printable Report'!$A81),"")</f>
        <v/>
      </c>
      <c r="J81" s="349" t="str" cm="1">
        <f t="array" ref="J81">IFERROR(INDEX('Measure List'!I:I,'Printable Report'!$A81),"")</f>
        <v/>
      </c>
      <c r="K81" s="349" t="str" cm="1">
        <f t="array" ref="K81">IFERROR(INDEX('Measure List'!J:J,'Printable Report'!$A81),"")</f>
        <v/>
      </c>
      <c r="L81" s="349" t="str" cm="1">
        <f t="array" ref="L81">IFERROR(INDEX('Measure List'!K:K,'Printable Report'!$A81),"")</f>
        <v/>
      </c>
      <c r="M81" s="306"/>
      <c r="O81" s="325"/>
    </row>
    <row r="82" spans="1:15" ht="39.6" customHeight="1" x14ac:dyDescent="0.25">
      <c r="A82" s="348" t="str" cm="1">
        <f t="array" ref="A82">IFERROR(SMALL(IF('Measure List'!G$2:G$171&lt;&gt;0,'Measure List'!A$2:A$171),ROW()-26),"")</f>
        <v/>
      </c>
      <c r="B82" s="326"/>
      <c r="C82" s="326"/>
      <c r="D82" s="327" t="str" cm="1">
        <f t="array" ref="D82">IFERROR(INDEX('Measure List'!B:B,'Printable Report'!$A82),"")</f>
        <v/>
      </c>
      <c r="E82" s="328" t="str" cm="1">
        <f t="array" ref="E82">IFERROR(INDEX('Measure List'!C:C,'Printable Report'!$A82),"")</f>
        <v/>
      </c>
      <c r="F82" s="329" t="str" cm="1">
        <f t="array" ref="F82">IFERROR(INDEX('Measure List'!D:D,'Printable Report'!$A82),"")</f>
        <v/>
      </c>
      <c r="G82" s="330" t="str" cm="1">
        <f t="array" ref="G82">IFERROR(INDEX('Measure List'!E:E,'Printable Report'!$A82),"")</f>
        <v/>
      </c>
      <c r="H82" s="349" t="str" cm="1">
        <f t="array" ref="H82">IFERROR(INDEX('Measure List'!F:F,'Printable Report'!$A82),"")</f>
        <v/>
      </c>
      <c r="I82" s="332" t="str" cm="1">
        <f t="array" ref="I82">IFERROR(INDEX('Measure List'!G:G,'Printable Report'!$A82),"")</f>
        <v/>
      </c>
      <c r="J82" s="349" t="str" cm="1">
        <f t="array" ref="J82">IFERROR(INDEX('Measure List'!I:I,'Printable Report'!$A82),"")</f>
        <v/>
      </c>
      <c r="K82" s="349" t="str" cm="1">
        <f t="array" ref="K82">IFERROR(INDEX('Measure List'!J:J,'Printable Report'!$A82),"")</f>
        <v/>
      </c>
      <c r="L82" s="349" t="str" cm="1">
        <f t="array" ref="L82">IFERROR(INDEX('Measure List'!K:K,'Printable Report'!$A82),"")</f>
        <v/>
      </c>
      <c r="M82" s="306"/>
      <c r="O82" s="325"/>
    </row>
    <row r="83" spans="1:15" ht="39.6" customHeight="1" x14ac:dyDescent="0.25">
      <c r="A83" s="348" t="str" cm="1">
        <f t="array" ref="A83">IFERROR(SMALL(IF('Measure List'!G$2:G$171&lt;&gt;0,'Measure List'!A$2:A$171),ROW()-26),"")</f>
        <v/>
      </c>
      <c r="B83" s="326"/>
      <c r="C83" s="326"/>
      <c r="D83" s="327" t="str" cm="1">
        <f t="array" ref="D83">IFERROR(INDEX('Measure List'!B:B,'Printable Report'!$A83),"")</f>
        <v/>
      </c>
      <c r="E83" s="328" t="str" cm="1">
        <f t="array" ref="E83">IFERROR(INDEX('Measure List'!C:C,'Printable Report'!$A83),"")</f>
        <v/>
      </c>
      <c r="F83" s="329" t="str" cm="1">
        <f t="array" ref="F83">IFERROR(INDEX('Measure List'!D:D,'Printable Report'!$A83),"")</f>
        <v/>
      </c>
      <c r="G83" s="330" t="str" cm="1">
        <f t="array" ref="G83">IFERROR(INDEX('Measure List'!E:E,'Printable Report'!$A83),"")</f>
        <v/>
      </c>
      <c r="H83" s="349" t="str" cm="1">
        <f t="array" ref="H83">IFERROR(INDEX('Measure List'!F:F,'Printable Report'!$A83),"")</f>
        <v/>
      </c>
      <c r="I83" s="332" t="str" cm="1">
        <f t="array" ref="I83">IFERROR(INDEX('Measure List'!G:G,'Printable Report'!$A83),"")</f>
        <v/>
      </c>
      <c r="J83" s="349" t="str" cm="1">
        <f t="array" ref="J83">IFERROR(INDEX('Measure List'!I:I,'Printable Report'!$A83),"")</f>
        <v/>
      </c>
      <c r="K83" s="349" t="str" cm="1">
        <f t="array" ref="K83">IFERROR(INDEX('Measure List'!J:J,'Printable Report'!$A83),"")</f>
        <v/>
      </c>
      <c r="L83" s="349" t="str" cm="1">
        <f t="array" ref="L83">IFERROR(INDEX('Measure List'!K:K,'Printable Report'!$A83),"")</f>
        <v/>
      </c>
      <c r="M83" s="306"/>
      <c r="O83" s="325"/>
    </row>
    <row r="84" spans="1:15" ht="39.6" customHeight="1" x14ac:dyDescent="0.25">
      <c r="A84" s="348" t="str" cm="1">
        <f t="array" ref="A84">IFERROR(SMALL(IF('Measure List'!G$2:G$171&lt;&gt;0,'Measure List'!A$2:A$171),ROW()-26),"")</f>
        <v/>
      </c>
      <c r="B84" s="326"/>
      <c r="C84" s="326"/>
      <c r="D84" s="327" t="str" cm="1">
        <f t="array" ref="D84">IFERROR(INDEX('Measure List'!B:B,'Printable Report'!$A84),"")</f>
        <v/>
      </c>
      <c r="E84" s="328" t="str" cm="1">
        <f t="array" ref="E84">IFERROR(INDEX('Measure List'!C:C,'Printable Report'!$A84),"")</f>
        <v/>
      </c>
      <c r="F84" s="329" t="str" cm="1">
        <f t="array" ref="F84">IFERROR(INDEX('Measure List'!D:D,'Printable Report'!$A84),"")</f>
        <v/>
      </c>
      <c r="G84" s="330" t="str" cm="1">
        <f t="array" ref="G84">IFERROR(INDEX('Measure List'!E:E,'Printable Report'!$A84),"")</f>
        <v/>
      </c>
      <c r="H84" s="349" t="str" cm="1">
        <f t="array" ref="H84">IFERROR(INDEX('Measure List'!F:F,'Printable Report'!$A84),"")</f>
        <v/>
      </c>
      <c r="I84" s="332" t="str" cm="1">
        <f t="array" ref="I84">IFERROR(INDEX('Measure List'!G:G,'Printable Report'!$A84),"")</f>
        <v/>
      </c>
      <c r="J84" s="349" t="str" cm="1">
        <f t="array" ref="J84">IFERROR(INDEX('Measure List'!I:I,'Printable Report'!$A84),"")</f>
        <v/>
      </c>
      <c r="K84" s="349" t="str" cm="1">
        <f t="array" ref="K84">IFERROR(INDEX('Measure List'!J:J,'Printable Report'!$A84),"")</f>
        <v/>
      </c>
      <c r="L84" s="349" t="str" cm="1">
        <f t="array" ref="L84">IFERROR(INDEX('Measure List'!K:K,'Printable Report'!$A84),"")</f>
        <v/>
      </c>
      <c r="M84" s="306"/>
      <c r="O84" s="325"/>
    </row>
    <row r="85" spans="1:15" ht="39.6" customHeight="1" x14ac:dyDescent="0.25">
      <c r="A85" s="348" t="str" cm="1">
        <f t="array" ref="A85">IFERROR(SMALL(IF('Measure List'!G$2:G$171&lt;&gt;0,'Measure List'!A$2:A$171),ROW()-26),"")</f>
        <v/>
      </c>
      <c r="B85" s="326"/>
      <c r="C85" s="326"/>
      <c r="D85" s="327" t="str" cm="1">
        <f t="array" ref="D85">IFERROR(INDEX('Measure List'!B:B,'Printable Report'!$A85),"")</f>
        <v/>
      </c>
      <c r="E85" s="328" t="str" cm="1">
        <f t="array" ref="E85">IFERROR(INDEX('Measure List'!C:C,'Printable Report'!$A85),"")</f>
        <v/>
      </c>
      <c r="F85" s="329" t="str" cm="1">
        <f t="array" ref="F85">IFERROR(INDEX('Measure List'!D:D,'Printable Report'!$A85),"")</f>
        <v/>
      </c>
      <c r="G85" s="330" t="str" cm="1">
        <f t="array" ref="G85">IFERROR(INDEX('Measure List'!E:E,'Printable Report'!$A85),"")</f>
        <v/>
      </c>
      <c r="H85" s="349" t="str" cm="1">
        <f t="array" ref="H85">IFERROR(INDEX('Measure List'!F:F,'Printable Report'!$A85),"")</f>
        <v/>
      </c>
      <c r="I85" s="332" t="str" cm="1">
        <f t="array" ref="I85">IFERROR(INDEX('Measure List'!G:G,'Printable Report'!$A85),"")</f>
        <v/>
      </c>
      <c r="J85" s="349" t="str" cm="1">
        <f t="array" ref="J85">IFERROR(INDEX('Measure List'!I:I,'Printable Report'!$A85),"")</f>
        <v/>
      </c>
      <c r="K85" s="349" t="str" cm="1">
        <f t="array" ref="K85">IFERROR(INDEX('Measure List'!J:J,'Printable Report'!$A85),"")</f>
        <v/>
      </c>
      <c r="L85" s="349" t="str" cm="1">
        <f t="array" ref="L85">IFERROR(INDEX('Measure List'!K:K,'Printable Report'!$A85),"")</f>
        <v/>
      </c>
      <c r="M85" s="306"/>
      <c r="O85" s="325"/>
    </row>
    <row r="86" spans="1:15" ht="39.6" customHeight="1" x14ac:dyDescent="0.25">
      <c r="A86" s="348" t="str" cm="1">
        <f t="array" ref="A86">IFERROR(SMALL(IF('Measure List'!G$2:G$171&lt;&gt;0,'Measure List'!A$2:A$171),ROW()-26),"")</f>
        <v/>
      </c>
      <c r="B86" s="326"/>
      <c r="C86" s="326"/>
      <c r="D86" s="327" t="str" cm="1">
        <f t="array" ref="D86">IFERROR(INDEX('Measure List'!B:B,'Printable Report'!$A86),"")</f>
        <v/>
      </c>
      <c r="E86" s="328" t="str" cm="1">
        <f t="array" ref="E86">IFERROR(INDEX('Measure List'!C:C,'Printable Report'!$A86),"")</f>
        <v/>
      </c>
      <c r="F86" s="329" t="str" cm="1">
        <f t="array" ref="F86">IFERROR(INDEX('Measure List'!D:D,'Printable Report'!$A86),"")</f>
        <v/>
      </c>
      <c r="G86" s="330" t="str" cm="1">
        <f t="array" ref="G86">IFERROR(INDEX('Measure List'!E:E,'Printable Report'!$A86),"")</f>
        <v/>
      </c>
      <c r="H86" s="349" t="str" cm="1">
        <f t="array" ref="H86">IFERROR(INDEX('Measure List'!F:F,'Printable Report'!$A86),"")</f>
        <v/>
      </c>
      <c r="I86" s="332" t="str" cm="1">
        <f t="array" ref="I86">IFERROR(INDEX('Measure List'!G:G,'Printable Report'!$A86),"")</f>
        <v/>
      </c>
      <c r="J86" s="349" t="str" cm="1">
        <f t="array" ref="J86">IFERROR(INDEX('Measure List'!I:I,'Printable Report'!$A86),"")</f>
        <v/>
      </c>
      <c r="K86" s="349" t="str" cm="1">
        <f t="array" ref="K86">IFERROR(INDEX('Measure List'!J:J,'Printable Report'!$A86),"")</f>
        <v/>
      </c>
      <c r="L86" s="349" t="str" cm="1">
        <f t="array" ref="L86">IFERROR(INDEX('Measure List'!K:K,'Printable Report'!$A86),"")</f>
        <v/>
      </c>
      <c r="M86" s="306"/>
      <c r="O86" s="325"/>
    </row>
    <row r="87" spans="1:15" ht="39.6" customHeight="1" x14ac:dyDescent="0.25">
      <c r="A87" s="348" t="str" cm="1">
        <f t="array" ref="A87">IFERROR(SMALL(IF('Measure List'!G$2:G$171&lt;&gt;0,'Measure List'!A$2:A$171),ROW()-26),"")</f>
        <v/>
      </c>
      <c r="B87" s="326"/>
      <c r="C87" s="326"/>
      <c r="D87" s="327" t="str" cm="1">
        <f t="array" ref="D87">IFERROR(INDEX('Measure List'!B:B,'Printable Report'!$A87),"")</f>
        <v/>
      </c>
      <c r="E87" s="328" t="str" cm="1">
        <f t="array" ref="E87">IFERROR(INDEX('Measure List'!C:C,'Printable Report'!$A87),"")</f>
        <v/>
      </c>
      <c r="F87" s="329" t="str" cm="1">
        <f t="array" ref="F87">IFERROR(INDEX('Measure List'!D:D,'Printable Report'!$A87),"")</f>
        <v/>
      </c>
      <c r="G87" s="330" t="str" cm="1">
        <f t="array" ref="G87">IFERROR(INDEX('Measure List'!E:E,'Printable Report'!$A87),"")</f>
        <v/>
      </c>
      <c r="H87" s="349" t="str" cm="1">
        <f t="array" ref="H87">IFERROR(INDEX('Measure List'!F:F,'Printable Report'!$A87),"")</f>
        <v/>
      </c>
      <c r="I87" s="332" t="str" cm="1">
        <f t="array" ref="I87">IFERROR(INDEX('Measure List'!G:G,'Printable Report'!$A87),"")</f>
        <v/>
      </c>
      <c r="J87" s="349" t="str" cm="1">
        <f t="array" ref="J87">IFERROR(INDEX('Measure List'!I:I,'Printable Report'!$A87),"")</f>
        <v/>
      </c>
      <c r="K87" s="349" t="str" cm="1">
        <f t="array" ref="K87">IFERROR(INDEX('Measure List'!J:J,'Printable Report'!$A87),"")</f>
        <v/>
      </c>
      <c r="L87" s="349" t="str" cm="1">
        <f t="array" ref="L87">IFERROR(INDEX('Measure List'!K:K,'Printable Report'!$A87),"")</f>
        <v/>
      </c>
      <c r="M87" s="306"/>
      <c r="O87" s="325"/>
    </row>
    <row r="88" spans="1:15" ht="39.6" customHeight="1" x14ac:dyDescent="0.25">
      <c r="A88" s="348" t="str" cm="1">
        <f t="array" ref="A88">IFERROR(SMALL(IF('Measure List'!G$2:G$171&lt;&gt;0,'Measure List'!A$2:A$171),ROW()-26),"")</f>
        <v/>
      </c>
      <c r="B88" s="326"/>
      <c r="C88" s="326"/>
      <c r="D88" s="327" t="str" cm="1">
        <f t="array" ref="D88">IFERROR(INDEX('Measure List'!B:B,'Printable Report'!$A88),"")</f>
        <v/>
      </c>
      <c r="E88" s="328" t="str" cm="1">
        <f t="array" ref="E88">IFERROR(INDEX('Measure List'!C:C,'Printable Report'!$A88),"")</f>
        <v/>
      </c>
      <c r="F88" s="329" t="str" cm="1">
        <f t="array" ref="F88">IFERROR(INDEX('Measure List'!D:D,'Printable Report'!$A88),"")</f>
        <v/>
      </c>
      <c r="G88" s="330" t="str" cm="1">
        <f t="array" ref="G88">IFERROR(INDEX('Measure List'!E:E,'Printable Report'!$A88),"")</f>
        <v/>
      </c>
      <c r="H88" s="349" t="str" cm="1">
        <f t="array" ref="H88">IFERROR(INDEX('Measure List'!F:F,'Printable Report'!$A88),"")</f>
        <v/>
      </c>
      <c r="I88" s="332" t="str" cm="1">
        <f t="array" ref="I88">IFERROR(INDEX('Measure List'!G:G,'Printable Report'!$A88),"")</f>
        <v/>
      </c>
      <c r="J88" s="349" t="str" cm="1">
        <f t="array" ref="J88">IFERROR(INDEX('Measure List'!I:I,'Printable Report'!$A88),"")</f>
        <v/>
      </c>
      <c r="K88" s="349" t="str" cm="1">
        <f t="array" ref="K88">IFERROR(INDEX('Measure List'!J:J,'Printable Report'!$A88),"")</f>
        <v/>
      </c>
      <c r="L88" s="349" t="str" cm="1">
        <f t="array" ref="L88">IFERROR(INDEX('Measure List'!K:K,'Printable Report'!$A88),"")</f>
        <v/>
      </c>
      <c r="M88" s="306"/>
      <c r="O88" s="325"/>
    </row>
    <row r="89" spans="1:15" ht="39.6" customHeight="1" x14ac:dyDescent="0.25">
      <c r="A89" s="348" t="str" cm="1">
        <f t="array" ref="A89">IFERROR(SMALL(IF('Measure List'!G$2:G$171&lt;&gt;0,'Measure List'!A$2:A$171),ROW()-26),"")</f>
        <v/>
      </c>
      <c r="B89" s="326"/>
      <c r="C89" s="326"/>
      <c r="D89" s="327" t="str" cm="1">
        <f t="array" ref="D89">IFERROR(INDEX('Measure List'!B:B,'Printable Report'!$A89),"")</f>
        <v/>
      </c>
      <c r="E89" s="328" t="str" cm="1">
        <f t="array" ref="E89">IFERROR(INDEX('Measure List'!C:C,'Printable Report'!$A89),"")</f>
        <v/>
      </c>
      <c r="F89" s="329" t="str" cm="1">
        <f t="array" ref="F89">IFERROR(INDEX('Measure List'!D:D,'Printable Report'!$A89),"")</f>
        <v/>
      </c>
      <c r="G89" s="330" t="str" cm="1">
        <f t="array" ref="G89">IFERROR(INDEX('Measure List'!E:E,'Printable Report'!$A89),"")</f>
        <v/>
      </c>
      <c r="H89" s="349" t="str" cm="1">
        <f t="array" ref="H89">IFERROR(INDEX('Measure List'!F:F,'Printable Report'!$A89),"")</f>
        <v/>
      </c>
      <c r="I89" s="332" t="str" cm="1">
        <f t="array" ref="I89">IFERROR(INDEX('Measure List'!G:G,'Printable Report'!$A89),"")</f>
        <v/>
      </c>
      <c r="J89" s="349" t="str" cm="1">
        <f t="array" ref="J89">IFERROR(INDEX('Measure List'!I:I,'Printable Report'!$A89),"")</f>
        <v/>
      </c>
      <c r="K89" s="349" t="str" cm="1">
        <f t="array" ref="K89">IFERROR(INDEX('Measure List'!J:J,'Printable Report'!$A89),"")</f>
        <v/>
      </c>
      <c r="L89" s="349" t="str" cm="1">
        <f t="array" ref="L89">IFERROR(INDEX('Measure List'!K:K,'Printable Report'!$A89),"")</f>
        <v/>
      </c>
      <c r="M89" s="306"/>
      <c r="O89" s="325"/>
    </row>
    <row r="90" spans="1:15" ht="39.6" customHeight="1" x14ac:dyDescent="0.25">
      <c r="A90" s="348" t="str" cm="1">
        <f t="array" ref="A90">IFERROR(SMALL(IF('Measure List'!G$2:G$171&lt;&gt;0,'Measure List'!A$2:A$171),ROW()-26),"")</f>
        <v/>
      </c>
      <c r="B90" s="326"/>
      <c r="C90" s="326"/>
      <c r="D90" s="327" t="str" cm="1">
        <f t="array" ref="D90">IFERROR(INDEX('Measure List'!B:B,'Printable Report'!$A90),"")</f>
        <v/>
      </c>
      <c r="E90" s="328" t="str" cm="1">
        <f t="array" ref="E90">IFERROR(INDEX('Measure List'!C:C,'Printable Report'!$A90),"")</f>
        <v/>
      </c>
      <c r="F90" s="329" t="str" cm="1">
        <f t="array" ref="F90">IFERROR(INDEX('Measure List'!D:D,'Printable Report'!$A90),"")</f>
        <v/>
      </c>
      <c r="G90" s="330" t="str" cm="1">
        <f t="array" ref="G90">IFERROR(INDEX('Measure List'!E:E,'Printable Report'!$A90),"")</f>
        <v/>
      </c>
      <c r="H90" s="349" t="str" cm="1">
        <f t="array" ref="H90">IFERROR(INDEX('Measure List'!F:F,'Printable Report'!$A90),"")</f>
        <v/>
      </c>
      <c r="I90" s="332" t="str" cm="1">
        <f t="array" ref="I90">IFERROR(INDEX('Measure List'!G:G,'Printable Report'!$A90),"")</f>
        <v/>
      </c>
      <c r="J90" s="349" t="str" cm="1">
        <f t="array" ref="J90">IFERROR(INDEX('Measure List'!I:I,'Printable Report'!$A90),"")</f>
        <v/>
      </c>
      <c r="K90" s="349" t="str" cm="1">
        <f t="array" ref="K90">IFERROR(INDEX('Measure List'!J:J,'Printable Report'!$A90),"")</f>
        <v/>
      </c>
      <c r="L90" s="349" t="str" cm="1">
        <f t="array" ref="L90">IFERROR(INDEX('Measure List'!K:K,'Printable Report'!$A90),"")</f>
        <v/>
      </c>
      <c r="M90" s="306"/>
      <c r="O90" s="325"/>
    </row>
    <row r="91" spans="1:15" ht="39.6" customHeight="1" x14ac:dyDescent="0.25">
      <c r="A91" s="348" t="str" cm="1">
        <f t="array" ref="A91">IFERROR(SMALL(IF('Measure List'!G$2:G$171&lt;&gt;0,'Measure List'!A$2:A$171),ROW()-26),"")</f>
        <v/>
      </c>
      <c r="B91" s="326"/>
      <c r="C91" s="326"/>
      <c r="D91" s="327" t="str" cm="1">
        <f t="array" ref="D91">IFERROR(INDEX('Measure List'!B:B,'Printable Report'!$A91),"")</f>
        <v/>
      </c>
      <c r="E91" s="328" t="str" cm="1">
        <f t="array" ref="E91">IFERROR(INDEX('Measure List'!C:C,'Printable Report'!$A91),"")</f>
        <v/>
      </c>
      <c r="F91" s="329" t="str" cm="1">
        <f t="array" ref="F91">IFERROR(INDEX('Measure List'!D:D,'Printable Report'!$A91),"")</f>
        <v/>
      </c>
      <c r="G91" s="330" t="str" cm="1">
        <f t="array" ref="G91">IFERROR(INDEX('Measure List'!E:E,'Printable Report'!$A91),"")</f>
        <v/>
      </c>
      <c r="H91" s="349" t="str" cm="1">
        <f t="array" ref="H91">IFERROR(INDEX('Measure List'!F:F,'Printable Report'!$A91),"")</f>
        <v/>
      </c>
      <c r="I91" s="332" t="str" cm="1">
        <f t="array" ref="I91">IFERROR(INDEX('Measure List'!G:G,'Printable Report'!$A91),"")</f>
        <v/>
      </c>
      <c r="J91" s="349" t="str" cm="1">
        <f t="array" ref="J91">IFERROR(INDEX('Measure List'!I:I,'Printable Report'!$A91),"")</f>
        <v/>
      </c>
      <c r="K91" s="349" t="str" cm="1">
        <f t="array" ref="K91">IFERROR(INDEX('Measure List'!J:J,'Printable Report'!$A91),"")</f>
        <v/>
      </c>
      <c r="L91" s="349" t="str" cm="1">
        <f t="array" ref="L91">IFERROR(INDEX('Measure List'!K:K,'Printable Report'!$A91),"")</f>
        <v/>
      </c>
      <c r="M91" s="306"/>
      <c r="O91" s="325"/>
    </row>
    <row r="92" spans="1:15" ht="39.6" customHeight="1" x14ac:dyDescent="0.25">
      <c r="A92" s="348" t="str" cm="1">
        <f t="array" ref="A92">IFERROR(SMALL(IF('Measure List'!G$2:G$171&lt;&gt;0,'Measure List'!A$2:A$171),ROW()-26),"")</f>
        <v/>
      </c>
      <c r="B92" s="326"/>
      <c r="C92" s="326"/>
      <c r="D92" s="327" t="str" cm="1">
        <f t="array" ref="D92">IFERROR(INDEX('Measure List'!B:B,'Printable Report'!$A92),"")</f>
        <v/>
      </c>
      <c r="E92" s="328" t="str" cm="1">
        <f t="array" ref="E92">IFERROR(INDEX('Measure List'!C:C,'Printable Report'!$A92),"")</f>
        <v/>
      </c>
      <c r="F92" s="329" t="str" cm="1">
        <f t="array" ref="F92">IFERROR(INDEX('Measure List'!D:D,'Printable Report'!$A92),"")</f>
        <v/>
      </c>
      <c r="G92" s="330" t="str" cm="1">
        <f t="array" ref="G92">IFERROR(INDEX('Measure List'!E:E,'Printable Report'!$A92),"")</f>
        <v/>
      </c>
      <c r="H92" s="349" t="str" cm="1">
        <f t="array" ref="H92">IFERROR(INDEX('Measure List'!F:F,'Printable Report'!$A92),"")</f>
        <v/>
      </c>
      <c r="I92" s="332" t="str" cm="1">
        <f t="array" ref="I92">IFERROR(INDEX('Measure List'!G:G,'Printable Report'!$A92),"")</f>
        <v/>
      </c>
      <c r="J92" s="349" t="str" cm="1">
        <f t="array" ref="J92">IFERROR(INDEX('Measure List'!I:I,'Printable Report'!$A92),"")</f>
        <v/>
      </c>
      <c r="K92" s="349" t="str" cm="1">
        <f t="array" ref="K92">IFERROR(INDEX('Measure List'!J:J,'Printable Report'!$A92),"")</f>
        <v/>
      </c>
      <c r="L92" s="349" t="str" cm="1">
        <f t="array" ref="L92">IFERROR(INDEX('Measure List'!K:K,'Printable Report'!$A92),"")</f>
        <v/>
      </c>
      <c r="M92" s="306"/>
      <c r="O92" s="325"/>
    </row>
    <row r="93" spans="1:15" ht="39.6" customHeight="1" x14ac:dyDescent="0.25">
      <c r="A93" s="348" t="str" cm="1">
        <f t="array" ref="A93">IFERROR(SMALL(IF('Measure List'!G$2:G$171&lt;&gt;0,'Measure List'!A$2:A$171),ROW()-26),"")</f>
        <v/>
      </c>
      <c r="B93" s="326"/>
      <c r="C93" s="326"/>
      <c r="D93" s="327" t="str" cm="1">
        <f t="array" ref="D93">IFERROR(INDEX('Measure List'!B:B,'Printable Report'!$A93),"")</f>
        <v/>
      </c>
      <c r="E93" s="328" t="str" cm="1">
        <f t="array" ref="E93">IFERROR(INDEX('Measure List'!C:C,'Printable Report'!$A93),"")</f>
        <v/>
      </c>
      <c r="F93" s="329" t="str" cm="1">
        <f t="array" ref="F93">IFERROR(INDEX('Measure List'!D:D,'Printable Report'!$A93),"")</f>
        <v/>
      </c>
      <c r="G93" s="330" t="str" cm="1">
        <f t="array" ref="G93">IFERROR(INDEX('Measure List'!E:E,'Printable Report'!$A93),"")</f>
        <v/>
      </c>
      <c r="H93" s="349" t="str" cm="1">
        <f t="array" ref="H93">IFERROR(INDEX('Measure List'!F:F,'Printable Report'!$A93),"")</f>
        <v/>
      </c>
      <c r="I93" s="332" t="str" cm="1">
        <f t="array" ref="I93">IFERROR(INDEX('Measure List'!G:G,'Printable Report'!$A93),"")</f>
        <v/>
      </c>
      <c r="J93" s="349" t="str" cm="1">
        <f t="array" ref="J93">IFERROR(INDEX('Measure List'!I:I,'Printable Report'!$A93),"")</f>
        <v/>
      </c>
      <c r="K93" s="349" t="str" cm="1">
        <f t="array" ref="K93">IFERROR(INDEX('Measure List'!J:J,'Printable Report'!$A93),"")</f>
        <v/>
      </c>
      <c r="L93" s="349" t="str" cm="1">
        <f t="array" ref="L93">IFERROR(INDEX('Measure List'!K:K,'Printable Report'!$A93),"")</f>
        <v/>
      </c>
      <c r="M93" s="306"/>
      <c r="O93" s="325"/>
    </row>
    <row r="94" spans="1:15" ht="39.6" customHeight="1" x14ac:dyDescent="0.25">
      <c r="A94" s="348" t="str" cm="1">
        <f t="array" ref="A94">IFERROR(SMALL(IF('Measure List'!G$2:G$171&lt;&gt;0,'Measure List'!A$2:A$171),ROW()-26),"")</f>
        <v/>
      </c>
      <c r="B94" s="326"/>
      <c r="C94" s="326"/>
      <c r="D94" s="327" t="str" cm="1">
        <f t="array" ref="D94">IFERROR(INDEX('Measure List'!B:B,'Printable Report'!$A94),"")</f>
        <v/>
      </c>
      <c r="E94" s="328" t="str" cm="1">
        <f t="array" ref="E94">IFERROR(INDEX('Measure List'!C:C,'Printable Report'!$A94),"")</f>
        <v/>
      </c>
      <c r="F94" s="329" t="str" cm="1">
        <f t="array" ref="F94">IFERROR(INDEX('Measure List'!D:D,'Printable Report'!$A94),"")</f>
        <v/>
      </c>
      <c r="G94" s="330" t="str" cm="1">
        <f t="array" ref="G94">IFERROR(INDEX('Measure List'!E:E,'Printable Report'!$A94),"")</f>
        <v/>
      </c>
      <c r="H94" s="349" t="str" cm="1">
        <f t="array" ref="H94">IFERROR(INDEX('Measure List'!F:F,'Printable Report'!$A94),"")</f>
        <v/>
      </c>
      <c r="I94" s="332" t="str" cm="1">
        <f t="array" ref="I94">IFERROR(INDEX('Measure List'!G:G,'Printable Report'!$A94),"")</f>
        <v/>
      </c>
      <c r="J94" s="349" t="str" cm="1">
        <f t="array" ref="J94">IFERROR(INDEX('Measure List'!I:I,'Printable Report'!$A94),"")</f>
        <v/>
      </c>
      <c r="K94" s="349" t="str" cm="1">
        <f t="array" ref="K94">IFERROR(INDEX('Measure List'!J:J,'Printable Report'!$A94),"")</f>
        <v/>
      </c>
      <c r="L94" s="349" t="str" cm="1">
        <f t="array" ref="L94">IFERROR(INDEX('Measure List'!K:K,'Printable Report'!$A94),"")</f>
        <v/>
      </c>
      <c r="M94" s="306"/>
      <c r="O94" s="325"/>
    </row>
    <row r="95" spans="1:15" ht="39.6" customHeight="1" x14ac:dyDescent="0.25">
      <c r="A95" s="348" t="str" cm="1">
        <f t="array" ref="A95">IFERROR(SMALL(IF('Measure List'!G$2:G$171&lt;&gt;0,'Measure List'!A$2:A$171),ROW()-26),"")</f>
        <v/>
      </c>
      <c r="B95" s="326"/>
      <c r="C95" s="326"/>
      <c r="D95" s="327" t="str" cm="1">
        <f t="array" ref="D95">IFERROR(INDEX('Measure List'!B:B,'Printable Report'!$A95),"")</f>
        <v/>
      </c>
      <c r="E95" s="328" t="str" cm="1">
        <f t="array" ref="E95">IFERROR(INDEX('Measure List'!C:C,'Printable Report'!$A95),"")</f>
        <v/>
      </c>
      <c r="F95" s="329" t="str" cm="1">
        <f t="array" ref="F95">IFERROR(INDEX('Measure List'!D:D,'Printable Report'!$A95),"")</f>
        <v/>
      </c>
      <c r="G95" s="330" t="str" cm="1">
        <f t="array" ref="G95">IFERROR(INDEX('Measure List'!E:E,'Printable Report'!$A95),"")</f>
        <v/>
      </c>
      <c r="H95" s="349" t="str" cm="1">
        <f t="array" ref="H95">IFERROR(INDEX('Measure List'!F:F,'Printable Report'!$A95),"")</f>
        <v/>
      </c>
      <c r="I95" s="332" t="str" cm="1">
        <f t="array" ref="I95">IFERROR(INDEX('Measure List'!G:G,'Printable Report'!$A95),"")</f>
        <v/>
      </c>
      <c r="J95" s="349" t="str" cm="1">
        <f t="array" ref="J95">IFERROR(INDEX('Measure List'!I:I,'Printable Report'!$A95),"")</f>
        <v/>
      </c>
      <c r="K95" s="349" t="str" cm="1">
        <f t="array" ref="K95">IFERROR(INDEX('Measure List'!J:J,'Printable Report'!$A95),"")</f>
        <v/>
      </c>
      <c r="L95" s="349" t="str" cm="1">
        <f t="array" ref="L95">IFERROR(INDEX('Measure List'!K:K,'Printable Report'!$A95),"")</f>
        <v/>
      </c>
      <c r="M95" s="306"/>
      <c r="O95" s="325"/>
    </row>
    <row r="96" spans="1:15" ht="39.6" customHeight="1" x14ac:dyDescent="0.25">
      <c r="A96" s="348" t="str" cm="1">
        <f t="array" ref="A96">IFERROR(SMALL(IF('Measure List'!G$2:G$171&lt;&gt;0,'Measure List'!A$2:A$171),ROW()-26),"")</f>
        <v/>
      </c>
      <c r="B96" s="326"/>
      <c r="C96" s="326"/>
      <c r="D96" s="327" t="str" cm="1">
        <f t="array" ref="D96">IFERROR(INDEX('Measure List'!B:B,'Printable Report'!$A96),"")</f>
        <v/>
      </c>
      <c r="E96" s="328" t="str" cm="1">
        <f t="array" ref="E96">IFERROR(INDEX('Measure List'!C:C,'Printable Report'!$A96),"")</f>
        <v/>
      </c>
      <c r="F96" s="329" t="str" cm="1">
        <f t="array" ref="F96">IFERROR(INDEX('Measure List'!D:D,'Printable Report'!$A96),"")</f>
        <v/>
      </c>
      <c r="G96" s="330" t="str" cm="1">
        <f t="array" ref="G96">IFERROR(INDEX('Measure List'!E:E,'Printable Report'!$A96),"")</f>
        <v/>
      </c>
      <c r="H96" s="349" t="str" cm="1">
        <f t="array" ref="H96">IFERROR(INDEX('Measure List'!F:F,'Printable Report'!$A96),"")</f>
        <v/>
      </c>
      <c r="I96" s="332" t="str" cm="1">
        <f t="array" ref="I96">IFERROR(INDEX('Measure List'!G:G,'Printable Report'!$A96),"")</f>
        <v/>
      </c>
      <c r="J96" s="349" t="str" cm="1">
        <f t="array" ref="J96">IFERROR(INDEX('Measure List'!I:I,'Printable Report'!$A96),"")</f>
        <v/>
      </c>
      <c r="K96" s="349" t="str" cm="1">
        <f t="array" ref="K96">IFERROR(INDEX('Measure List'!J:J,'Printable Report'!$A96),"")</f>
        <v/>
      </c>
      <c r="L96" s="349" t="str" cm="1">
        <f t="array" ref="L96">IFERROR(INDEX('Measure List'!K:K,'Printable Report'!$A96),"")</f>
        <v/>
      </c>
      <c r="M96" s="306"/>
      <c r="O96" s="325"/>
    </row>
    <row r="97" spans="1:15" ht="39.6" customHeight="1" x14ac:dyDescent="0.25">
      <c r="A97" s="348" t="str" cm="1">
        <f t="array" ref="A97">IFERROR(SMALL(IF('Measure List'!G$2:G$171&lt;&gt;0,'Measure List'!A$2:A$171),ROW()-26),"")</f>
        <v/>
      </c>
      <c r="B97" s="326"/>
      <c r="C97" s="326"/>
      <c r="D97" s="327" t="str" cm="1">
        <f t="array" ref="D97">IFERROR(INDEX('Measure List'!B:B,'Printable Report'!$A97),"")</f>
        <v/>
      </c>
      <c r="E97" s="328" t="str" cm="1">
        <f t="array" ref="E97">IFERROR(INDEX('Measure List'!C:C,'Printable Report'!$A97),"")</f>
        <v/>
      </c>
      <c r="F97" s="329" t="str" cm="1">
        <f t="array" ref="F97">IFERROR(INDEX('Measure List'!D:D,'Printable Report'!$A97),"")</f>
        <v/>
      </c>
      <c r="G97" s="330" t="str" cm="1">
        <f t="array" ref="G97">IFERROR(INDEX('Measure List'!E:E,'Printable Report'!$A97),"")</f>
        <v/>
      </c>
      <c r="H97" s="349" t="str" cm="1">
        <f t="array" ref="H97">IFERROR(INDEX('Measure List'!F:F,'Printable Report'!$A97),"")</f>
        <v/>
      </c>
      <c r="I97" s="332" t="str" cm="1">
        <f t="array" ref="I97">IFERROR(INDEX('Measure List'!G:G,'Printable Report'!$A97),"")</f>
        <v/>
      </c>
      <c r="J97" s="349" t="str" cm="1">
        <f t="array" ref="J97">IFERROR(INDEX('Measure List'!I:I,'Printable Report'!$A97),"")</f>
        <v/>
      </c>
      <c r="K97" s="349" t="str" cm="1">
        <f t="array" ref="K97">IFERROR(INDEX('Measure List'!J:J,'Printable Report'!$A97),"")</f>
        <v/>
      </c>
      <c r="L97" s="349" t="str" cm="1">
        <f t="array" ref="L97">IFERROR(INDEX('Measure List'!K:K,'Printable Report'!$A97),"")</f>
        <v/>
      </c>
      <c r="M97" s="306"/>
      <c r="O97" s="325"/>
    </row>
    <row r="98" spans="1:15" ht="39.6" customHeight="1" x14ac:dyDescent="0.25">
      <c r="A98" s="348" t="str" cm="1">
        <f t="array" ref="A98">IFERROR(SMALL(IF('Measure List'!G$2:G$171&lt;&gt;0,'Measure List'!A$2:A$171),ROW()-26),"")</f>
        <v/>
      </c>
      <c r="B98" s="326"/>
      <c r="C98" s="326"/>
      <c r="D98" s="327" t="str" cm="1">
        <f t="array" ref="D98">IFERROR(INDEX('Measure List'!B:B,'Printable Report'!$A98),"")</f>
        <v/>
      </c>
      <c r="E98" s="328" t="str" cm="1">
        <f t="array" ref="E98">IFERROR(INDEX('Measure List'!C:C,'Printable Report'!$A98),"")</f>
        <v/>
      </c>
      <c r="F98" s="329" t="str" cm="1">
        <f t="array" ref="F98">IFERROR(INDEX('Measure List'!D:D,'Printable Report'!$A98),"")</f>
        <v/>
      </c>
      <c r="G98" s="330" t="str" cm="1">
        <f t="array" ref="G98">IFERROR(INDEX('Measure List'!E:E,'Printable Report'!$A98),"")</f>
        <v/>
      </c>
      <c r="H98" s="349" t="str" cm="1">
        <f t="array" ref="H98">IFERROR(INDEX('Measure List'!F:F,'Printable Report'!$A98),"")</f>
        <v/>
      </c>
      <c r="I98" s="332" t="str" cm="1">
        <f t="array" ref="I98">IFERROR(INDEX('Measure List'!G:G,'Printable Report'!$A98),"")</f>
        <v/>
      </c>
      <c r="J98" s="349" t="str" cm="1">
        <f t="array" ref="J98">IFERROR(INDEX('Measure List'!I:I,'Printable Report'!$A98),"")</f>
        <v/>
      </c>
      <c r="K98" s="349" t="str" cm="1">
        <f t="array" ref="K98">IFERROR(INDEX('Measure List'!J:J,'Printable Report'!$A98),"")</f>
        <v/>
      </c>
      <c r="L98" s="349" t="str" cm="1">
        <f t="array" ref="L98">IFERROR(INDEX('Measure List'!K:K,'Printable Report'!$A98),"")</f>
        <v/>
      </c>
      <c r="M98" s="306"/>
      <c r="O98" s="325"/>
    </row>
    <row r="99" spans="1:15" ht="39.6" customHeight="1" x14ac:dyDescent="0.25">
      <c r="A99" s="348" t="str" cm="1">
        <f t="array" ref="A99">IFERROR(SMALL(IF('Measure List'!G$2:G$171&lt;&gt;0,'Measure List'!A$2:A$171),ROW()-26),"")</f>
        <v/>
      </c>
      <c r="B99" s="326"/>
      <c r="C99" s="326"/>
      <c r="D99" s="327" t="str" cm="1">
        <f t="array" ref="D99">IFERROR(INDEX('Measure List'!B:B,'Printable Report'!$A99),"")</f>
        <v/>
      </c>
      <c r="E99" s="328" t="str" cm="1">
        <f t="array" ref="E99">IFERROR(INDEX('Measure List'!C:C,'Printable Report'!$A99),"")</f>
        <v/>
      </c>
      <c r="F99" s="329" t="str" cm="1">
        <f t="array" ref="F99">IFERROR(INDEX('Measure List'!D:D,'Printable Report'!$A99),"")</f>
        <v/>
      </c>
      <c r="G99" s="330" t="str" cm="1">
        <f t="array" ref="G99">IFERROR(INDEX('Measure List'!E:E,'Printable Report'!$A99),"")</f>
        <v/>
      </c>
      <c r="H99" s="349" t="str" cm="1">
        <f t="array" ref="H99">IFERROR(INDEX('Measure List'!F:F,'Printable Report'!$A99),"")</f>
        <v/>
      </c>
      <c r="I99" s="332" t="str" cm="1">
        <f t="array" ref="I99">IFERROR(INDEX('Measure List'!G:G,'Printable Report'!$A99),"")</f>
        <v/>
      </c>
      <c r="J99" s="349" t="str" cm="1">
        <f t="array" ref="J99">IFERROR(INDEX('Measure List'!I:I,'Printable Report'!$A99),"")</f>
        <v/>
      </c>
      <c r="K99" s="349" t="str" cm="1">
        <f t="array" ref="K99">IFERROR(INDEX('Measure List'!J:J,'Printable Report'!$A99),"")</f>
        <v/>
      </c>
      <c r="L99" s="349" t="str" cm="1">
        <f t="array" ref="L99">IFERROR(INDEX('Measure List'!K:K,'Printable Report'!$A99),"")</f>
        <v/>
      </c>
      <c r="M99" s="306"/>
      <c r="O99" s="325"/>
    </row>
    <row r="100" spans="1:15" ht="39.6" customHeight="1" x14ac:dyDescent="0.25">
      <c r="A100" s="348" t="str" cm="1">
        <f t="array" ref="A100">IFERROR(SMALL(IF('Measure List'!G$2:G$171&lt;&gt;0,'Measure List'!A$2:A$171),ROW()-26),"")</f>
        <v/>
      </c>
      <c r="B100" s="326"/>
      <c r="C100" s="326"/>
      <c r="D100" s="327" t="str" cm="1">
        <f t="array" ref="D100">IFERROR(INDEX('Measure List'!B:B,'Printable Report'!$A100),"")</f>
        <v/>
      </c>
      <c r="E100" s="328" t="str" cm="1">
        <f t="array" ref="E100">IFERROR(INDEX('Measure List'!C:C,'Printable Report'!$A100),"")</f>
        <v/>
      </c>
      <c r="F100" s="329" t="str" cm="1">
        <f t="array" ref="F100">IFERROR(INDEX('Measure List'!D:D,'Printable Report'!$A100),"")</f>
        <v/>
      </c>
      <c r="G100" s="330" t="str" cm="1">
        <f t="array" ref="G100">IFERROR(INDEX('Measure List'!E:E,'Printable Report'!$A100),"")</f>
        <v/>
      </c>
      <c r="H100" s="349" t="str" cm="1">
        <f t="array" ref="H100">IFERROR(INDEX('Measure List'!F:F,'Printable Report'!$A100),"")</f>
        <v/>
      </c>
      <c r="I100" s="332" t="str" cm="1">
        <f t="array" ref="I100">IFERROR(INDEX('Measure List'!G:G,'Printable Report'!$A100),"")</f>
        <v/>
      </c>
      <c r="J100" s="349" t="str" cm="1">
        <f t="array" ref="J100">IFERROR(INDEX('Measure List'!I:I,'Printable Report'!$A100),"")</f>
        <v/>
      </c>
      <c r="K100" s="349" t="str" cm="1">
        <f t="array" ref="K100">IFERROR(INDEX('Measure List'!J:J,'Printable Report'!$A100),"")</f>
        <v/>
      </c>
      <c r="L100" s="349" t="str" cm="1">
        <f t="array" ref="L100">IFERROR(INDEX('Measure List'!K:K,'Printable Report'!$A100),"")</f>
        <v/>
      </c>
      <c r="M100" s="306"/>
      <c r="O100" s="325"/>
    </row>
    <row r="101" spans="1:15" ht="39.6" customHeight="1" x14ac:dyDescent="0.25">
      <c r="A101" s="348" t="str" cm="1">
        <f t="array" ref="A101">IFERROR(SMALL(IF('Measure List'!G$2:G$171&lt;&gt;0,'Measure List'!A$2:A$171),ROW()-26),"")</f>
        <v/>
      </c>
      <c r="B101" s="326"/>
      <c r="C101" s="326"/>
      <c r="D101" s="327" t="str" cm="1">
        <f t="array" ref="D101">IFERROR(INDEX('Measure List'!B:B,'Printable Report'!$A101),"")</f>
        <v/>
      </c>
      <c r="E101" s="328" t="str" cm="1">
        <f t="array" ref="E101">IFERROR(INDEX('Measure List'!C:C,'Printable Report'!$A101),"")</f>
        <v/>
      </c>
      <c r="F101" s="329" t="str" cm="1">
        <f t="array" ref="F101">IFERROR(INDEX('Measure List'!D:D,'Printable Report'!$A101),"")</f>
        <v/>
      </c>
      <c r="G101" s="330" t="str" cm="1">
        <f t="array" ref="G101">IFERROR(INDEX('Measure List'!E:E,'Printable Report'!$A101),"")</f>
        <v/>
      </c>
      <c r="H101" s="349" t="str" cm="1">
        <f t="array" ref="H101">IFERROR(INDEX('Measure List'!F:F,'Printable Report'!$A101),"")</f>
        <v/>
      </c>
      <c r="I101" s="332" t="str" cm="1">
        <f t="array" ref="I101">IFERROR(INDEX('Measure List'!G:G,'Printable Report'!$A101),"")</f>
        <v/>
      </c>
      <c r="J101" s="349" t="str" cm="1">
        <f t="array" ref="J101">IFERROR(INDEX('Measure List'!I:I,'Printable Report'!$A101),"")</f>
        <v/>
      </c>
      <c r="K101" s="349" t="str" cm="1">
        <f t="array" ref="K101">IFERROR(INDEX('Measure List'!J:J,'Printable Report'!$A101),"")</f>
        <v/>
      </c>
      <c r="L101" s="349" t="str" cm="1">
        <f t="array" ref="L101">IFERROR(INDEX('Measure List'!K:K,'Printable Report'!$A101),"")</f>
        <v/>
      </c>
      <c r="M101" s="306"/>
      <c r="O101" s="325"/>
    </row>
    <row r="102" spans="1:15" ht="39.6" customHeight="1" x14ac:dyDescent="0.25">
      <c r="A102" s="348" t="str" cm="1">
        <f t="array" ref="A102">IFERROR(SMALL(IF('Measure List'!G$2:G$171&lt;&gt;0,'Measure List'!A$2:A$171),ROW()-26),"")</f>
        <v/>
      </c>
      <c r="B102" s="326"/>
      <c r="C102" s="326"/>
      <c r="D102" s="327" t="str" cm="1">
        <f t="array" ref="D102">IFERROR(INDEX('Measure List'!B:B,'Printable Report'!$A102),"")</f>
        <v/>
      </c>
      <c r="E102" s="328" t="str" cm="1">
        <f t="array" ref="E102">IFERROR(INDEX('Measure List'!C:C,'Printable Report'!$A102),"")</f>
        <v/>
      </c>
      <c r="F102" s="329" t="str" cm="1">
        <f t="array" ref="F102">IFERROR(INDEX('Measure List'!D:D,'Printable Report'!$A102),"")</f>
        <v/>
      </c>
      <c r="G102" s="330" t="str" cm="1">
        <f t="array" ref="G102">IFERROR(INDEX('Measure List'!E:E,'Printable Report'!$A102),"")</f>
        <v/>
      </c>
      <c r="H102" s="349" t="str" cm="1">
        <f t="array" ref="H102">IFERROR(INDEX('Measure List'!F:F,'Printable Report'!$A102),"")</f>
        <v/>
      </c>
      <c r="I102" s="332" t="str" cm="1">
        <f t="array" ref="I102">IFERROR(INDEX('Measure List'!G:G,'Printable Report'!$A102),"")</f>
        <v/>
      </c>
      <c r="J102" s="349" t="str" cm="1">
        <f t="array" ref="J102">IFERROR(INDEX('Measure List'!I:I,'Printable Report'!$A102),"")</f>
        <v/>
      </c>
      <c r="K102" s="349" t="str" cm="1">
        <f t="array" ref="K102">IFERROR(INDEX('Measure List'!J:J,'Printable Report'!$A102),"")</f>
        <v/>
      </c>
      <c r="L102" s="349" t="str" cm="1">
        <f t="array" ref="L102">IFERROR(INDEX('Measure List'!K:K,'Printable Report'!$A102),"")</f>
        <v/>
      </c>
      <c r="M102" s="306"/>
      <c r="O102" s="325"/>
    </row>
    <row r="103" spans="1:15" ht="39.6" customHeight="1" x14ac:dyDescent="0.25">
      <c r="A103" s="348" t="str" cm="1">
        <f t="array" ref="A103">IFERROR(SMALL(IF('Measure List'!G$2:G$171&lt;&gt;0,'Measure List'!A$2:A$171),ROW()-26),"")</f>
        <v/>
      </c>
      <c r="B103" s="326"/>
      <c r="C103" s="326"/>
      <c r="D103" s="327" t="str" cm="1">
        <f t="array" ref="D103">IFERROR(INDEX('Measure List'!B:B,'Printable Report'!$A103),"")</f>
        <v/>
      </c>
      <c r="E103" s="328" t="str" cm="1">
        <f t="array" ref="E103">IFERROR(INDEX('Measure List'!C:C,'Printable Report'!$A103),"")</f>
        <v/>
      </c>
      <c r="F103" s="329" t="str" cm="1">
        <f t="array" ref="F103">IFERROR(INDEX('Measure List'!D:D,'Printable Report'!$A103),"")</f>
        <v/>
      </c>
      <c r="G103" s="330" t="str" cm="1">
        <f t="array" ref="G103">IFERROR(INDEX('Measure List'!E:E,'Printable Report'!$A103),"")</f>
        <v/>
      </c>
      <c r="H103" s="349" t="str" cm="1">
        <f t="array" ref="H103">IFERROR(INDEX('Measure List'!F:F,'Printable Report'!$A103),"")</f>
        <v/>
      </c>
      <c r="I103" s="332" t="str" cm="1">
        <f t="array" ref="I103">IFERROR(INDEX('Measure List'!G:G,'Printable Report'!$A103),"")</f>
        <v/>
      </c>
      <c r="J103" s="349" t="str" cm="1">
        <f t="array" ref="J103">IFERROR(INDEX('Measure List'!I:I,'Printable Report'!$A103),"")</f>
        <v/>
      </c>
      <c r="K103" s="349" t="str" cm="1">
        <f t="array" ref="K103">IFERROR(INDEX('Measure List'!J:J,'Printable Report'!$A103),"")</f>
        <v/>
      </c>
      <c r="L103" s="349" t="str" cm="1">
        <f t="array" ref="L103">IFERROR(INDEX('Measure List'!K:K,'Printable Report'!$A103),"")</f>
        <v/>
      </c>
      <c r="M103" s="306"/>
      <c r="O103" s="325"/>
    </row>
    <row r="104" spans="1:15" ht="39.6" customHeight="1" x14ac:dyDescent="0.25">
      <c r="A104" s="348" t="str" cm="1">
        <f t="array" ref="A104">IFERROR(SMALL(IF('Measure List'!G$2:G$171&lt;&gt;0,'Measure List'!A$2:A$171),ROW()-26),"")</f>
        <v/>
      </c>
      <c r="B104" s="326"/>
      <c r="C104" s="326"/>
      <c r="D104" s="327" t="str" cm="1">
        <f t="array" ref="D104">IFERROR(INDEX('Measure List'!B:B,'Printable Report'!$A104),"")</f>
        <v/>
      </c>
      <c r="E104" s="328" t="str" cm="1">
        <f t="array" ref="E104">IFERROR(INDEX('Measure List'!C:C,'Printable Report'!$A104),"")</f>
        <v/>
      </c>
      <c r="F104" s="329" t="str" cm="1">
        <f t="array" ref="F104">IFERROR(INDEX('Measure List'!D:D,'Printable Report'!$A104),"")</f>
        <v/>
      </c>
      <c r="G104" s="330" t="str" cm="1">
        <f t="array" ref="G104">IFERROR(INDEX('Measure List'!E:E,'Printable Report'!$A104),"")</f>
        <v/>
      </c>
      <c r="H104" s="349" t="str" cm="1">
        <f t="array" ref="H104">IFERROR(INDEX('Measure List'!F:F,'Printable Report'!$A104),"")</f>
        <v/>
      </c>
      <c r="I104" s="332" t="str" cm="1">
        <f t="array" ref="I104">IFERROR(INDEX('Measure List'!G:G,'Printable Report'!$A104),"")</f>
        <v/>
      </c>
      <c r="J104" s="349" t="str" cm="1">
        <f t="array" ref="J104">IFERROR(INDEX('Measure List'!I:I,'Printable Report'!$A104),"")</f>
        <v/>
      </c>
      <c r="K104" s="349" t="str" cm="1">
        <f t="array" ref="K104">IFERROR(INDEX('Measure List'!J:J,'Printable Report'!$A104),"")</f>
        <v/>
      </c>
      <c r="L104" s="349" t="str" cm="1">
        <f t="array" ref="L104">IFERROR(INDEX('Measure List'!K:K,'Printable Report'!$A104),"")</f>
        <v/>
      </c>
      <c r="M104" s="306"/>
      <c r="O104" s="325"/>
    </row>
    <row r="105" spans="1:15" ht="39.6" customHeight="1" x14ac:dyDescent="0.25">
      <c r="A105" s="348" t="str" cm="1">
        <f t="array" ref="A105">IFERROR(SMALL(IF('Measure List'!G$2:G$171&lt;&gt;0,'Measure List'!A$2:A$171),ROW()-26),"")</f>
        <v/>
      </c>
      <c r="B105" s="326"/>
      <c r="C105" s="326"/>
      <c r="D105" s="327" t="str" cm="1">
        <f t="array" ref="D105">IFERROR(INDEX('Measure List'!B:B,'Printable Report'!$A105),"")</f>
        <v/>
      </c>
      <c r="E105" s="328" t="str" cm="1">
        <f t="array" ref="E105">IFERROR(INDEX('Measure List'!C:C,'Printable Report'!$A105),"")</f>
        <v/>
      </c>
      <c r="F105" s="329" t="str" cm="1">
        <f t="array" ref="F105">IFERROR(INDEX('Measure List'!D:D,'Printable Report'!$A105),"")</f>
        <v/>
      </c>
      <c r="G105" s="330" t="str" cm="1">
        <f t="array" ref="G105">IFERROR(INDEX('Measure List'!E:E,'Printable Report'!$A105),"")</f>
        <v/>
      </c>
      <c r="H105" s="349" t="str" cm="1">
        <f t="array" ref="H105">IFERROR(INDEX('Measure List'!F:F,'Printable Report'!$A105),"")</f>
        <v/>
      </c>
      <c r="I105" s="332" t="str" cm="1">
        <f t="array" ref="I105">IFERROR(INDEX('Measure List'!G:G,'Printable Report'!$A105),"")</f>
        <v/>
      </c>
      <c r="J105" s="349" t="str" cm="1">
        <f t="array" ref="J105">IFERROR(INDEX('Measure List'!I:I,'Printable Report'!$A105),"")</f>
        <v/>
      </c>
      <c r="K105" s="349" t="str" cm="1">
        <f t="array" ref="K105">IFERROR(INDEX('Measure List'!J:J,'Printable Report'!$A105),"")</f>
        <v/>
      </c>
      <c r="L105" s="349" t="str" cm="1">
        <f t="array" ref="L105">IFERROR(INDEX('Measure List'!K:K,'Printable Report'!$A105),"")</f>
        <v/>
      </c>
      <c r="M105" s="306"/>
      <c r="O105" s="325"/>
    </row>
    <row r="106" spans="1:15" ht="39.6" customHeight="1" x14ac:dyDescent="0.25">
      <c r="A106" s="348" t="str" cm="1">
        <f t="array" ref="A106">IFERROR(SMALL(IF('Measure List'!G$2:G$171&lt;&gt;0,'Measure List'!A$2:A$171),ROW()-26),"")</f>
        <v/>
      </c>
      <c r="B106" s="326"/>
      <c r="C106" s="326"/>
      <c r="D106" s="327" t="str" cm="1">
        <f t="array" ref="D106">IFERROR(INDEX('Measure List'!B:B,'Printable Report'!$A106),"")</f>
        <v/>
      </c>
      <c r="E106" s="328" t="str" cm="1">
        <f t="array" ref="E106">IFERROR(INDEX('Measure List'!C:C,'Printable Report'!$A106),"")</f>
        <v/>
      </c>
      <c r="F106" s="329" t="str" cm="1">
        <f t="array" ref="F106">IFERROR(INDEX('Measure List'!D:D,'Printable Report'!$A106),"")</f>
        <v/>
      </c>
      <c r="G106" s="330" t="str" cm="1">
        <f t="array" ref="G106">IFERROR(INDEX('Measure List'!E:E,'Printable Report'!$A106),"")</f>
        <v/>
      </c>
      <c r="H106" s="349" t="str" cm="1">
        <f t="array" ref="H106">IFERROR(INDEX('Measure List'!F:F,'Printable Report'!$A106),"")</f>
        <v/>
      </c>
      <c r="I106" s="332" t="str" cm="1">
        <f t="array" ref="I106">IFERROR(INDEX('Measure List'!G:G,'Printable Report'!$A106),"")</f>
        <v/>
      </c>
      <c r="J106" s="349" t="str" cm="1">
        <f t="array" ref="J106">IFERROR(INDEX('Measure List'!I:I,'Printable Report'!$A106),"")</f>
        <v/>
      </c>
      <c r="K106" s="349" t="str" cm="1">
        <f t="array" ref="K106">IFERROR(INDEX('Measure List'!J:J,'Printable Report'!$A106),"")</f>
        <v/>
      </c>
      <c r="L106" s="349" t="str" cm="1">
        <f t="array" ref="L106">IFERROR(INDEX('Measure List'!K:K,'Printable Report'!$A106),"")</f>
        <v/>
      </c>
      <c r="M106" s="306"/>
      <c r="O106" s="325"/>
    </row>
    <row r="107" spans="1:15" ht="39.6" customHeight="1" x14ac:dyDescent="0.25">
      <c r="A107" s="348" t="str" cm="1">
        <f t="array" ref="A107">IFERROR(SMALL(IF('Measure List'!G$2:G$171&lt;&gt;0,'Measure List'!A$2:A$171),ROW()-26),"")</f>
        <v/>
      </c>
      <c r="B107" s="326"/>
      <c r="C107" s="326"/>
      <c r="D107" s="327" t="str" cm="1">
        <f t="array" ref="D107">IFERROR(INDEX('Measure List'!B:B,'Printable Report'!$A107),"")</f>
        <v/>
      </c>
      <c r="E107" s="328" t="str" cm="1">
        <f t="array" ref="E107">IFERROR(INDEX('Measure List'!C:C,'Printable Report'!$A107),"")</f>
        <v/>
      </c>
      <c r="F107" s="329" t="str" cm="1">
        <f t="array" ref="F107">IFERROR(INDEX('Measure List'!D:D,'Printable Report'!$A107),"")</f>
        <v/>
      </c>
      <c r="G107" s="330" t="str" cm="1">
        <f t="array" ref="G107">IFERROR(INDEX('Measure List'!E:E,'Printable Report'!$A107),"")</f>
        <v/>
      </c>
      <c r="H107" s="349" t="str" cm="1">
        <f t="array" ref="H107">IFERROR(INDEX('Measure List'!F:F,'Printable Report'!$A107),"")</f>
        <v/>
      </c>
      <c r="I107" s="332" t="str" cm="1">
        <f t="array" ref="I107">IFERROR(INDEX('Measure List'!G:G,'Printable Report'!$A107),"")</f>
        <v/>
      </c>
      <c r="J107" s="349" t="str" cm="1">
        <f t="array" ref="J107">IFERROR(INDEX('Measure List'!I:I,'Printable Report'!$A107),"")</f>
        <v/>
      </c>
      <c r="K107" s="349" t="str" cm="1">
        <f t="array" ref="K107">IFERROR(INDEX('Measure List'!J:J,'Printable Report'!$A107),"")</f>
        <v/>
      </c>
      <c r="L107" s="349" t="str" cm="1">
        <f t="array" ref="L107">IFERROR(INDEX('Measure List'!K:K,'Printable Report'!$A107),"")</f>
        <v/>
      </c>
      <c r="M107" s="306"/>
      <c r="O107" s="325"/>
    </row>
    <row r="108" spans="1:15" ht="39.6" customHeight="1" x14ac:dyDescent="0.25">
      <c r="A108" s="348" t="str" cm="1">
        <f t="array" ref="A108">IFERROR(SMALL(IF('Measure List'!G$2:G$171&lt;&gt;0,'Measure List'!A$2:A$171),ROW()-26),"")</f>
        <v/>
      </c>
      <c r="B108" s="326"/>
      <c r="C108" s="326"/>
      <c r="D108" s="327" t="str" cm="1">
        <f t="array" ref="D108">IFERROR(INDEX('Measure List'!B:B,'Printable Report'!$A108),"")</f>
        <v/>
      </c>
      <c r="E108" s="328" t="str" cm="1">
        <f t="array" ref="E108">IFERROR(INDEX('Measure List'!C:C,'Printable Report'!$A108),"")</f>
        <v/>
      </c>
      <c r="F108" s="329" t="str" cm="1">
        <f t="array" ref="F108">IFERROR(INDEX('Measure List'!D:D,'Printable Report'!$A108),"")</f>
        <v/>
      </c>
      <c r="G108" s="330" t="str" cm="1">
        <f t="array" ref="G108">IFERROR(INDEX('Measure List'!E:E,'Printable Report'!$A108),"")</f>
        <v/>
      </c>
      <c r="H108" s="349" t="str" cm="1">
        <f t="array" ref="H108">IFERROR(INDEX('Measure List'!F:F,'Printable Report'!$A108),"")</f>
        <v/>
      </c>
      <c r="I108" s="332" t="str" cm="1">
        <f t="array" ref="I108">IFERROR(INDEX('Measure List'!G:G,'Printable Report'!$A108),"")</f>
        <v/>
      </c>
      <c r="J108" s="349" t="str" cm="1">
        <f t="array" ref="J108">IFERROR(INDEX('Measure List'!I:I,'Printable Report'!$A108),"")</f>
        <v/>
      </c>
      <c r="K108" s="349" t="str" cm="1">
        <f t="array" ref="K108">IFERROR(INDEX('Measure List'!J:J,'Printable Report'!$A108),"")</f>
        <v/>
      </c>
      <c r="L108" s="349" t="str" cm="1">
        <f t="array" ref="L108">IFERROR(INDEX('Measure List'!K:K,'Printable Report'!$A108),"")</f>
        <v/>
      </c>
      <c r="M108" s="306"/>
      <c r="O108" s="325"/>
    </row>
    <row r="109" spans="1:15" ht="39.6" customHeight="1" x14ac:dyDescent="0.25">
      <c r="A109" s="348" t="str" cm="1">
        <f t="array" ref="A109">IFERROR(SMALL(IF('Measure List'!G$2:G$171&lt;&gt;0,'Measure List'!A$2:A$171),ROW()-26),"")</f>
        <v/>
      </c>
      <c r="B109" s="326"/>
      <c r="C109" s="326"/>
      <c r="D109" s="327" t="str" cm="1">
        <f t="array" ref="D109">IFERROR(INDEX('Measure List'!B:B,'Printable Report'!$A109),"")</f>
        <v/>
      </c>
      <c r="E109" s="328" t="str" cm="1">
        <f t="array" ref="E109">IFERROR(INDEX('Measure List'!C:C,'Printable Report'!$A109),"")</f>
        <v/>
      </c>
      <c r="F109" s="329" t="str" cm="1">
        <f t="array" ref="F109">IFERROR(INDEX('Measure List'!D:D,'Printable Report'!$A109),"")</f>
        <v/>
      </c>
      <c r="G109" s="330" t="str" cm="1">
        <f t="array" ref="G109">IFERROR(INDEX('Measure List'!E:E,'Printable Report'!$A109),"")</f>
        <v/>
      </c>
      <c r="H109" s="349" t="str" cm="1">
        <f t="array" ref="H109">IFERROR(INDEX('Measure List'!F:F,'Printable Report'!$A109),"")</f>
        <v/>
      </c>
      <c r="I109" s="332" t="str" cm="1">
        <f t="array" ref="I109">IFERROR(INDEX('Measure List'!G:G,'Printable Report'!$A109),"")</f>
        <v/>
      </c>
      <c r="J109" s="349" t="str" cm="1">
        <f t="array" ref="J109">IFERROR(INDEX('Measure List'!I:I,'Printable Report'!$A109),"")</f>
        <v/>
      </c>
      <c r="K109" s="349" t="str" cm="1">
        <f t="array" ref="K109">IFERROR(INDEX('Measure List'!J:J,'Printable Report'!$A109),"")</f>
        <v/>
      </c>
      <c r="L109" s="349" t="str" cm="1">
        <f t="array" ref="L109">IFERROR(INDEX('Measure List'!K:K,'Printable Report'!$A109),"")</f>
        <v/>
      </c>
      <c r="M109" s="306"/>
      <c r="O109" s="325"/>
    </row>
    <row r="110" spans="1:15" ht="39.6" customHeight="1" x14ac:dyDescent="0.25">
      <c r="A110" s="348" t="str" cm="1">
        <f t="array" ref="A110">IFERROR(SMALL(IF('Measure List'!G$2:G$171&lt;&gt;0,'Measure List'!A$2:A$171),ROW()-26),"")</f>
        <v/>
      </c>
      <c r="B110" s="326"/>
      <c r="C110" s="326"/>
      <c r="D110" s="327" t="str" cm="1">
        <f t="array" ref="D110">IFERROR(INDEX('Measure List'!B:B,'Printable Report'!$A110),"")</f>
        <v/>
      </c>
      <c r="E110" s="328" t="str" cm="1">
        <f t="array" ref="E110">IFERROR(INDEX('Measure List'!C:C,'Printable Report'!$A110),"")</f>
        <v/>
      </c>
      <c r="F110" s="329" t="str" cm="1">
        <f t="array" ref="F110">IFERROR(INDEX('Measure List'!D:D,'Printable Report'!$A110),"")</f>
        <v/>
      </c>
      <c r="G110" s="330" t="str" cm="1">
        <f t="array" ref="G110">IFERROR(INDEX('Measure List'!E:E,'Printable Report'!$A110),"")</f>
        <v/>
      </c>
      <c r="H110" s="349" t="str" cm="1">
        <f t="array" ref="H110">IFERROR(INDEX('Measure List'!F:F,'Printable Report'!$A110),"")</f>
        <v/>
      </c>
      <c r="I110" s="332" t="str" cm="1">
        <f t="array" ref="I110">IFERROR(INDEX('Measure List'!G:G,'Printable Report'!$A110),"")</f>
        <v/>
      </c>
      <c r="J110" s="349" t="str" cm="1">
        <f t="array" ref="J110">IFERROR(INDEX('Measure List'!I:I,'Printable Report'!$A110),"")</f>
        <v/>
      </c>
      <c r="K110" s="349" t="str" cm="1">
        <f t="array" ref="K110">IFERROR(INDEX('Measure List'!J:J,'Printable Report'!$A110),"")</f>
        <v/>
      </c>
      <c r="L110" s="349" t="str" cm="1">
        <f t="array" ref="L110">IFERROR(INDEX('Measure List'!K:K,'Printable Report'!$A110),"")</f>
        <v/>
      </c>
      <c r="M110" s="306"/>
      <c r="O110" s="325"/>
    </row>
    <row r="111" spans="1:15" ht="39.6" customHeight="1" x14ac:dyDescent="0.25">
      <c r="A111" s="348" t="str" cm="1">
        <f t="array" ref="A111">IFERROR(SMALL(IF('Measure List'!G$2:G$171&lt;&gt;0,'Measure List'!A$2:A$171),ROW()-26),"")</f>
        <v/>
      </c>
      <c r="B111" s="326"/>
      <c r="C111" s="326"/>
      <c r="D111" s="327" t="str" cm="1">
        <f t="array" ref="D111">IFERROR(INDEX('Measure List'!B:B,'Printable Report'!$A111),"")</f>
        <v/>
      </c>
      <c r="E111" s="328" t="str" cm="1">
        <f t="array" ref="E111">IFERROR(INDEX('Measure List'!C:C,'Printable Report'!$A111),"")</f>
        <v/>
      </c>
      <c r="F111" s="329" t="str" cm="1">
        <f t="array" ref="F111">IFERROR(INDEX('Measure List'!D:D,'Printable Report'!$A111),"")</f>
        <v/>
      </c>
      <c r="G111" s="330" t="str" cm="1">
        <f t="array" ref="G111">IFERROR(INDEX('Measure List'!E:E,'Printable Report'!$A111),"")</f>
        <v/>
      </c>
      <c r="H111" s="349" t="str" cm="1">
        <f t="array" ref="H111">IFERROR(INDEX('Measure List'!F:F,'Printable Report'!$A111),"")</f>
        <v/>
      </c>
      <c r="I111" s="332" t="str" cm="1">
        <f t="array" ref="I111">IFERROR(INDEX('Measure List'!G:G,'Printable Report'!$A111),"")</f>
        <v/>
      </c>
      <c r="J111" s="349" t="str" cm="1">
        <f t="array" ref="J111">IFERROR(INDEX('Measure List'!I:I,'Printable Report'!$A111),"")</f>
        <v/>
      </c>
      <c r="K111" s="349" t="str" cm="1">
        <f t="array" ref="K111">IFERROR(INDEX('Measure List'!J:J,'Printable Report'!$A111),"")</f>
        <v/>
      </c>
      <c r="L111" s="349" t="str" cm="1">
        <f t="array" ref="L111">IFERROR(INDEX('Measure List'!K:K,'Printable Report'!$A111),"")</f>
        <v/>
      </c>
      <c r="M111" s="306"/>
      <c r="O111" s="325"/>
    </row>
    <row r="112" spans="1:15" ht="39.6" customHeight="1" x14ac:dyDescent="0.25">
      <c r="A112" s="348" t="str" cm="1">
        <f t="array" ref="A112">IFERROR(SMALL(IF('Measure List'!G$2:G$171&lt;&gt;0,'Measure List'!A$2:A$171),ROW()-26),"")</f>
        <v/>
      </c>
      <c r="B112" s="326"/>
      <c r="C112" s="326"/>
      <c r="D112" s="327" t="str" cm="1">
        <f t="array" ref="D112">IFERROR(INDEX('Measure List'!B:B,'Printable Report'!$A112),"")</f>
        <v/>
      </c>
      <c r="E112" s="328" t="str" cm="1">
        <f t="array" ref="E112">IFERROR(INDEX('Measure List'!C:C,'Printable Report'!$A112),"")</f>
        <v/>
      </c>
      <c r="F112" s="329" t="str" cm="1">
        <f t="array" ref="F112">IFERROR(INDEX('Measure List'!D:D,'Printable Report'!$A112),"")</f>
        <v/>
      </c>
      <c r="G112" s="330" t="str" cm="1">
        <f t="array" ref="G112">IFERROR(INDEX('Measure List'!E:E,'Printable Report'!$A112),"")</f>
        <v/>
      </c>
      <c r="H112" s="349" t="str" cm="1">
        <f t="array" ref="H112">IFERROR(INDEX('Measure List'!F:F,'Printable Report'!$A112),"")</f>
        <v/>
      </c>
      <c r="I112" s="332" t="str" cm="1">
        <f t="array" ref="I112">IFERROR(INDEX('Measure List'!G:G,'Printable Report'!$A112),"")</f>
        <v/>
      </c>
      <c r="J112" s="349" t="str" cm="1">
        <f t="array" ref="J112">IFERROR(INDEX('Measure List'!I:I,'Printable Report'!$A112),"")</f>
        <v/>
      </c>
      <c r="K112" s="349" t="str" cm="1">
        <f t="array" ref="K112">IFERROR(INDEX('Measure List'!J:J,'Printable Report'!$A112),"")</f>
        <v/>
      </c>
      <c r="L112" s="349" t="str" cm="1">
        <f t="array" ref="L112">IFERROR(INDEX('Measure List'!K:K,'Printable Report'!$A112),"")</f>
        <v/>
      </c>
      <c r="M112" s="306"/>
      <c r="O112" s="325"/>
    </row>
    <row r="113" spans="1:15" ht="39.6" customHeight="1" x14ac:dyDescent="0.25">
      <c r="A113" s="348" t="str" cm="1">
        <f t="array" ref="A113">IFERROR(SMALL(IF('Measure List'!G$2:G$171&lt;&gt;0,'Measure List'!A$2:A$171),ROW()-26),"")</f>
        <v/>
      </c>
      <c r="B113" s="326"/>
      <c r="C113" s="326"/>
      <c r="D113" s="327" t="str" cm="1">
        <f t="array" ref="D113">IFERROR(INDEX('Measure List'!B:B,'Printable Report'!$A113),"")</f>
        <v/>
      </c>
      <c r="E113" s="328" t="str" cm="1">
        <f t="array" ref="E113">IFERROR(INDEX('Measure List'!C:C,'Printable Report'!$A113),"")</f>
        <v/>
      </c>
      <c r="F113" s="329" t="str" cm="1">
        <f t="array" ref="F113">IFERROR(INDEX('Measure List'!D:D,'Printable Report'!$A113),"")</f>
        <v/>
      </c>
      <c r="G113" s="330" t="str" cm="1">
        <f t="array" ref="G113">IFERROR(INDEX('Measure List'!E:E,'Printable Report'!$A113),"")</f>
        <v/>
      </c>
      <c r="H113" s="349" t="str" cm="1">
        <f t="array" ref="H113">IFERROR(INDEX('Measure List'!F:F,'Printable Report'!$A113),"")</f>
        <v/>
      </c>
      <c r="I113" s="332" t="str" cm="1">
        <f t="array" ref="I113">IFERROR(INDEX('Measure List'!G:G,'Printable Report'!$A113),"")</f>
        <v/>
      </c>
      <c r="J113" s="349" t="str" cm="1">
        <f t="array" ref="J113">IFERROR(INDEX('Measure List'!I:I,'Printable Report'!$A113),"")</f>
        <v/>
      </c>
      <c r="K113" s="349" t="str" cm="1">
        <f t="array" ref="K113">IFERROR(INDEX('Measure List'!J:J,'Printable Report'!$A113),"")</f>
        <v/>
      </c>
      <c r="L113" s="349" t="str" cm="1">
        <f t="array" ref="L113">IFERROR(INDEX('Measure List'!K:K,'Printable Report'!$A113),"")</f>
        <v/>
      </c>
      <c r="M113" s="306"/>
      <c r="O113" s="325"/>
    </row>
    <row r="114" spans="1:15" ht="39.6" customHeight="1" x14ac:dyDescent="0.25">
      <c r="A114" s="348" t="str" cm="1">
        <f t="array" ref="A114">IFERROR(SMALL(IF('Measure List'!G$2:G$171&lt;&gt;0,'Measure List'!A$2:A$171),ROW()-26),"")</f>
        <v/>
      </c>
      <c r="B114" s="326"/>
      <c r="C114" s="326"/>
      <c r="D114" s="327" t="str" cm="1">
        <f t="array" ref="D114">IFERROR(INDEX('Measure List'!B:B,'Printable Report'!$A114),"")</f>
        <v/>
      </c>
      <c r="E114" s="328" t="str" cm="1">
        <f t="array" ref="E114">IFERROR(INDEX('Measure List'!C:C,'Printable Report'!$A114),"")</f>
        <v/>
      </c>
      <c r="F114" s="329" t="str" cm="1">
        <f t="array" ref="F114">IFERROR(INDEX('Measure List'!D:D,'Printable Report'!$A114),"")</f>
        <v/>
      </c>
      <c r="G114" s="330" t="str" cm="1">
        <f t="array" ref="G114">IFERROR(INDEX('Measure List'!E:E,'Printable Report'!$A114),"")</f>
        <v/>
      </c>
      <c r="H114" s="349" t="str" cm="1">
        <f t="array" ref="H114">IFERROR(INDEX('Measure List'!F:F,'Printable Report'!$A114),"")</f>
        <v/>
      </c>
      <c r="I114" s="332" t="str" cm="1">
        <f t="array" ref="I114">IFERROR(INDEX('Measure List'!G:G,'Printable Report'!$A114),"")</f>
        <v/>
      </c>
      <c r="J114" s="349" t="str" cm="1">
        <f t="array" ref="J114">IFERROR(INDEX('Measure List'!I:I,'Printable Report'!$A114),"")</f>
        <v/>
      </c>
      <c r="K114" s="349" t="str" cm="1">
        <f t="array" ref="K114">IFERROR(INDEX('Measure List'!J:J,'Printable Report'!$A114),"")</f>
        <v/>
      </c>
      <c r="L114" s="349" t="str" cm="1">
        <f t="array" ref="L114">IFERROR(INDEX('Measure List'!K:K,'Printable Report'!$A114),"")</f>
        <v/>
      </c>
      <c r="M114" s="306"/>
      <c r="O114" s="325"/>
    </row>
    <row r="115" spans="1:15" ht="39.6" customHeight="1" x14ac:dyDescent="0.25">
      <c r="A115" s="348" t="str" cm="1">
        <f t="array" ref="A115">IFERROR(SMALL(IF('Measure List'!G$2:G$171&lt;&gt;0,'Measure List'!A$2:A$171),ROW()-26),"")</f>
        <v/>
      </c>
      <c r="B115" s="326"/>
      <c r="C115" s="326"/>
      <c r="D115" s="327" t="str" cm="1">
        <f t="array" ref="D115">IFERROR(INDEX('Measure List'!B:B,'Printable Report'!$A115),"")</f>
        <v/>
      </c>
      <c r="E115" s="328" t="str" cm="1">
        <f t="array" ref="E115">IFERROR(INDEX('Measure List'!C:C,'Printable Report'!$A115),"")</f>
        <v/>
      </c>
      <c r="F115" s="329" t="str" cm="1">
        <f t="array" ref="F115">IFERROR(INDEX('Measure List'!D:D,'Printable Report'!$A115),"")</f>
        <v/>
      </c>
      <c r="G115" s="330" t="str" cm="1">
        <f t="array" ref="G115">IFERROR(INDEX('Measure List'!E:E,'Printable Report'!$A115),"")</f>
        <v/>
      </c>
      <c r="H115" s="349" t="str" cm="1">
        <f t="array" ref="H115">IFERROR(INDEX('Measure List'!F:F,'Printable Report'!$A115),"")</f>
        <v/>
      </c>
      <c r="I115" s="332" t="str" cm="1">
        <f t="array" ref="I115">IFERROR(INDEX('Measure List'!G:G,'Printable Report'!$A115),"")</f>
        <v/>
      </c>
      <c r="J115" s="349" t="str" cm="1">
        <f t="array" ref="J115">IFERROR(INDEX('Measure List'!I:I,'Printable Report'!$A115),"")</f>
        <v/>
      </c>
      <c r="K115" s="349" t="str" cm="1">
        <f t="array" ref="K115">IFERROR(INDEX('Measure List'!J:J,'Printable Report'!$A115),"")</f>
        <v/>
      </c>
      <c r="L115" s="349" t="str" cm="1">
        <f t="array" ref="L115">IFERROR(INDEX('Measure List'!K:K,'Printable Report'!$A115),"")</f>
        <v/>
      </c>
      <c r="M115" s="306"/>
      <c r="O115" s="325"/>
    </row>
    <row r="116" spans="1:15" ht="39.6" customHeight="1" x14ac:dyDescent="0.25">
      <c r="A116" s="348" t="str" cm="1">
        <f t="array" ref="A116">IFERROR(SMALL(IF('Measure List'!G$2:G$171&lt;&gt;0,'Measure List'!A$2:A$171),ROW()-26),"")</f>
        <v/>
      </c>
      <c r="B116" s="326"/>
      <c r="C116" s="326"/>
      <c r="D116" s="327" t="str" cm="1">
        <f t="array" ref="D116">IFERROR(INDEX('Measure List'!B:B,'Printable Report'!$A116),"")</f>
        <v/>
      </c>
      <c r="E116" s="328" t="str" cm="1">
        <f t="array" ref="E116">IFERROR(INDEX('Measure List'!C:C,'Printable Report'!$A116),"")</f>
        <v/>
      </c>
      <c r="F116" s="329" t="str" cm="1">
        <f t="array" ref="F116">IFERROR(INDEX('Measure List'!D:D,'Printable Report'!$A116),"")</f>
        <v/>
      </c>
      <c r="G116" s="330" t="str" cm="1">
        <f t="array" ref="G116">IFERROR(INDEX('Measure List'!E:E,'Printable Report'!$A116),"")</f>
        <v/>
      </c>
      <c r="H116" s="349" t="str" cm="1">
        <f t="array" ref="H116">IFERROR(INDEX('Measure List'!F:F,'Printable Report'!$A116),"")</f>
        <v/>
      </c>
      <c r="I116" s="332" t="str" cm="1">
        <f t="array" ref="I116">IFERROR(INDEX('Measure List'!G:G,'Printable Report'!$A116),"")</f>
        <v/>
      </c>
      <c r="J116" s="349" t="str" cm="1">
        <f t="array" ref="J116">IFERROR(INDEX('Measure List'!I:I,'Printable Report'!$A116),"")</f>
        <v/>
      </c>
      <c r="K116" s="349" t="str" cm="1">
        <f t="array" ref="K116">IFERROR(INDEX('Measure List'!J:J,'Printable Report'!$A116),"")</f>
        <v/>
      </c>
      <c r="L116" s="349" t="str" cm="1">
        <f t="array" ref="L116">IFERROR(INDEX('Measure List'!K:K,'Printable Report'!$A116),"")</f>
        <v/>
      </c>
      <c r="M116" s="306"/>
      <c r="O116" s="325"/>
    </row>
    <row r="117" spans="1:15" ht="39.6" customHeight="1" x14ac:dyDescent="0.25">
      <c r="A117" s="348" t="str" cm="1">
        <f t="array" ref="A117">IFERROR(SMALL(IF('Measure List'!G$2:G$171&lt;&gt;0,'Measure List'!A$2:A$171),ROW()-26),"")</f>
        <v/>
      </c>
      <c r="B117" s="326"/>
      <c r="C117" s="326"/>
      <c r="D117" s="327" t="str" cm="1">
        <f t="array" ref="D117">IFERROR(INDEX('Measure List'!B:B,'Printable Report'!$A117),"")</f>
        <v/>
      </c>
      <c r="E117" s="328" t="str" cm="1">
        <f t="array" ref="E117">IFERROR(INDEX('Measure List'!C:C,'Printable Report'!$A117),"")</f>
        <v/>
      </c>
      <c r="F117" s="329" t="str" cm="1">
        <f t="array" ref="F117">IFERROR(INDEX('Measure List'!D:D,'Printable Report'!$A117),"")</f>
        <v/>
      </c>
      <c r="G117" s="330" t="str" cm="1">
        <f t="array" ref="G117">IFERROR(INDEX('Measure List'!E:E,'Printable Report'!$A117),"")</f>
        <v/>
      </c>
      <c r="H117" s="349" t="str" cm="1">
        <f t="array" ref="H117">IFERROR(INDEX('Measure List'!F:F,'Printable Report'!$A117),"")</f>
        <v/>
      </c>
      <c r="I117" s="332" t="str" cm="1">
        <f t="array" ref="I117">IFERROR(INDEX('Measure List'!G:G,'Printable Report'!$A117),"")</f>
        <v/>
      </c>
      <c r="J117" s="349" t="str" cm="1">
        <f t="array" ref="J117">IFERROR(INDEX('Measure List'!I:I,'Printable Report'!$A117),"")</f>
        <v/>
      </c>
      <c r="K117" s="349" t="str" cm="1">
        <f t="array" ref="K117">IFERROR(INDEX('Measure List'!J:J,'Printable Report'!$A117),"")</f>
        <v/>
      </c>
      <c r="L117" s="349" t="str" cm="1">
        <f t="array" ref="L117">IFERROR(INDEX('Measure List'!K:K,'Printable Report'!$A117),"")</f>
        <v/>
      </c>
      <c r="M117" s="306"/>
      <c r="O117" s="325"/>
    </row>
    <row r="118" spans="1:15" ht="39.6" customHeight="1" x14ac:dyDescent="0.25">
      <c r="A118" s="348" t="str" cm="1">
        <f t="array" ref="A118">IFERROR(SMALL(IF('Measure List'!G$2:G$171&lt;&gt;0,'Measure List'!A$2:A$171),ROW()-26),"")</f>
        <v/>
      </c>
      <c r="B118" s="326"/>
      <c r="C118" s="326"/>
      <c r="D118" s="327" t="str" cm="1">
        <f t="array" ref="D118">IFERROR(INDEX('Measure List'!B:B,'Printable Report'!$A118),"")</f>
        <v/>
      </c>
      <c r="E118" s="328" t="str" cm="1">
        <f t="array" ref="E118">IFERROR(INDEX('Measure List'!C:C,'Printable Report'!$A118),"")</f>
        <v/>
      </c>
      <c r="F118" s="329" t="str" cm="1">
        <f t="array" ref="F118">IFERROR(INDEX('Measure List'!D:D,'Printable Report'!$A118),"")</f>
        <v/>
      </c>
      <c r="G118" s="330" t="str" cm="1">
        <f t="array" ref="G118">IFERROR(INDEX('Measure List'!E:E,'Printable Report'!$A118),"")</f>
        <v/>
      </c>
      <c r="H118" s="349" t="str" cm="1">
        <f t="array" ref="H118">IFERROR(INDEX('Measure List'!F:F,'Printable Report'!$A118),"")</f>
        <v/>
      </c>
      <c r="I118" s="332" t="str" cm="1">
        <f t="array" ref="I118">IFERROR(INDEX('Measure List'!G:G,'Printable Report'!$A118),"")</f>
        <v/>
      </c>
      <c r="J118" s="349" t="str" cm="1">
        <f t="array" ref="J118">IFERROR(INDEX('Measure List'!I:I,'Printable Report'!$A118),"")</f>
        <v/>
      </c>
      <c r="K118" s="349" t="str" cm="1">
        <f t="array" ref="K118">IFERROR(INDEX('Measure List'!J:J,'Printable Report'!$A118),"")</f>
        <v/>
      </c>
      <c r="L118" s="349" t="str" cm="1">
        <f t="array" ref="L118">IFERROR(INDEX('Measure List'!K:K,'Printable Report'!$A118),"")</f>
        <v/>
      </c>
      <c r="M118" s="306"/>
      <c r="O118" s="325"/>
    </row>
    <row r="119" spans="1:15" ht="39.6" customHeight="1" x14ac:dyDescent="0.25">
      <c r="A119" s="348" t="str" cm="1">
        <f t="array" ref="A119">IFERROR(SMALL(IF('Measure List'!G$2:G$171&lt;&gt;0,'Measure List'!A$2:A$171),ROW()-26),"")</f>
        <v/>
      </c>
      <c r="B119" s="326"/>
      <c r="C119" s="326"/>
      <c r="D119" s="327" t="str" cm="1">
        <f t="array" ref="D119">IFERROR(INDEX('Measure List'!B:B,'Printable Report'!$A119),"")</f>
        <v/>
      </c>
      <c r="E119" s="328" t="str" cm="1">
        <f t="array" ref="E119">IFERROR(INDEX('Measure List'!C:C,'Printable Report'!$A119),"")</f>
        <v/>
      </c>
      <c r="F119" s="329" t="str" cm="1">
        <f t="array" ref="F119">IFERROR(INDEX('Measure List'!D:D,'Printable Report'!$A119),"")</f>
        <v/>
      </c>
      <c r="G119" s="330" t="str" cm="1">
        <f t="array" ref="G119">IFERROR(INDEX('Measure List'!E:E,'Printable Report'!$A119),"")</f>
        <v/>
      </c>
      <c r="H119" s="349" t="str" cm="1">
        <f t="array" ref="H119">IFERROR(INDEX('Measure List'!F:F,'Printable Report'!$A119),"")</f>
        <v/>
      </c>
      <c r="I119" s="332" t="str" cm="1">
        <f t="array" ref="I119">IFERROR(INDEX('Measure List'!G:G,'Printable Report'!$A119),"")</f>
        <v/>
      </c>
      <c r="J119" s="349" t="str" cm="1">
        <f t="array" ref="J119">IFERROR(INDEX('Measure List'!I:I,'Printable Report'!$A119),"")</f>
        <v/>
      </c>
      <c r="K119" s="349" t="str" cm="1">
        <f t="array" ref="K119">IFERROR(INDEX('Measure List'!J:J,'Printable Report'!$A119),"")</f>
        <v/>
      </c>
      <c r="L119" s="349" t="str" cm="1">
        <f t="array" ref="L119">IFERROR(INDEX('Measure List'!K:K,'Printable Report'!$A119),"")</f>
        <v/>
      </c>
      <c r="M119" s="306"/>
      <c r="O119" s="325"/>
    </row>
    <row r="120" spans="1:15" ht="39.6" customHeight="1" x14ac:dyDescent="0.25">
      <c r="A120" s="348" t="str" cm="1">
        <f t="array" ref="A120">IFERROR(SMALL(IF('Measure List'!G$2:G$171&lt;&gt;0,'Measure List'!A$2:A$171),ROW()-26),"")</f>
        <v/>
      </c>
      <c r="B120" s="326"/>
      <c r="C120" s="326"/>
      <c r="D120" s="327" t="str" cm="1">
        <f t="array" ref="D120">IFERROR(INDEX('Measure List'!B:B,'Printable Report'!$A120),"")</f>
        <v/>
      </c>
      <c r="E120" s="328" t="str" cm="1">
        <f t="array" ref="E120">IFERROR(INDEX('Measure List'!C:C,'Printable Report'!$A120),"")</f>
        <v/>
      </c>
      <c r="F120" s="329" t="str" cm="1">
        <f t="array" ref="F120">IFERROR(INDEX('Measure List'!D:D,'Printable Report'!$A120),"")</f>
        <v/>
      </c>
      <c r="G120" s="330" t="str" cm="1">
        <f t="array" ref="G120">IFERROR(INDEX('Measure List'!E:E,'Printable Report'!$A120),"")</f>
        <v/>
      </c>
      <c r="H120" s="349" t="str" cm="1">
        <f t="array" ref="H120">IFERROR(INDEX('Measure List'!F:F,'Printable Report'!$A120),"")</f>
        <v/>
      </c>
      <c r="I120" s="332" t="str" cm="1">
        <f t="array" ref="I120">IFERROR(INDEX('Measure List'!G:G,'Printable Report'!$A120),"")</f>
        <v/>
      </c>
      <c r="J120" s="349" t="str" cm="1">
        <f t="array" ref="J120">IFERROR(INDEX('Measure List'!I:I,'Printable Report'!$A120),"")</f>
        <v/>
      </c>
      <c r="K120" s="349" t="str" cm="1">
        <f t="array" ref="K120">IFERROR(INDEX('Measure List'!J:J,'Printable Report'!$A120),"")</f>
        <v/>
      </c>
      <c r="L120" s="349" t="str" cm="1">
        <f t="array" ref="L120">IFERROR(INDEX('Measure List'!K:K,'Printable Report'!$A120),"")</f>
        <v/>
      </c>
      <c r="M120" s="306"/>
      <c r="O120" s="325"/>
    </row>
    <row r="121" spans="1:15" ht="39.6" customHeight="1" x14ac:dyDescent="0.25">
      <c r="A121" s="348" t="str" cm="1">
        <f t="array" ref="A121">IFERROR(SMALL(IF('Measure List'!G$2:G$171&lt;&gt;0,'Measure List'!A$2:A$171),ROW()-26),"")</f>
        <v/>
      </c>
      <c r="B121" s="326"/>
      <c r="C121" s="326"/>
      <c r="D121" s="327" t="str" cm="1">
        <f t="array" ref="D121">IFERROR(INDEX('Measure List'!B:B,'Printable Report'!$A121),"")</f>
        <v/>
      </c>
      <c r="E121" s="328" t="str" cm="1">
        <f t="array" ref="E121">IFERROR(INDEX('Measure List'!C:C,'Printable Report'!$A121),"")</f>
        <v/>
      </c>
      <c r="F121" s="329" t="str" cm="1">
        <f t="array" ref="F121">IFERROR(INDEX('Measure List'!D:D,'Printable Report'!$A121),"")</f>
        <v/>
      </c>
      <c r="G121" s="330" t="str" cm="1">
        <f t="array" ref="G121">IFERROR(INDEX('Measure List'!E:E,'Printable Report'!$A121),"")</f>
        <v/>
      </c>
      <c r="H121" s="349" t="str" cm="1">
        <f t="array" ref="H121">IFERROR(INDEX('Measure List'!F:F,'Printable Report'!$A121),"")</f>
        <v/>
      </c>
      <c r="I121" s="332" t="str" cm="1">
        <f t="array" ref="I121">IFERROR(INDEX('Measure List'!G:G,'Printable Report'!$A121),"")</f>
        <v/>
      </c>
      <c r="J121" s="349" t="str" cm="1">
        <f t="array" ref="J121">IFERROR(INDEX('Measure List'!I:I,'Printable Report'!$A121),"")</f>
        <v/>
      </c>
      <c r="K121" s="349" t="str" cm="1">
        <f t="array" ref="K121">IFERROR(INDEX('Measure List'!J:J,'Printable Report'!$A121),"")</f>
        <v/>
      </c>
      <c r="L121" s="349" t="str" cm="1">
        <f t="array" ref="L121">IFERROR(INDEX('Measure List'!K:K,'Printable Report'!$A121),"")</f>
        <v/>
      </c>
      <c r="M121" s="306"/>
      <c r="O121" s="325"/>
    </row>
    <row r="122" spans="1:15" ht="39.6" customHeight="1" x14ac:dyDescent="0.25">
      <c r="A122" s="348" t="str" cm="1">
        <f t="array" ref="A122">IFERROR(SMALL(IF('Measure List'!G$2:G$171&lt;&gt;0,'Measure List'!A$2:A$171),ROW()-26),"")</f>
        <v/>
      </c>
      <c r="B122" s="326"/>
      <c r="C122" s="326"/>
      <c r="D122" s="327" t="str" cm="1">
        <f t="array" ref="D122">IFERROR(INDEX('Measure List'!B:B,'Printable Report'!$A122),"")</f>
        <v/>
      </c>
      <c r="E122" s="328" t="str" cm="1">
        <f t="array" ref="E122">IFERROR(INDEX('Measure List'!C:C,'Printable Report'!$A122),"")</f>
        <v/>
      </c>
      <c r="F122" s="329" t="str" cm="1">
        <f t="array" ref="F122">IFERROR(INDEX('Measure List'!D:D,'Printable Report'!$A122),"")</f>
        <v/>
      </c>
      <c r="G122" s="330" t="str" cm="1">
        <f t="array" ref="G122">IFERROR(INDEX('Measure List'!E:E,'Printable Report'!$A122),"")</f>
        <v/>
      </c>
      <c r="H122" s="349" t="str" cm="1">
        <f t="array" ref="H122">IFERROR(INDEX('Measure List'!F:F,'Printable Report'!$A122),"")</f>
        <v/>
      </c>
      <c r="I122" s="332" t="str" cm="1">
        <f t="array" ref="I122">IFERROR(INDEX('Measure List'!G:G,'Printable Report'!$A122),"")</f>
        <v/>
      </c>
      <c r="J122" s="349" t="str" cm="1">
        <f t="array" ref="J122">IFERROR(INDEX('Measure List'!I:I,'Printable Report'!$A122),"")</f>
        <v/>
      </c>
      <c r="K122" s="349" t="str" cm="1">
        <f t="array" ref="K122">IFERROR(INDEX('Measure List'!J:J,'Printable Report'!$A122),"")</f>
        <v/>
      </c>
      <c r="L122" s="349" t="str" cm="1">
        <f t="array" ref="L122">IFERROR(INDEX('Measure List'!K:K,'Printable Report'!$A122),"")</f>
        <v/>
      </c>
      <c r="M122" s="306"/>
      <c r="O122" s="325"/>
    </row>
    <row r="123" spans="1:15" ht="39.6" customHeight="1" x14ac:dyDescent="0.25">
      <c r="A123" s="348" t="str" cm="1">
        <f t="array" ref="A123">IFERROR(SMALL(IF('Measure List'!G$2:G$171&lt;&gt;0,'Measure List'!A$2:A$171),ROW()-26),"")</f>
        <v/>
      </c>
      <c r="B123" s="326"/>
      <c r="C123" s="326"/>
      <c r="D123" s="327" t="str" cm="1">
        <f t="array" ref="D123">IFERROR(INDEX('Measure List'!B:B,'Printable Report'!$A123),"")</f>
        <v/>
      </c>
      <c r="E123" s="328" t="str" cm="1">
        <f t="array" ref="E123">IFERROR(INDEX('Measure List'!C:C,'Printable Report'!$A123),"")</f>
        <v/>
      </c>
      <c r="F123" s="329" t="str" cm="1">
        <f t="array" ref="F123">IFERROR(INDEX('Measure List'!D:D,'Printable Report'!$A123),"")</f>
        <v/>
      </c>
      <c r="G123" s="330" t="str" cm="1">
        <f t="array" ref="G123">IFERROR(INDEX('Measure List'!E:E,'Printable Report'!$A123),"")</f>
        <v/>
      </c>
      <c r="H123" s="349" t="str" cm="1">
        <f t="array" ref="H123">IFERROR(INDEX('Measure List'!F:F,'Printable Report'!$A123),"")</f>
        <v/>
      </c>
      <c r="I123" s="332" t="str" cm="1">
        <f t="array" ref="I123">IFERROR(INDEX('Measure List'!G:G,'Printable Report'!$A123),"")</f>
        <v/>
      </c>
      <c r="J123" s="349" t="str" cm="1">
        <f t="array" ref="J123">IFERROR(INDEX('Measure List'!I:I,'Printable Report'!$A123),"")</f>
        <v/>
      </c>
      <c r="K123" s="349" t="str" cm="1">
        <f t="array" ref="K123">IFERROR(INDEX('Measure List'!J:J,'Printable Report'!$A123),"")</f>
        <v/>
      </c>
      <c r="L123" s="349" t="str" cm="1">
        <f t="array" ref="L123">IFERROR(INDEX('Measure List'!K:K,'Printable Report'!$A123),"")</f>
        <v/>
      </c>
      <c r="M123" s="306"/>
      <c r="O123" s="325"/>
    </row>
    <row r="124" spans="1:15" ht="39.6" customHeight="1" x14ac:dyDescent="0.25">
      <c r="A124" s="348" t="str" cm="1">
        <f t="array" ref="A124">IFERROR(SMALL(IF('Measure List'!G$2:G$171&lt;&gt;0,'Measure List'!A$2:A$171),ROW()-26),"")</f>
        <v/>
      </c>
      <c r="B124" s="326"/>
      <c r="C124" s="326"/>
      <c r="D124" s="327" t="str" cm="1">
        <f t="array" ref="D124">IFERROR(INDEX('Measure List'!B:B,'Printable Report'!$A124),"")</f>
        <v/>
      </c>
      <c r="E124" s="328" t="str" cm="1">
        <f t="array" ref="E124">IFERROR(INDEX('Measure List'!C:C,'Printable Report'!$A124),"")</f>
        <v/>
      </c>
      <c r="F124" s="329" t="str" cm="1">
        <f t="array" ref="F124">IFERROR(INDEX('Measure List'!D:D,'Printable Report'!$A124),"")</f>
        <v/>
      </c>
      <c r="G124" s="330" t="str" cm="1">
        <f t="array" ref="G124">IFERROR(INDEX('Measure List'!E:E,'Printable Report'!$A124),"")</f>
        <v/>
      </c>
      <c r="H124" s="349" t="str" cm="1">
        <f t="array" ref="H124">IFERROR(INDEX('Measure List'!F:F,'Printable Report'!$A124),"")</f>
        <v/>
      </c>
      <c r="I124" s="332" t="str" cm="1">
        <f t="array" ref="I124">IFERROR(INDEX('Measure List'!G:G,'Printable Report'!$A124),"")</f>
        <v/>
      </c>
      <c r="J124" s="349" t="str" cm="1">
        <f t="array" ref="J124">IFERROR(INDEX('Measure List'!I:I,'Printable Report'!$A124),"")</f>
        <v/>
      </c>
      <c r="K124" s="349" t="str" cm="1">
        <f t="array" ref="K124">IFERROR(INDEX('Measure List'!J:J,'Printable Report'!$A124),"")</f>
        <v/>
      </c>
      <c r="L124" s="349" t="str" cm="1">
        <f t="array" ref="L124">IFERROR(INDEX('Measure List'!K:K,'Printable Report'!$A124),"")</f>
        <v/>
      </c>
      <c r="M124" s="306"/>
      <c r="O124" s="325"/>
    </row>
    <row r="125" spans="1:15" ht="39.6" customHeight="1" x14ac:dyDescent="0.25">
      <c r="A125" s="348" t="str" cm="1">
        <f t="array" ref="A125">IFERROR(SMALL(IF('Measure List'!G$2:G$171&lt;&gt;0,'Measure List'!A$2:A$171),ROW()-26),"")</f>
        <v/>
      </c>
      <c r="B125" s="326"/>
      <c r="C125" s="326"/>
      <c r="D125" s="327" t="str" cm="1">
        <f t="array" ref="D125">IFERROR(INDEX('Measure List'!B:B,'Printable Report'!$A125),"")</f>
        <v/>
      </c>
      <c r="E125" s="328" t="str" cm="1">
        <f t="array" ref="E125">IFERROR(INDEX('Measure List'!C:C,'Printable Report'!$A125),"")</f>
        <v/>
      </c>
      <c r="F125" s="329" t="str" cm="1">
        <f t="array" ref="F125">IFERROR(INDEX('Measure List'!D:D,'Printable Report'!$A125),"")</f>
        <v/>
      </c>
      <c r="G125" s="330" t="str" cm="1">
        <f t="array" ref="G125">IFERROR(INDEX('Measure List'!E:E,'Printable Report'!$A125),"")</f>
        <v/>
      </c>
      <c r="H125" s="349" t="str" cm="1">
        <f t="array" ref="H125">IFERROR(INDEX('Measure List'!F:F,'Printable Report'!$A125),"")</f>
        <v/>
      </c>
      <c r="I125" s="332" t="str" cm="1">
        <f t="array" ref="I125">IFERROR(INDEX('Measure List'!G:G,'Printable Report'!$A125),"")</f>
        <v/>
      </c>
      <c r="J125" s="349" t="str" cm="1">
        <f t="array" ref="J125">IFERROR(INDEX('Measure List'!I:I,'Printable Report'!$A125),"")</f>
        <v/>
      </c>
      <c r="K125" s="349" t="str" cm="1">
        <f t="array" ref="K125">IFERROR(INDEX('Measure List'!J:J,'Printable Report'!$A125),"")</f>
        <v/>
      </c>
      <c r="L125" s="349" t="str" cm="1">
        <f t="array" ref="L125">IFERROR(INDEX('Measure List'!K:K,'Printable Report'!$A125),"")</f>
        <v/>
      </c>
      <c r="M125" s="306"/>
      <c r="O125" s="325"/>
    </row>
    <row r="126" spans="1:15" ht="39.6" customHeight="1" x14ac:dyDescent="0.25">
      <c r="A126" s="348" t="str" cm="1">
        <f t="array" ref="A126">IFERROR(SMALL(IF('Measure List'!G$2:G$171&lt;&gt;0,'Measure List'!A$2:A$171),ROW()-26),"")</f>
        <v/>
      </c>
      <c r="B126" s="326"/>
      <c r="C126" s="326"/>
      <c r="D126" s="327" t="str" cm="1">
        <f t="array" ref="D126">IFERROR(INDEX('Measure List'!B:B,'Printable Report'!$A126),"")</f>
        <v/>
      </c>
      <c r="E126" s="328" t="str" cm="1">
        <f t="array" ref="E126">IFERROR(INDEX('Measure List'!C:C,'Printable Report'!$A126),"")</f>
        <v/>
      </c>
      <c r="F126" s="329" t="str" cm="1">
        <f t="array" ref="F126">IFERROR(INDEX('Measure List'!D:D,'Printable Report'!$A126),"")</f>
        <v/>
      </c>
      <c r="G126" s="330" t="str" cm="1">
        <f t="array" ref="G126">IFERROR(INDEX('Measure List'!E:E,'Printable Report'!$A126),"")</f>
        <v/>
      </c>
      <c r="H126" s="349" t="str" cm="1">
        <f t="array" ref="H126">IFERROR(INDEX('Measure List'!F:F,'Printable Report'!$A126),"")</f>
        <v/>
      </c>
      <c r="I126" s="332" t="str" cm="1">
        <f t="array" ref="I126">IFERROR(INDEX('Measure List'!G:G,'Printable Report'!$A126),"")</f>
        <v/>
      </c>
      <c r="J126" s="349" t="str" cm="1">
        <f t="array" ref="J126">IFERROR(INDEX('Measure List'!I:I,'Printable Report'!$A126),"")</f>
        <v/>
      </c>
      <c r="K126" s="349" t="str" cm="1">
        <f t="array" ref="K126">IFERROR(INDEX('Measure List'!J:J,'Printable Report'!$A126),"")</f>
        <v/>
      </c>
      <c r="L126" s="349" t="str" cm="1">
        <f t="array" ref="L126">IFERROR(INDEX('Measure List'!K:K,'Printable Report'!$A126),"")</f>
        <v/>
      </c>
      <c r="M126" s="306"/>
      <c r="O126" s="325"/>
    </row>
    <row r="127" spans="1:15" ht="39.6" customHeight="1" x14ac:dyDescent="0.25">
      <c r="A127" s="348" t="str" cm="1">
        <f t="array" ref="A127">IFERROR(SMALL(IF('Measure List'!G$2:G$171&lt;&gt;0,'Measure List'!A$2:A$171),ROW()-26),"")</f>
        <v/>
      </c>
      <c r="B127" s="326"/>
      <c r="C127" s="326"/>
      <c r="D127" s="327" t="str" cm="1">
        <f t="array" ref="D127">IFERROR(INDEX('Measure List'!B:B,'Printable Report'!$A127),"")</f>
        <v/>
      </c>
      <c r="E127" s="328" t="str" cm="1">
        <f t="array" ref="E127">IFERROR(INDEX('Measure List'!C:C,'Printable Report'!$A127),"")</f>
        <v/>
      </c>
      <c r="F127" s="329" t="str" cm="1">
        <f t="array" ref="F127">IFERROR(INDEX('Measure List'!D:D,'Printable Report'!$A127),"")</f>
        <v/>
      </c>
      <c r="G127" s="330" t="str" cm="1">
        <f t="array" ref="G127">IFERROR(INDEX('Measure List'!E:E,'Printable Report'!$A127),"")</f>
        <v/>
      </c>
      <c r="H127" s="349" t="str" cm="1">
        <f t="array" ref="H127">IFERROR(INDEX('Measure List'!F:F,'Printable Report'!$A127),"")</f>
        <v/>
      </c>
      <c r="I127" s="332" t="str" cm="1">
        <f t="array" ref="I127">IFERROR(INDEX('Measure List'!G:G,'Printable Report'!$A127),"")</f>
        <v/>
      </c>
      <c r="J127" s="349" t="str" cm="1">
        <f t="array" ref="J127">IFERROR(INDEX('Measure List'!I:I,'Printable Report'!$A127),"")</f>
        <v/>
      </c>
      <c r="K127" s="349" t="str" cm="1">
        <f t="array" ref="K127">IFERROR(INDEX('Measure List'!J:J,'Printable Report'!$A127),"")</f>
        <v/>
      </c>
      <c r="L127" s="349" t="str" cm="1">
        <f t="array" ref="L127">IFERROR(INDEX('Measure List'!K:K,'Printable Report'!$A127),"")</f>
        <v/>
      </c>
      <c r="M127" s="306"/>
      <c r="O127" s="325"/>
    </row>
    <row r="128" spans="1:15" ht="39.6" customHeight="1" x14ac:dyDescent="0.25">
      <c r="A128" s="348" t="str" cm="1">
        <f t="array" ref="A128">IFERROR(SMALL(IF('Measure List'!G$2:G$171&lt;&gt;0,'Measure List'!A$2:A$171),ROW()-26),"")</f>
        <v/>
      </c>
      <c r="B128" s="326"/>
      <c r="C128" s="326"/>
      <c r="D128" s="327" t="str" cm="1">
        <f t="array" ref="D128">IFERROR(INDEX('Measure List'!B:B,'Printable Report'!$A128),"")</f>
        <v/>
      </c>
      <c r="E128" s="328" t="str" cm="1">
        <f t="array" ref="E128">IFERROR(INDEX('Measure List'!C:C,'Printable Report'!$A128),"")</f>
        <v/>
      </c>
      <c r="F128" s="329" t="str" cm="1">
        <f t="array" ref="F128">IFERROR(INDEX('Measure List'!D:D,'Printable Report'!$A128),"")</f>
        <v/>
      </c>
      <c r="G128" s="330" t="str" cm="1">
        <f t="array" ref="G128">IFERROR(INDEX('Measure List'!E:E,'Printable Report'!$A128),"")</f>
        <v/>
      </c>
      <c r="H128" s="349" t="str" cm="1">
        <f t="array" ref="H128">IFERROR(INDEX('Measure List'!F:F,'Printable Report'!$A128),"")</f>
        <v/>
      </c>
      <c r="I128" s="332" t="str" cm="1">
        <f t="array" ref="I128">IFERROR(INDEX('Measure List'!G:G,'Printable Report'!$A128),"")</f>
        <v/>
      </c>
      <c r="J128" s="349" t="str" cm="1">
        <f t="array" ref="J128">IFERROR(INDEX('Measure List'!I:I,'Printable Report'!$A128),"")</f>
        <v/>
      </c>
      <c r="K128" s="349" t="str" cm="1">
        <f t="array" ref="K128">IFERROR(INDEX('Measure List'!J:J,'Printable Report'!$A128),"")</f>
        <v/>
      </c>
      <c r="L128" s="349" t="str" cm="1">
        <f t="array" ref="L128">IFERROR(INDEX('Measure List'!K:K,'Printable Report'!$A128),"")</f>
        <v/>
      </c>
      <c r="M128" s="306"/>
      <c r="O128" s="325"/>
    </row>
    <row r="129" spans="1:21" ht="39.6" customHeight="1" x14ac:dyDescent="0.25">
      <c r="A129" s="348" t="str" cm="1">
        <f t="array" ref="A129">IFERROR(SMALL(IF('Measure List'!G$2:G$171&lt;&gt;0,'Measure List'!A$2:A$171),ROW()-26),"")</f>
        <v/>
      </c>
      <c r="B129" s="326"/>
      <c r="C129" s="326"/>
      <c r="D129" s="327" t="str" cm="1">
        <f t="array" ref="D129">IFERROR(INDEX('Measure List'!B:B,'Printable Report'!$A129),"")</f>
        <v/>
      </c>
      <c r="E129" s="328" t="str" cm="1">
        <f t="array" ref="E129">IFERROR(INDEX('Measure List'!C:C,'Printable Report'!$A129),"")</f>
        <v/>
      </c>
      <c r="F129" s="329" t="str" cm="1">
        <f t="array" ref="F129">IFERROR(INDEX('Measure List'!D:D,'Printable Report'!$A129),"")</f>
        <v/>
      </c>
      <c r="G129" s="330" t="str" cm="1">
        <f t="array" ref="G129">IFERROR(INDEX('Measure List'!E:E,'Printable Report'!$A129),"")</f>
        <v/>
      </c>
      <c r="H129" s="349" t="str" cm="1">
        <f t="array" ref="H129">IFERROR(INDEX('Measure List'!F:F,'Printable Report'!$A129),"")</f>
        <v/>
      </c>
      <c r="I129" s="332" t="str" cm="1">
        <f t="array" ref="I129">IFERROR(INDEX('Measure List'!G:G,'Printable Report'!$A129),"")</f>
        <v/>
      </c>
      <c r="J129" s="349" t="str" cm="1">
        <f t="array" ref="J129">IFERROR(INDEX('Measure List'!I:I,'Printable Report'!$A129),"")</f>
        <v/>
      </c>
      <c r="K129" s="349" t="str" cm="1">
        <f t="array" ref="K129">IFERROR(INDEX('Measure List'!J:J,'Printable Report'!$A129),"")</f>
        <v/>
      </c>
      <c r="L129" s="349" t="str" cm="1">
        <f t="array" ref="L129">IFERROR(INDEX('Measure List'!K:K,'Printable Report'!$A129),"")</f>
        <v/>
      </c>
      <c r="M129" s="306"/>
      <c r="O129" s="325"/>
    </row>
    <row r="130" spans="1:21" ht="39.6" customHeight="1" x14ac:dyDescent="0.25">
      <c r="A130" s="348" t="str" cm="1">
        <f t="array" ref="A130">IFERROR(SMALL(IF('Measure List'!G$2:G$171&lt;&gt;0,'Measure List'!A$2:A$171),ROW()-26),"")</f>
        <v/>
      </c>
      <c r="B130" s="326"/>
      <c r="C130" s="326"/>
      <c r="D130" s="327" t="str" cm="1">
        <f t="array" ref="D130">IFERROR(INDEX('Measure List'!B:B,'Printable Report'!$A130),"")</f>
        <v/>
      </c>
      <c r="E130" s="328" t="str" cm="1">
        <f t="array" ref="E130">IFERROR(INDEX('Measure List'!C:C,'Printable Report'!$A130),"")</f>
        <v/>
      </c>
      <c r="F130" s="329" t="str" cm="1">
        <f t="array" ref="F130">IFERROR(INDEX('Measure List'!D:D,'Printable Report'!$A130),"")</f>
        <v/>
      </c>
      <c r="G130" s="330" t="str" cm="1">
        <f t="array" ref="G130">IFERROR(INDEX('Measure List'!E:E,'Printable Report'!$A130),"")</f>
        <v/>
      </c>
      <c r="H130" s="349" t="str" cm="1">
        <f t="array" ref="H130">IFERROR(INDEX('Measure List'!F:F,'Printable Report'!$A130),"")</f>
        <v/>
      </c>
      <c r="I130" s="332" t="str" cm="1">
        <f t="array" ref="I130">IFERROR(INDEX('Measure List'!G:G,'Printable Report'!$A130),"")</f>
        <v/>
      </c>
      <c r="J130" s="349" t="str" cm="1">
        <f t="array" ref="J130">IFERROR(INDEX('Measure List'!I:I,'Printable Report'!$A130),"")</f>
        <v/>
      </c>
      <c r="K130" s="349" t="str" cm="1">
        <f t="array" ref="K130">IFERROR(INDEX('Measure List'!J:J,'Printable Report'!$A130),"")</f>
        <v/>
      </c>
      <c r="L130" s="349" t="str" cm="1">
        <f t="array" ref="L130">IFERROR(INDEX('Measure List'!K:K,'Printable Report'!$A130),"")</f>
        <v/>
      </c>
      <c r="M130" s="306"/>
      <c r="O130" s="325"/>
    </row>
    <row r="131" spans="1:21" ht="39.6" customHeight="1" x14ac:dyDescent="0.25">
      <c r="A131" s="348" t="str" cm="1">
        <f t="array" ref="A131">IFERROR(SMALL(IF('Measure List'!G$2:G$171&lt;&gt;0,'Measure List'!A$2:A$171),ROW()-26),"")</f>
        <v/>
      </c>
      <c r="B131" s="326"/>
      <c r="C131" s="326"/>
      <c r="D131" s="327" t="str" cm="1">
        <f t="array" ref="D131">IFERROR(INDEX('Measure List'!B:B,'Printable Report'!$A131),"")</f>
        <v/>
      </c>
      <c r="E131" s="328" t="str" cm="1">
        <f t="array" ref="E131">IFERROR(INDEX('Measure List'!C:C,'Printable Report'!$A131),"")</f>
        <v/>
      </c>
      <c r="F131" s="329" t="str" cm="1">
        <f t="array" ref="F131">IFERROR(INDEX('Measure List'!D:D,'Printable Report'!$A131),"")</f>
        <v/>
      </c>
      <c r="G131" s="330" t="str" cm="1">
        <f t="array" ref="G131">IFERROR(INDEX('Measure List'!E:E,'Printable Report'!$A131),"")</f>
        <v/>
      </c>
      <c r="H131" s="349" t="str" cm="1">
        <f t="array" ref="H131">IFERROR(INDEX('Measure List'!F:F,'Printable Report'!$A131),"")</f>
        <v/>
      </c>
      <c r="I131" s="332" t="str" cm="1">
        <f t="array" ref="I131">IFERROR(INDEX('Measure List'!G:G,'Printable Report'!$A131),"")</f>
        <v/>
      </c>
      <c r="J131" s="349" t="str" cm="1">
        <f t="array" ref="J131">IFERROR(INDEX('Measure List'!I:I,'Printable Report'!$A131),"")</f>
        <v/>
      </c>
      <c r="K131" s="349" t="str" cm="1">
        <f t="array" ref="K131">IFERROR(INDEX('Measure List'!J:J,'Printable Report'!$A131),"")</f>
        <v/>
      </c>
      <c r="L131" s="349" t="str" cm="1">
        <f t="array" ref="L131">IFERROR(INDEX('Measure List'!K:K,'Printable Report'!$A131),"")</f>
        <v/>
      </c>
      <c r="M131" s="306"/>
      <c r="O131" s="325"/>
    </row>
    <row r="132" spans="1:21" ht="39.6" customHeight="1" x14ac:dyDescent="0.25">
      <c r="A132" s="348" t="str" cm="1">
        <f t="array" ref="A132">IFERROR(SMALL(IF('Measure List'!G$2:G$171&lt;&gt;0,'Measure List'!A$2:A$171),ROW()-26),"")</f>
        <v/>
      </c>
      <c r="B132" s="326"/>
      <c r="C132" s="326"/>
      <c r="D132" s="327" t="str" cm="1">
        <f t="array" ref="D132">IFERROR(INDEX('Measure List'!B:B,'Printable Report'!$A132),"")</f>
        <v/>
      </c>
      <c r="E132" s="328" t="str" cm="1">
        <f t="array" ref="E132">IFERROR(INDEX('Measure List'!C:C,'Printable Report'!$A132),"")</f>
        <v/>
      </c>
      <c r="F132" s="329" t="str" cm="1">
        <f t="array" ref="F132">IFERROR(INDEX('Measure List'!D:D,'Printable Report'!$A132),"")</f>
        <v/>
      </c>
      <c r="G132" s="330" t="str" cm="1">
        <f t="array" ref="G132">IFERROR(INDEX('Measure List'!E:E,'Printable Report'!$A132),"")</f>
        <v/>
      </c>
      <c r="H132" s="349" t="str" cm="1">
        <f t="array" ref="H132">IFERROR(INDEX('Measure List'!F:F,'Printable Report'!$A132),"")</f>
        <v/>
      </c>
      <c r="I132" s="332" t="str" cm="1">
        <f t="array" ref="I132">IFERROR(INDEX('Measure List'!G:G,'Printable Report'!$A132),"")</f>
        <v/>
      </c>
      <c r="J132" s="349" t="str" cm="1">
        <f t="array" ref="J132">IFERROR(INDEX('Measure List'!I:I,'Printable Report'!$A132),"")</f>
        <v/>
      </c>
      <c r="K132" s="349" t="str" cm="1">
        <f t="array" ref="K132">IFERROR(INDEX('Measure List'!J:J,'Printable Report'!$A132),"")</f>
        <v/>
      </c>
      <c r="L132" s="349" t="str" cm="1">
        <f t="array" ref="L132">IFERROR(INDEX('Measure List'!K:K,'Printable Report'!$A132),"")</f>
        <v/>
      </c>
      <c r="M132" s="306"/>
      <c r="O132" s="325"/>
    </row>
    <row r="133" spans="1:21" ht="39.6" customHeight="1" x14ac:dyDescent="0.25">
      <c r="A133" s="348" t="str" cm="1">
        <f t="array" ref="A133">IFERROR(SMALL(IF('Measure List'!G$2:G$171&lt;&gt;0,'Measure List'!A$2:A$171),ROW()-26),"")</f>
        <v/>
      </c>
      <c r="B133" s="326"/>
      <c r="C133" s="326"/>
      <c r="D133" s="327" t="str" cm="1">
        <f t="array" ref="D133">IFERROR(INDEX('Measure List'!B:B,'Printable Report'!$A133),"")</f>
        <v/>
      </c>
      <c r="E133" s="328" t="str" cm="1">
        <f t="array" ref="E133">IFERROR(INDEX('Measure List'!C:C,'Printable Report'!$A133),"")</f>
        <v/>
      </c>
      <c r="F133" s="329" t="str" cm="1">
        <f t="array" ref="F133">IFERROR(INDEX('Measure List'!D:D,'Printable Report'!$A133),"")</f>
        <v/>
      </c>
      <c r="G133" s="330" t="str" cm="1">
        <f t="array" ref="G133">IFERROR(INDEX('Measure List'!E:E,'Printable Report'!$A133),"")</f>
        <v/>
      </c>
      <c r="H133" s="349" t="str" cm="1">
        <f t="array" ref="H133">IFERROR(INDEX('Measure List'!F:F,'Printable Report'!$A133),"")</f>
        <v/>
      </c>
      <c r="I133" s="332" t="str" cm="1">
        <f t="array" ref="I133">IFERROR(INDEX('Measure List'!G:G,'Printable Report'!$A133),"")</f>
        <v/>
      </c>
      <c r="J133" s="349" t="str" cm="1">
        <f t="array" ref="J133">IFERROR(INDEX('Measure List'!I:I,'Printable Report'!$A133),"")</f>
        <v/>
      </c>
      <c r="K133" s="349" t="str" cm="1">
        <f t="array" ref="K133">IFERROR(INDEX('Measure List'!J:J,'Printable Report'!$A133),"")</f>
        <v/>
      </c>
      <c r="L133" s="349" t="str" cm="1">
        <f t="array" ref="L133">IFERROR(INDEX('Measure List'!K:K,'Printable Report'!$A133),"")</f>
        <v/>
      </c>
      <c r="M133" s="306"/>
      <c r="O133" s="325"/>
    </row>
    <row r="134" spans="1:21" ht="39.6" customHeight="1" x14ac:dyDescent="0.25">
      <c r="A134" s="348" t="str" cm="1">
        <f t="array" ref="A134">IFERROR(SMALL(IF('Measure List'!G$2:G$171&lt;&gt;0,'Measure List'!A$2:A$171),ROW()-26),"")</f>
        <v/>
      </c>
      <c r="B134" s="326"/>
      <c r="C134" s="326"/>
      <c r="D134" s="327" t="str" cm="1">
        <f t="array" ref="D134">IFERROR(INDEX('Measure List'!B:B,'Printable Report'!$A134),"")</f>
        <v/>
      </c>
      <c r="E134" s="328" t="str" cm="1">
        <f t="array" ref="E134">IFERROR(INDEX('Measure List'!C:C,'Printable Report'!$A134),"")</f>
        <v/>
      </c>
      <c r="F134" s="329" t="str" cm="1">
        <f t="array" ref="F134">IFERROR(INDEX('Measure List'!D:D,'Printable Report'!$A134),"")</f>
        <v/>
      </c>
      <c r="G134" s="330" t="str" cm="1">
        <f t="array" ref="G134">IFERROR(INDEX('Measure List'!E:E,'Printable Report'!$A134),"")</f>
        <v/>
      </c>
      <c r="H134" s="349" t="str" cm="1">
        <f t="array" ref="H134">IFERROR(INDEX('Measure List'!F:F,'Printable Report'!$A134),"")</f>
        <v/>
      </c>
      <c r="I134" s="332" t="str" cm="1">
        <f t="array" ref="I134">IFERROR(INDEX('Measure List'!G:G,'Printable Report'!$A134),"")</f>
        <v/>
      </c>
      <c r="J134" s="349" t="str" cm="1">
        <f t="array" ref="J134">IFERROR(INDEX('Measure List'!I:I,'Printable Report'!$A134),"")</f>
        <v/>
      </c>
      <c r="K134" s="349" t="str" cm="1">
        <f t="array" ref="K134">IFERROR(INDEX('Measure List'!J:J,'Printable Report'!$A134),"")</f>
        <v/>
      </c>
      <c r="L134" s="349" t="str" cm="1">
        <f t="array" ref="L134">IFERROR(INDEX('Measure List'!K:K,'Printable Report'!$A134),"")</f>
        <v/>
      </c>
      <c r="M134" s="306"/>
      <c r="O134" s="325"/>
    </row>
    <row r="135" spans="1:21" ht="39.6" customHeight="1" x14ac:dyDescent="0.25">
      <c r="A135" s="348" t="str" cm="1">
        <f t="array" ref="A135">IFERROR(SMALL(IF('Measure List'!G$2:G$171&lt;&gt;0,'Measure List'!A$2:A$171),ROW()-26),"")</f>
        <v/>
      </c>
      <c r="B135" s="326"/>
      <c r="C135" s="326"/>
      <c r="D135" s="327" t="str" cm="1">
        <f t="array" ref="D135">IFERROR(INDEX('Measure List'!B:B,'Printable Report'!$A135),"")</f>
        <v/>
      </c>
      <c r="E135" s="328" t="str" cm="1">
        <f t="array" ref="E135">IFERROR(INDEX('Measure List'!C:C,'Printable Report'!$A135),"")</f>
        <v/>
      </c>
      <c r="F135" s="329" t="str" cm="1">
        <f t="array" ref="F135">IFERROR(INDEX('Measure List'!D:D,'Printable Report'!$A135),"")</f>
        <v/>
      </c>
      <c r="G135" s="330" t="str" cm="1">
        <f t="array" ref="G135">IFERROR(INDEX('Measure List'!E:E,'Printable Report'!$A135),"")</f>
        <v/>
      </c>
      <c r="H135" s="349" t="str" cm="1">
        <f t="array" ref="H135">IFERROR(INDEX('Measure List'!F:F,'Printable Report'!$A135),"")</f>
        <v/>
      </c>
      <c r="I135" s="332" t="str" cm="1">
        <f t="array" ref="I135">IFERROR(INDEX('Measure List'!G:G,'Printable Report'!$A135),"")</f>
        <v/>
      </c>
      <c r="J135" s="349" t="str" cm="1">
        <f t="array" ref="J135">IFERROR(INDEX('Measure List'!I:I,'Printable Report'!$A135),"")</f>
        <v/>
      </c>
      <c r="K135" s="349" t="str" cm="1">
        <f t="array" ref="K135">IFERROR(INDEX('Measure List'!J:J,'Printable Report'!$A135),"")</f>
        <v/>
      </c>
      <c r="L135" s="349" t="str" cm="1">
        <f t="array" ref="L135">IFERROR(INDEX('Measure List'!K:K,'Printable Report'!$A135),"")</f>
        <v/>
      </c>
      <c r="M135" s="306"/>
      <c r="O135" s="325"/>
    </row>
    <row r="136" spans="1:21" ht="39.6" customHeight="1" x14ac:dyDescent="0.25">
      <c r="A136" s="348" t="str" cm="1">
        <f t="array" ref="A136">IFERROR(SMALL(IF('Measure List'!G$2:G$171&lt;&gt;0,'Measure List'!A$2:A$171),ROW()-26),"")</f>
        <v/>
      </c>
      <c r="B136" s="326"/>
      <c r="C136" s="326"/>
      <c r="D136" s="327" t="str" cm="1">
        <f t="array" ref="D136">IFERROR(INDEX('Measure List'!B:B,'Printable Report'!$A136),"")</f>
        <v/>
      </c>
      <c r="E136" s="328" t="str" cm="1">
        <f t="array" ref="E136">IFERROR(INDEX('Measure List'!C:C,'Printable Report'!$A136),"")</f>
        <v/>
      </c>
      <c r="F136" s="329" t="str" cm="1">
        <f t="array" ref="F136">IFERROR(INDEX('Measure List'!D:D,'Printable Report'!$A136),"")</f>
        <v/>
      </c>
      <c r="G136" s="330" t="str" cm="1">
        <f t="array" ref="G136">IFERROR(INDEX('Measure List'!E:E,'Printable Report'!$A136),"")</f>
        <v/>
      </c>
      <c r="H136" s="349" t="str" cm="1">
        <f t="array" ref="H136">IFERROR(INDEX('Measure List'!F:F,'Printable Report'!$A136),"")</f>
        <v/>
      </c>
      <c r="I136" s="332" t="str" cm="1">
        <f t="array" ref="I136">IFERROR(INDEX('Measure List'!G:G,'Printable Report'!$A136),"")</f>
        <v/>
      </c>
      <c r="J136" s="349" t="str" cm="1">
        <f t="array" ref="J136">IFERROR(INDEX('Measure List'!I:I,'Printable Report'!$A136),"")</f>
        <v/>
      </c>
      <c r="K136" s="349" t="str" cm="1">
        <f t="array" ref="K136">IFERROR(INDEX('Measure List'!J:J,'Printable Report'!$A136),"")</f>
        <v/>
      </c>
      <c r="L136" s="349" t="str" cm="1">
        <f t="array" ref="L136">IFERROR(INDEX('Measure List'!K:K,'Printable Report'!$A136),"")</f>
        <v/>
      </c>
      <c r="M136" s="306"/>
      <c r="O136" s="325"/>
    </row>
    <row r="137" spans="1:21" ht="39.6" customHeight="1" x14ac:dyDescent="0.25">
      <c r="A137" s="348" t="str" cm="1">
        <f t="array" ref="A137">IFERROR(SMALL(IF('Measure List'!G$2:G$171&lt;&gt;0,'Measure List'!A$2:A$171),ROW()-26),"")</f>
        <v/>
      </c>
      <c r="B137" s="326"/>
      <c r="C137" s="326"/>
      <c r="D137" s="327" t="str" cm="1">
        <f t="array" ref="D137">IFERROR(INDEX('Measure List'!B:B,'Printable Report'!$A137),"")</f>
        <v/>
      </c>
      <c r="E137" s="328" t="str" cm="1">
        <f t="array" ref="E137">IFERROR(INDEX('Measure List'!C:C,'Printable Report'!$A137),"")</f>
        <v/>
      </c>
      <c r="F137" s="329" t="str" cm="1">
        <f t="array" ref="F137">IFERROR(INDEX('Measure List'!D:D,'Printable Report'!$A137),"")</f>
        <v/>
      </c>
      <c r="G137" s="330" t="str" cm="1">
        <f t="array" ref="G137">IFERROR(INDEX('Measure List'!E:E,'Printable Report'!$A137),"")</f>
        <v/>
      </c>
      <c r="H137" s="349" t="str" cm="1">
        <f t="array" ref="H137">IFERROR(INDEX('Measure List'!F:F,'Printable Report'!$A137),"")</f>
        <v/>
      </c>
      <c r="I137" s="332" t="str" cm="1">
        <f t="array" ref="I137">IFERROR(INDEX('Measure List'!G:G,'Printable Report'!$A137),"")</f>
        <v/>
      </c>
      <c r="J137" s="349" t="str" cm="1">
        <f t="array" ref="J137">IFERROR(INDEX('Measure List'!I:I,'Printable Report'!$A137),"")</f>
        <v/>
      </c>
      <c r="K137" s="349" t="str" cm="1">
        <f t="array" ref="K137">IFERROR(INDEX('Measure List'!J:J,'Printable Report'!$A137),"")</f>
        <v/>
      </c>
      <c r="L137" s="349" t="str" cm="1">
        <f t="array" ref="L137">IFERROR(INDEX('Measure List'!K:K,'Printable Report'!$A137),"")</f>
        <v/>
      </c>
      <c r="M137" s="306"/>
      <c r="O137" s="325"/>
    </row>
    <row r="138" spans="1:21" ht="39.6" customHeight="1" x14ac:dyDescent="0.25">
      <c r="A138" s="348" t="str" cm="1">
        <f t="array" ref="A138">IFERROR(SMALL(IF('Measure List'!G$2:G$171&lt;&gt;0,'Measure List'!A$2:A$171),ROW()-26),"")</f>
        <v/>
      </c>
      <c r="B138" s="326"/>
      <c r="C138" s="326"/>
      <c r="D138" s="327" t="str" cm="1">
        <f t="array" ref="D138">IFERROR(INDEX('Measure List'!B:B,'Printable Report'!$A138),"")</f>
        <v/>
      </c>
      <c r="E138" s="328" t="str" cm="1">
        <f t="array" ref="E138">IFERROR(INDEX('Measure List'!C:C,'Printable Report'!$A138),"")</f>
        <v/>
      </c>
      <c r="F138" s="329" t="str" cm="1">
        <f t="array" ref="F138">IFERROR(INDEX('Measure List'!D:D,'Printable Report'!$A138),"")</f>
        <v/>
      </c>
      <c r="G138" s="330" t="str" cm="1">
        <f t="array" ref="G138">IFERROR(INDEX('Measure List'!E:E,'Printable Report'!$A138),"")</f>
        <v/>
      </c>
      <c r="H138" s="349" t="str" cm="1">
        <f t="array" ref="H138">IFERROR(INDEX('Measure List'!F:F,'Printable Report'!$A138),"")</f>
        <v/>
      </c>
      <c r="I138" s="332" t="str" cm="1">
        <f t="array" ref="I138">IFERROR(INDEX('Measure List'!G:G,'Printable Report'!$A138),"")</f>
        <v/>
      </c>
      <c r="J138" s="349" t="str" cm="1">
        <f t="array" ref="J138">IFERROR(INDEX('Measure List'!I:I,'Printable Report'!$A138),"")</f>
        <v/>
      </c>
      <c r="K138" s="349" t="str" cm="1">
        <f t="array" ref="K138">IFERROR(INDEX('Measure List'!J:J,'Printable Report'!$A138),"")</f>
        <v/>
      </c>
      <c r="L138" s="349" t="str" cm="1">
        <f t="array" ref="L138">IFERROR(INDEX('Measure List'!K:K,'Printable Report'!$A138),"")</f>
        <v/>
      </c>
      <c r="M138" s="306"/>
      <c r="O138" s="325"/>
    </row>
    <row r="139" spans="1:21" s="335" customFormat="1" ht="36.6" customHeight="1" x14ac:dyDescent="0.25">
      <c r="A139" s="348" t="str" cm="1">
        <f t="array" ref="A139">IFERROR(SMALL(IF('Measure List'!G$2:G$171&lt;&gt;0,'Measure List'!A$2:A$171),ROW()-26),"")</f>
        <v/>
      </c>
      <c r="B139" s="326"/>
      <c r="C139" s="326"/>
      <c r="D139" s="327" t="str" cm="1">
        <f t="array" ref="D139">IFERROR(INDEX('Measure List'!B:B,'Printable Report'!$A139),"")</f>
        <v/>
      </c>
      <c r="E139" s="328" t="str" cm="1">
        <f t="array" ref="E139">IFERROR(INDEX('Measure List'!C:C,'Printable Report'!$A139),"")</f>
        <v/>
      </c>
      <c r="F139" s="329" t="str" cm="1">
        <f t="array" ref="F139">IFERROR(INDEX('Measure List'!D:D,'Printable Report'!$A139),"")</f>
        <v/>
      </c>
      <c r="G139" s="330" t="str" cm="1">
        <f t="array" ref="G139">IFERROR(INDEX('Measure List'!E:E,'Printable Report'!$A139),"")</f>
        <v/>
      </c>
      <c r="H139" s="349" t="str" cm="1">
        <f t="array" ref="H139">IFERROR(INDEX('Measure List'!F:F,'Printable Report'!$A139),"")</f>
        <v/>
      </c>
      <c r="I139" s="332" t="str" cm="1">
        <f t="array" ref="I139">IFERROR(INDEX('Measure List'!G:G,'Printable Report'!$A139),"")</f>
        <v/>
      </c>
      <c r="J139" s="349" t="str" cm="1">
        <f t="array" ref="J139">IFERROR(INDEX('Measure List'!I:I,'Printable Report'!$A139),"")</f>
        <v/>
      </c>
      <c r="K139" s="349" t="str" cm="1">
        <f t="array" ref="K139">IFERROR(INDEX('Measure List'!J:J,'Printable Report'!$A139),"")</f>
        <v/>
      </c>
      <c r="L139" s="349" t="str" cm="1">
        <f t="array" ref="L139">IFERROR(INDEX('Measure List'!K:K,'Printable Report'!$A139),"")</f>
        <v/>
      </c>
      <c r="M139" s="306"/>
      <c r="O139" s="336"/>
      <c r="P139" s="319"/>
      <c r="Q139" s="319"/>
      <c r="R139" s="319"/>
      <c r="S139" s="319"/>
      <c r="T139" s="319"/>
      <c r="U139" s="319"/>
    </row>
    <row r="140" spans="1:21" s="335" customFormat="1" ht="36.6" customHeight="1" x14ac:dyDescent="0.25">
      <c r="A140" s="348" t="str" cm="1">
        <f t="array" ref="A140">IFERROR(SMALL(IF('Measure List'!G$2:G$171&lt;&gt;0,'Measure List'!A$2:A$171),ROW()-26),"")</f>
        <v/>
      </c>
      <c r="B140" s="326"/>
      <c r="C140" s="326"/>
      <c r="D140" s="327" t="str" cm="1">
        <f t="array" ref="D140">IFERROR(INDEX('Measure List'!B:B,'Printable Report'!$A140),"")</f>
        <v/>
      </c>
      <c r="E140" s="328" t="str" cm="1">
        <f t="array" ref="E140">IFERROR(INDEX('Measure List'!C:C,'Printable Report'!$A140),"")</f>
        <v/>
      </c>
      <c r="F140" s="329" t="str" cm="1">
        <f t="array" ref="F140">IFERROR(INDEX('Measure List'!D:D,'Printable Report'!$A140),"")</f>
        <v/>
      </c>
      <c r="G140" s="330" t="str" cm="1">
        <f t="array" ref="G140">IFERROR(INDEX('Measure List'!E:E,'Printable Report'!$A140),"")</f>
        <v/>
      </c>
      <c r="H140" s="349" t="str" cm="1">
        <f t="array" ref="H140">IFERROR(INDEX('Measure List'!F:F,'Printable Report'!$A140),"")</f>
        <v/>
      </c>
      <c r="I140" s="332" t="str" cm="1">
        <f t="array" ref="I140">IFERROR(INDEX('Measure List'!G:G,'Printable Report'!$A140),"")</f>
        <v/>
      </c>
      <c r="J140" s="349" t="str" cm="1">
        <f t="array" ref="J140">IFERROR(INDEX('Measure List'!I:I,'Printable Report'!$A140),"")</f>
        <v/>
      </c>
      <c r="K140" s="349" t="str" cm="1">
        <f t="array" ref="K140">IFERROR(INDEX('Measure List'!J:J,'Printable Report'!$A140),"")</f>
        <v/>
      </c>
      <c r="L140" s="349" t="str" cm="1">
        <f t="array" ref="L140">IFERROR(INDEX('Measure List'!K:K,'Printable Report'!$A140),"")</f>
        <v/>
      </c>
      <c r="M140" s="306"/>
      <c r="O140" s="336"/>
      <c r="P140" s="319"/>
      <c r="Q140" s="319"/>
      <c r="R140" s="319"/>
      <c r="S140" s="319"/>
      <c r="T140" s="319"/>
      <c r="U140" s="319"/>
    </row>
    <row r="141" spans="1:21" s="335" customFormat="1" ht="36.6" customHeight="1" x14ac:dyDescent="0.25">
      <c r="A141" s="348" t="str" cm="1">
        <f t="array" ref="A141">IFERROR(SMALL(IF('Measure List'!G$2:G$171&lt;&gt;0,'Measure List'!A$2:A$171),ROW()-26),"")</f>
        <v/>
      </c>
      <c r="B141" s="326"/>
      <c r="C141" s="326"/>
      <c r="D141" s="327" t="str" cm="1">
        <f t="array" ref="D141">IFERROR(INDEX('Measure List'!B:B,'Printable Report'!$A141),"")</f>
        <v/>
      </c>
      <c r="E141" s="328" t="str" cm="1">
        <f t="array" ref="E141">IFERROR(INDEX('Measure List'!C:C,'Printable Report'!$A141),"")</f>
        <v/>
      </c>
      <c r="F141" s="329" t="str" cm="1">
        <f t="array" ref="F141">IFERROR(INDEX('Measure List'!D:D,'Printable Report'!$A141),"")</f>
        <v/>
      </c>
      <c r="G141" s="330" t="str" cm="1">
        <f t="array" ref="G141">IFERROR(INDEX('Measure List'!E:E,'Printable Report'!$A141),"")</f>
        <v/>
      </c>
      <c r="H141" s="349" t="str" cm="1">
        <f t="array" ref="H141">IFERROR(INDEX('Measure List'!F:F,'Printable Report'!$A141),"")</f>
        <v/>
      </c>
      <c r="I141" s="332" t="str" cm="1">
        <f t="array" ref="I141">IFERROR(INDEX('Measure List'!G:G,'Printable Report'!$A141),"")</f>
        <v/>
      </c>
      <c r="J141" s="349" t="str" cm="1">
        <f t="array" ref="J141">IFERROR(INDEX('Measure List'!I:I,'Printable Report'!$A141),"")</f>
        <v/>
      </c>
      <c r="K141" s="349" t="str" cm="1">
        <f t="array" ref="K141">IFERROR(INDEX('Measure List'!J:J,'Printable Report'!$A141),"")</f>
        <v/>
      </c>
      <c r="L141" s="349" t="str" cm="1">
        <f t="array" ref="L141">IFERROR(INDEX('Measure List'!K:K,'Printable Report'!$A141),"")</f>
        <v/>
      </c>
      <c r="M141" s="306"/>
      <c r="O141" s="336"/>
      <c r="P141" s="319"/>
      <c r="Q141" s="319"/>
      <c r="R141" s="319"/>
      <c r="S141" s="319"/>
      <c r="T141" s="319"/>
      <c r="U141" s="319"/>
    </row>
    <row r="142" spans="1:21" s="335" customFormat="1" ht="36.6" customHeight="1" x14ac:dyDescent="0.25">
      <c r="A142" s="348" t="str" cm="1">
        <f t="array" ref="A142">IFERROR(SMALL(IF('Measure List'!G$2:G$171&lt;&gt;0,'Measure List'!A$2:A$171),ROW()-26),"")</f>
        <v/>
      </c>
      <c r="B142" s="326"/>
      <c r="C142" s="326"/>
      <c r="D142" s="327" t="str" cm="1">
        <f t="array" ref="D142">IFERROR(INDEX('Measure List'!B:B,'Printable Report'!$A142),"")</f>
        <v/>
      </c>
      <c r="E142" s="328" t="str" cm="1">
        <f t="array" ref="E142">IFERROR(INDEX('Measure List'!C:C,'Printable Report'!$A142),"")</f>
        <v/>
      </c>
      <c r="F142" s="329" t="str" cm="1">
        <f t="array" ref="F142">IFERROR(INDEX('Measure List'!D:D,'Printable Report'!$A142),"")</f>
        <v/>
      </c>
      <c r="G142" s="330" t="str" cm="1">
        <f t="array" ref="G142">IFERROR(INDEX('Measure List'!E:E,'Printable Report'!$A142),"")</f>
        <v/>
      </c>
      <c r="H142" s="349" t="str" cm="1">
        <f t="array" ref="H142">IFERROR(INDEX('Measure List'!F:F,'Printable Report'!$A142),"")</f>
        <v/>
      </c>
      <c r="I142" s="332" t="str" cm="1">
        <f t="array" ref="I142">IFERROR(INDEX('Measure List'!G:G,'Printable Report'!$A142),"")</f>
        <v/>
      </c>
      <c r="J142" s="349" t="str" cm="1">
        <f t="array" ref="J142">IFERROR(INDEX('Measure List'!I:I,'Printable Report'!$A142),"")</f>
        <v/>
      </c>
      <c r="K142" s="349" t="str" cm="1">
        <f t="array" ref="K142">IFERROR(INDEX('Measure List'!J:J,'Printable Report'!$A142),"")</f>
        <v/>
      </c>
      <c r="L142" s="349" t="str" cm="1">
        <f t="array" ref="L142">IFERROR(INDEX('Measure List'!K:K,'Printable Report'!$A142),"")</f>
        <v/>
      </c>
      <c r="M142" s="306"/>
      <c r="O142" s="336"/>
      <c r="P142" s="319"/>
      <c r="Q142" s="319"/>
      <c r="R142" s="319"/>
      <c r="S142" s="319"/>
      <c r="T142" s="319"/>
      <c r="U142" s="319"/>
    </row>
    <row r="143" spans="1:21" s="335" customFormat="1" ht="36.6" customHeight="1" x14ac:dyDescent="0.25">
      <c r="A143" s="348" t="str" cm="1">
        <f t="array" ref="A143">IFERROR(SMALL(IF('Measure List'!G$2:G$171&lt;&gt;0,'Measure List'!A$2:A$171),ROW()-26),"")</f>
        <v/>
      </c>
      <c r="B143" s="326"/>
      <c r="C143" s="326"/>
      <c r="D143" s="327" t="str" cm="1">
        <f t="array" ref="D143">IFERROR(INDEX('Measure List'!B:B,'Printable Report'!$A143),"")</f>
        <v/>
      </c>
      <c r="E143" s="328" t="str" cm="1">
        <f t="array" ref="E143">IFERROR(INDEX('Measure List'!C:C,'Printable Report'!$A143),"")</f>
        <v/>
      </c>
      <c r="F143" s="329" t="str" cm="1">
        <f t="array" ref="F143">IFERROR(INDEX('Measure List'!D:D,'Printable Report'!$A143),"")</f>
        <v/>
      </c>
      <c r="G143" s="330" t="str" cm="1">
        <f t="array" ref="G143">IFERROR(INDEX('Measure List'!E:E,'Printable Report'!$A143),"")</f>
        <v/>
      </c>
      <c r="H143" s="349" t="str" cm="1">
        <f t="array" ref="H143">IFERROR(INDEX('Measure List'!F:F,'Printable Report'!$A143),"")</f>
        <v/>
      </c>
      <c r="I143" s="332" t="str" cm="1">
        <f t="array" ref="I143">IFERROR(INDEX('Measure List'!G:G,'Printable Report'!$A143),"")</f>
        <v/>
      </c>
      <c r="J143" s="349" t="str" cm="1">
        <f t="array" ref="J143">IFERROR(INDEX('Measure List'!I:I,'Printable Report'!$A143),"")</f>
        <v/>
      </c>
      <c r="K143" s="349" t="str" cm="1">
        <f t="array" ref="K143">IFERROR(INDEX('Measure List'!J:J,'Printable Report'!$A143),"")</f>
        <v/>
      </c>
      <c r="L143" s="349" t="str" cm="1">
        <f t="array" ref="L143">IFERROR(INDEX('Measure List'!K:K,'Printable Report'!$A143),"")</f>
        <v/>
      </c>
      <c r="M143" s="306"/>
      <c r="O143" s="336"/>
      <c r="P143" s="319"/>
      <c r="Q143" s="319"/>
      <c r="R143" s="319"/>
      <c r="S143" s="319"/>
      <c r="T143" s="319"/>
      <c r="U143" s="319"/>
    </row>
    <row r="144" spans="1:21" s="335" customFormat="1" ht="36.6" customHeight="1" x14ac:dyDescent="0.25">
      <c r="A144" s="348" t="str" cm="1">
        <f t="array" ref="A144">IFERROR(SMALL(IF('Measure List'!G$2:G$171&lt;&gt;0,'Measure List'!A$2:A$171),ROW()-26),"")</f>
        <v/>
      </c>
      <c r="B144" s="326"/>
      <c r="C144" s="326"/>
      <c r="D144" s="327" t="str" cm="1">
        <f t="array" ref="D144">IFERROR(INDEX('Measure List'!B:B,'Printable Report'!$A144),"")</f>
        <v/>
      </c>
      <c r="E144" s="328" t="str" cm="1">
        <f t="array" ref="E144">IFERROR(INDEX('Measure List'!C:C,'Printable Report'!$A144),"")</f>
        <v/>
      </c>
      <c r="F144" s="329" t="str" cm="1">
        <f t="array" ref="F144">IFERROR(INDEX('Measure List'!D:D,'Printable Report'!$A144),"")</f>
        <v/>
      </c>
      <c r="G144" s="330" t="str" cm="1">
        <f t="array" ref="G144">IFERROR(INDEX('Measure List'!E:E,'Printable Report'!$A144),"")</f>
        <v/>
      </c>
      <c r="H144" s="349" t="str" cm="1">
        <f t="array" ref="H144">IFERROR(INDEX('Measure List'!F:F,'Printable Report'!$A144),"")</f>
        <v/>
      </c>
      <c r="I144" s="332" t="str" cm="1">
        <f t="array" ref="I144">IFERROR(INDEX('Measure List'!G:G,'Printable Report'!$A144),"")</f>
        <v/>
      </c>
      <c r="J144" s="349" t="str" cm="1">
        <f t="array" ref="J144">IFERROR(INDEX('Measure List'!I:I,'Printable Report'!$A144),"")</f>
        <v/>
      </c>
      <c r="K144" s="349" t="str" cm="1">
        <f t="array" ref="K144">IFERROR(INDEX('Measure List'!J:J,'Printable Report'!$A144),"")</f>
        <v/>
      </c>
      <c r="L144" s="349" t="str" cm="1">
        <f t="array" ref="L144">IFERROR(INDEX('Measure List'!K:K,'Printable Report'!$A144),"")</f>
        <v/>
      </c>
      <c r="M144" s="306"/>
      <c r="O144" s="336"/>
      <c r="P144" s="319"/>
      <c r="Q144" s="319"/>
      <c r="R144" s="319"/>
      <c r="S144" s="319"/>
      <c r="T144" s="319"/>
      <c r="U144" s="319"/>
    </row>
    <row r="145" spans="1:21" s="335" customFormat="1" ht="36.6" customHeight="1" x14ac:dyDescent="0.25">
      <c r="A145" s="348" t="str" cm="1">
        <f t="array" ref="A145">IFERROR(SMALL(IF('Measure List'!G$2:G$171&lt;&gt;0,'Measure List'!A$2:A$171),ROW()-26),"")</f>
        <v/>
      </c>
      <c r="B145" s="326"/>
      <c r="C145" s="326"/>
      <c r="D145" s="327" t="str" cm="1">
        <f t="array" ref="D145">IFERROR(INDEX('Measure List'!B:B,'Printable Report'!$A145),"")</f>
        <v/>
      </c>
      <c r="E145" s="328" t="str" cm="1">
        <f t="array" ref="E145">IFERROR(INDEX('Measure List'!C:C,'Printable Report'!$A145),"")</f>
        <v/>
      </c>
      <c r="F145" s="329" t="str" cm="1">
        <f t="array" ref="F145">IFERROR(INDEX('Measure List'!D:D,'Printable Report'!$A145),"")</f>
        <v/>
      </c>
      <c r="G145" s="330" t="str" cm="1">
        <f t="array" ref="G145">IFERROR(INDEX('Measure List'!E:E,'Printable Report'!$A145),"")</f>
        <v/>
      </c>
      <c r="H145" s="349" t="str" cm="1">
        <f t="array" ref="H145">IFERROR(INDEX('Measure List'!F:F,'Printable Report'!$A145),"")</f>
        <v/>
      </c>
      <c r="I145" s="332" t="str" cm="1">
        <f t="array" ref="I145">IFERROR(INDEX('Measure List'!G:G,'Printable Report'!$A145),"")</f>
        <v/>
      </c>
      <c r="J145" s="349" t="str" cm="1">
        <f t="array" ref="J145">IFERROR(INDEX('Measure List'!I:I,'Printable Report'!$A145),"")</f>
        <v/>
      </c>
      <c r="K145" s="349" t="str" cm="1">
        <f t="array" ref="K145">IFERROR(INDEX('Measure List'!J:J,'Printable Report'!$A145),"")</f>
        <v/>
      </c>
      <c r="L145" s="349" t="str" cm="1">
        <f t="array" ref="L145">IFERROR(INDEX('Measure List'!K:K,'Printable Report'!$A145),"")</f>
        <v/>
      </c>
      <c r="M145" s="306"/>
      <c r="O145" s="336"/>
      <c r="P145" s="319"/>
      <c r="Q145" s="319"/>
      <c r="R145" s="319"/>
      <c r="S145" s="319"/>
      <c r="T145" s="319"/>
      <c r="U145" s="319"/>
    </row>
    <row r="146" spans="1:21" s="335" customFormat="1" ht="36.6" customHeight="1" x14ac:dyDescent="0.25">
      <c r="A146" s="348" t="str" cm="1">
        <f t="array" ref="A146">IFERROR(SMALL(IF('Measure List'!G$2:G$171&lt;&gt;0,'Measure List'!A$2:A$171),ROW()-26),"")</f>
        <v/>
      </c>
      <c r="B146" s="326"/>
      <c r="C146" s="326"/>
      <c r="D146" s="327" t="str" cm="1">
        <f t="array" ref="D146">IFERROR(INDEX('Measure List'!B:B,'Printable Report'!$A146),"")</f>
        <v/>
      </c>
      <c r="E146" s="328" t="str" cm="1">
        <f t="array" ref="E146">IFERROR(INDEX('Measure List'!C:C,'Printable Report'!$A146),"")</f>
        <v/>
      </c>
      <c r="F146" s="329" t="str" cm="1">
        <f t="array" ref="F146">IFERROR(INDEX('Measure List'!D:D,'Printable Report'!$A146),"")</f>
        <v/>
      </c>
      <c r="G146" s="330" t="str" cm="1">
        <f t="array" ref="G146">IFERROR(INDEX('Measure List'!E:E,'Printable Report'!$A146),"")</f>
        <v/>
      </c>
      <c r="H146" s="349" t="str" cm="1">
        <f t="array" ref="H146">IFERROR(INDEX('Measure List'!F:F,'Printable Report'!$A146),"")</f>
        <v/>
      </c>
      <c r="I146" s="332" t="str" cm="1">
        <f t="array" ref="I146">IFERROR(INDEX('Measure List'!G:G,'Printable Report'!$A146),"")</f>
        <v/>
      </c>
      <c r="J146" s="349" t="str" cm="1">
        <f t="array" ref="J146">IFERROR(INDEX('Measure List'!I:I,'Printable Report'!$A146),"")</f>
        <v/>
      </c>
      <c r="K146" s="349" t="str" cm="1">
        <f t="array" ref="K146">IFERROR(INDEX('Measure List'!J:J,'Printable Report'!$A146),"")</f>
        <v/>
      </c>
      <c r="L146" s="349" t="str" cm="1">
        <f t="array" ref="L146">IFERROR(INDEX('Measure List'!K:K,'Printable Report'!$A146),"")</f>
        <v/>
      </c>
      <c r="M146" s="306"/>
      <c r="O146" s="336"/>
      <c r="P146" s="319"/>
      <c r="Q146" s="319"/>
      <c r="R146" s="319"/>
      <c r="T146" s="319"/>
      <c r="U146" s="319"/>
    </row>
    <row r="147" spans="1:21" s="335" customFormat="1" ht="36.6" customHeight="1" x14ac:dyDescent="0.25">
      <c r="A147" s="348" t="str" cm="1">
        <f t="array" ref="A147">IFERROR(SMALL(IF('Measure List'!G$2:G$171&lt;&gt;0,'Measure List'!A$2:A$171),ROW()-26),"")</f>
        <v/>
      </c>
      <c r="B147" s="326"/>
      <c r="C147" s="326"/>
      <c r="D147" s="327" t="str" cm="1">
        <f t="array" ref="D147">IFERROR(INDEX('Measure List'!B:B,'Printable Report'!$A147),"")</f>
        <v/>
      </c>
      <c r="E147" s="328" t="str" cm="1">
        <f t="array" ref="E147">IFERROR(INDEX('Measure List'!C:C,'Printable Report'!$A147),"")</f>
        <v/>
      </c>
      <c r="F147" s="329" t="str" cm="1">
        <f t="array" ref="F147">IFERROR(INDEX('Measure List'!D:D,'Printable Report'!$A147),"")</f>
        <v/>
      </c>
      <c r="G147" s="330" t="str" cm="1">
        <f t="array" ref="G147">IFERROR(INDEX('Measure List'!E:E,'Printable Report'!$A147),"")</f>
        <v/>
      </c>
      <c r="H147" s="349" t="str" cm="1">
        <f t="array" ref="H147">IFERROR(INDEX('Measure List'!F:F,'Printable Report'!$A147),"")</f>
        <v/>
      </c>
      <c r="I147" s="332" t="str" cm="1">
        <f t="array" ref="I147">IFERROR(INDEX('Measure List'!G:G,'Printable Report'!$A147),"")</f>
        <v/>
      </c>
      <c r="J147" s="349" t="str" cm="1">
        <f t="array" ref="J147">IFERROR(INDEX('Measure List'!I:I,'Printable Report'!$A147),"")</f>
        <v/>
      </c>
      <c r="K147" s="349" t="str" cm="1">
        <f t="array" ref="K147">IFERROR(INDEX('Measure List'!J:J,'Printable Report'!$A147),"")</f>
        <v/>
      </c>
      <c r="L147" s="349" t="str" cm="1">
        <f t="array" ref="L147">IFERROR(INDEX('Measure List'!K:K,'Printable Report'!$A147),"")</f>
        <v/>
      </c>
      <c r="M147" s="306"/>
      <c r="O147" s="336"/>
      <c r="P147" s="319"/>
      <c r="Q147" s="319"/>
      <c r="R147" s="319"/>
      <c r="T147" s="319"/>
      <c r="U147" s="319"/>
    </row>
    <row r="148" spans="1:21" s="335" customFormat="1" ht="36.6" customHeight="1" x14ac:dyDescent="0.25">
      <c r="A148" s="348" t="str" cm="1">
        <f t="array" ref="A148">IFERROR(SMALL(IF('Measure List'!G$2:G$171&lt;&gt;0,'Measure List'!A$2:A$171),ROW()-26),"")</f>
        <v/>
      </c>
      <c r="B148" s="326"/>
      <c r="C148" s="326"/>
      <c r="D148" s="327" t="str" cm="1">
        <f t="array" ref="D148">IFERROR(INDEX('Measure List'!B:B,'Printable Report'!$A148),"")</f>
        <v/>
      </c>
      <c r="E148" s="328" t="str" cm="1">
        <f t="array" ref="E148">IFERROR(INDEX('Measure List'!C:C,'Printable Report'!$A148),"")</f>
        <v/>
      </c>
      <c r="F148" s="329" t="str" cm="1">
        <f t="array" ref="F148">IFERROR(INDEX('Measure List'!D:D,'Printable Report'!$A148),"")</f>
        <v/>
      </c>
      <c r="G148" s="330" t="str" cm="1">
        <f t="array" ref="G148">IFERROR(INDEX('Measure List'!E:E,'Printable Report'!$A148),"")</f>
        <v/>
      </c>
      <c r="H148" s="349" t="str" cm="1">
        <f t="array" ref="H148">IFERROR(INDEX('Measure List'!F:F,'Printable Report'!$A148),"")</f>
        <v/>
      </c>
      <c r="I148" s="332" t="str" cm="1">
        <f t="array" ref="I148">IFERROR(INDEX('Measure List'!G:G,'Printable Report'!$A148),"")</f>
        <v/>
      </c>
      <c r="J148" s="349" t="str" cm="1">
        <f t="array" ref="J148">IFERROR(INDEX('Measure List'!I:I,'Printable Report'!$A148),"")</f>
        <v/>
      </c>
      <c r="K148" s="349" t="str" cm="1">
        <f t="array" ref="K148">IFERROR(INDEX('Measure List'!J:J,'Printable Report'!$A148),"")</f>
        <v/>
      </c>
      <c r="L148" s="349" t="str" cm="1">
        <f t="array" ref="L148">IFERROR(INDEX('Measure List'!K:K,'Printable Report'!$A148),"")</f>
        <v/>
      </c>
      <c r="M148" s="306"/>
      <c r="O148" s="336"/>
      <c r="P148" s="319"/>
      <c r="Q148" s="319"/>
      <c r="R148" s="319"/>
      <c r="T148" s="319"/>
      <c r="U148" s="319"/>
    </row>
    <row r="149" spans="1:21" s="335" customFormat="1" ht="36.6" customHeight="1" x14ac:dyDescent="0.25">
      <c r="A149" s="348" t="str" cm="1">
        <f t="array" ref="A149">IFERROR(SMALL(IF('Measure List'!G$2:G$171&lt;&gt;0,'Measure List'!A$2:A$171),ROW()-26),"")</f>
        <v/>
      </c>
      <c r="B149" s="326"/>
      <c r="C149" s="326"/>
      <c r="D149" s="327" t="str" cm="1">
        <f t="array" ref="D149">IFERROR(INDEX('Measure List'!B:B,'Printable Report'!$A149),"")</f>
        <v/>
      </c>
      <c r="E149" s="328" t="str" cm="1">
        <f t="array" ref="E149">IFERROR(INDEX('Measure List'!C:C,'Printable Report'!$A149),"")</f>
        <v/>
      </c>
      <c r="F149" s="329" t="str" cm="1">
        <f t="array" ref="F149">IFERROR(INDEX('Measure List'!D:D,'Printable Report'!$A149),"")</f>
        <v/>
      </c>
      <c r="G149" s="330" t="str" cm="1">
        <f t="array" ref="G149">IFERROR(INDEX('Measure List'!E:E,'Printable Report'!$A149),"")</f>
        <v/>
      </c>
      <c r="H149" s="349" t="str" cm="1">
        <f t="array" ref="H149">IFERROR(INDEX('Measure List'!F:F,'Printable Report'!$A149),"")</f>
        <v/>
      </c>
      <c r="I149" s="332" t="str" cm="1">
        <f t="array" ref="I149">IFERROR(INDEX('Measure List'!G:G,'Printable Report'!$A149),"")</f>
        <v/>
      </c>
      <c r="J149" s="349" t="str" cm="1">
        <f t="array" ref="J149">IFERROR(INDEX('Measure List'!I:I,'Printable Report'!$A149),"")</f>
        <v/>
      </c>
      <c r="K149" s="349" t="str" cm="1">
        <f t="array" ref="K149">IFERROR(INDEX('Measure List'!J:J,'Printable Report'!$A149),"")</f>
        <v/>
      </c>
      <c r="L149" s="349" t="str" cm="1">
        <f t="array" ref="L149">IFERROR(INDEX('Measure List'!K:K,'Printable Report'!$A149),"")</f>
        <v/>
      </c>
      <c r="M149" s="306"/>
      <c r="O149" s="336"/>
      <c r="P149" s="319"/>
      <c r="Q149" s="319"/>
      <c r="R149" s="319"/>
      <c r="T149" s="319"/>
      <c r="U149" s="319"/>
    </row>
    <row r="150" spans="1:21" s="335" customFormat="1" ht="36.6" customHeight="1" x14ac:dyDescent="0.25">
      <c r="A150" s="348" t="str" cm="1">
        <f t="array" ref="A150">IFERROR(SMALL(IF('Measure List'!G$2:G$171&lt;&gt;0,'Measure List'!A$2:A$171),ROW()-26),"")</f>
        <v/>
      </c>
      <c r="B150" s="326"/>
      <c r="C150" s="326"/>
      <c r="D150" s="327" t="str" cm="1">
        <f t="array" ref="D150">IFERROR(INDEX('Measure List'!B:B,'Printable Report'!$A150),"")</f>
        <v/>
      </c>
      <c r="E150" s="328" t="str" cm="1">
        <f t="array" ref="E150">IFERROR(INDEX('Measure List'!C:C,'Printable Report'!$A150),"")</f>
        <v/>
      </c>
      <c r="F150" s="329" t="str" cm="1">
        <f t="array" ref="F150">IFERROR(INDEX('Measure List'!D:D,'Printable Report'!$A150),"")</f>
        <v/>
      </c>
      <c r="G150" s="330" t="str" cm="1">
        <f t="array" ref="G150">IFERROR(INDEX('Measure List'!E:E,'Printable Report'!$A150),"")</f>
        <v/>
      </c>
      <c r="H150" s="349" t="str" cm="1">
        <f t="array" ref="H150">IFERROR(INDEX('Measure List'!F:F,'Printable Report'!$A150),"")</f>
        <v/>
      </c>
      <c r="I150" s="332" t="str" cm="1">
        <f t="array" ref="I150">IFERROR(INDEX('Measure List'!G:G,'Printable Report'!$A150),"")</f>
        <v/>
      </c>
      <c r="J150" s="349" t="str" cm="1">
        <f t="array" ref="J150">IFERROR(INDEX('Measure List'!I:I,'Printable Report'!$A150),"")</f>
        <v/>
      </c>
      <c r="K150" s="349" t="str" cm="1">
        <f t="array" ref="K150">IFERROR(INDEX('Measure List'!J:J,'Printable Report'!$A150),"")</f>
        <v/>
      </c>
      <c r="L150" s="349" t="str" cm="1">
        <f t="array" ref="L150">IFERROR(INDEX('Measure List'!K:K,'Printable Report'!$A150),"")</f>
        <v/>
      </c>
      <c r="M150" s="306"/>
      <c r="O150" s="336"/>
      <c r="P150" s="319"/>
      <c r="Q150" s="319"/>
      <c r="R150" s="319"/>
      <c r="T150" s="319"/>
      <c r="U150" s="319"/>
    </row>
    <row r="151" spans="1:21" s="335" customFormat="1" ht="36.6" customHeight="1" x14ac:dyDescent="0.25">
      <c r="A151" s="348" t="str" cm="1">
        <f t="array" ref="A151">IFERROR(SMALL(IF('Measure List'!G$2:G$171&lt;&gt;0,'Measure List'!A$2:A$171),ROW()-26),"")</f>
        <v/>
      </c>
      <c r="B151" s="326"/>
      <c r="C151" s="326"/>
      <c r="D151" s="327" t="str" cm="1">
        <f t="array" ref="D151">IFERROR(INDEX('Measure List'!B:B,'Printable Report'!$A151),"")</f>
        <v/>
      </c>
      <c r="E151" s="328" t="str" cm="1">
        <f t="array" ref="E151">IFERROR(INDEX('Measure List'!C:C,'Printable Report'!$A151),"")</f>
        <v/>
      </c>
      <c r="F151" s="329" t="str" cm="1">
        <f t="array" ref="F151">IFERROR(INDEX('Measure List'!D:D,'Printable Report'!$A151),"")</f>
        <v/>
      </c>
      <c r="G151" s="330" t="str" cm="1">
        <f t="array" ref="G151">IFERROR(INDEX('Measure List'!E:E,'Printable Report'!$A151),"")</f>
        <v/>
      </c>
      <c r="H151" s="349" t="str" cm="1">
        <f t="array" ref="H151">IFERROR(INDEX('Measure List'!F:F,'Printable Report'!$A151),"")</f>
        <v/>
      </c>
      <c r="I151" s="332" t="str" cm="1">
        <f t="array" ref="I151">IFERROR(INDEX('Measure List'!G:G,'Printable Report'!$A151),"")</f>
        <v/>
      </c>
      <c r="J151" s="349" t="str" cm="1">
        <f t="array" ref="J151">IFERROR(INDEX('Measure List'!I:I,'Printable Report'!$A151),"")</f>
        <v/>
      </c>
      <c r="K151" s="349" t="str" cm="1">
        <f t="array" ref="K151">IFERROR(INDEX('Measure List'!J:J,'Printable Report'!$A151),"")</f>
        <v/>
      </c>
      <c r="L151" s="349" t="str" cm="1">
        <f t="array" ref="L151">IFERROR(INDEX('Measure List'!K:K,'Printable Report'!$A151),"")</f>
        <v/>
      </c>
      <c r="M151" s="306"/>
      <c r="O151" s="336"/>
      <c r="P151" s="319"/>
      <c r="Q151" s="319"/>
      <c r="R151" s="319"/>
      <c r="T151" s="319"/>
      <c r="U151" s="319"/>
    </row>
    <row r="152" spans="1:21" s="335" customFormat="1" ht="36.6" customHeight="1" x14ac:dyDescent="0.25">
      <c r="A152" s="348" t="str" cm="1">
        <f t="array" ref="A152">IFERROR(SMALL(IF('Measure List'!G$2:G$171&lt;&gt;0,'Measure List'!A$2:A$171),ROW()-26),"")</f>
        <v/>
      </c>
      <c r="B152" s="326"/>
      <c r="C152" s="326"/>
      <c r="D152" s="327" t="str" cm="1">
        <f t="array" ref="D152">IFERROR(INDEX('Measure List'!B:B,'Printable Report'!$A152),"")</f>
        <v/>
      </c>
      <c r="E152" s="328" t="str" cm="1">
        <f t="array" ref="E152">IFERROR(INDEX('Measure List'!C:C,'Printable Report'!$A152),"")</f>
        <v/>
      </c>
      <c r="F152" s="329" t="str" cm="1">
        <f t="array" ref="F152">IFERROR(INDEX('Measure List'!D:D,'Printable Report'!$A152),"")</f>
        <v/>
      </c>
      <c r="G152" s="330" t="str" cm="1">
        <f t="array" ref="G152">IFERROR(INDEX('Measure List'!E:E,'Printable Report'!$A152),"")</f>
        <v/>
      </c>
      <c r="H152" s="349" t="str" cm="1">
        <f t="array" ref="H152">IFERROR(INDEX('Measure List'!F:F,'Printable Report'!$A152),"")</f>
        <v/>
      </c>
      <c r="I152" s="332" t="str" cm="1">
        <f t="array" ref="I152">IFERROR(INDEX('Measure List'!G:G,'Printable Report'!$A152),"")</f>
        <v/>
      </c>
      <c r="J152" s="349" t="str" cm="1">
        <f t="array" ref="J152">IFERROR(INDEX('Measure List'!I:I,'Printable Report'!$A152),"")</f>
        <v/>
      </c>
      <c r="K152" s="349" t="str" cm="1">
        <f t="array" ref="K152">IFERROR(INDEX('Measure List'!J:J,'Printable Report'!$A152),"")</f>
        <v/>
      </c>
      <c r="L152" s="349" t="str" cm="1">
        <f t="array" ref="L152">IFERROR(INDEX('Measure List'!K:K,'Printable Report'!$A152),"")</f>
        <v/>
      </c>
      <c r="M152" s="306"/>
      <c r="O152" s="336"/>
      <c r="P152" s="319"/>
      <c r="Q152" s="319"/>
      <c r="R152" s="319"/>
      <c r="T152" s="319"/>
      <c r="U152" s="319"/>
    </row>
    <row r="153" spans="1:21" s="335" customFormat="1" ht="36.6" customHeight="1" x14ac:dyDescent="0.25">
      <c r="A153" s="348" t="str" cm="1">
        <f t="array" ref="A153">IFERROR(SMALL(IF('Measure List'!G$2:G$171&lt;&gt;0,'Measure List'!A$2:A$171),ROW()-26),"")</f>
        <v/>
      </c>
      <c r="B153" s="326"/>
      <c r="C153" s="326"/>
      <c r="D153" s="327" t="str" cm="1">
        <f t="array" ref="D153">IFERROR(INDEX('Measure List'!B:B,'Printable Report'!$A153),"")</f>
        <v/>
      </c>
      <c r="E153" s="328" t="str" cm="1">
        <f t="array" ref="E153">IFERROR(INDEX('Measure List'!C:C,'Printable Report'!$A153),"")</f>
        <v/>
      </c>
      <c r="F153" s="329" t="str" cm="1">
        <f t="array" ref="F153">IFERROR(INDEX('Measure List'!D:D,'Printable Report'!$A153),"")</f>
        <v/>
      </c>
      <c r="G153" s="330" t="str" cm="1">
        <f t="array" ref="G153">IFERROR(INDEX('Measure List'!E:E,'Printable Report'!$A153),"")</f>
        <v/>
      </c>
      <c r="H153" s="349" t="str" cm="1">
        <f t="array" ref="H153">IFERROR(INDEX('Measure List'!F:F,'Printable Report'!$A153),"")</f>
        <v/>
      </c>
      <c r="I153" s="332" t="str" cm="1">
        <f t="array" ref="I153">IFERROR(INDEX('Measure List'!G:G,'Printable Report'!$A153),"")</f>
        <v/>
      </c>
      <c r="J153" s="349" t="str" cm="1">
        <f t="array" ref="J153">IFERROR(INDEX('Measure List'!I:I,'Printable Report'!$A153),"")</f>
        <v/>
      </c>
      <c r="K153" s="349" t="str" cm="1">
        <f t="array" ref="K153">IFERROR(INDEX('Measure List'!J:J,'Printable Report'!$A153),"")</f>
        <v/>
      </c>
      <c r="L153" s="349" t="str" cm="1">
        <f t="array" ref="L153">IFERROR(INDEX('Measure List'!K:K,'Printable Report'!$A153),"")</f>
        <v/>
      </c>
      <c r="M153" s="306"/>
      <c r="O153" s="336"/>
      <c r="P153" s="319"/>
      <c r="Q153" s="319"/>
      <c r="R153" s="319"/>
      <c r="T153" s="319"/>
      <c r="U153" s="319"/>
    </row>
    <row r="154" spans="1:21" s="335" customFormat="1" ht="36.6" customHeight="1" x14ac:dyDescent="0.25">
      <c r="A154" s="348" t="str" cm="1">
        <f t="array" ref="A154">IFERROR(SMALL(IF('Measure List'!G$2:G$171&lt;&gt;0,'Measure List'!A$2:A$171),ROW()-26),"")</f>
        <v/>
      </c>
      <c r="B154" s="326"/>
      <c r="C154" s="326"/>
      <c r="D154" s="327" t="str" cm="1">
        <f t="array" ref="D154">IFERROR(INDEX('Measure List'!B:B,'Printable Report'!$A154),"")</f>
        <v/>
      </c>
      <c r="E154" s="328" t="str" cm="1">
        <f t="array" ref="E154">IFERROR(INDEX('Measure List'!C:C,'Printable Report'!$A154),"")</f>
        <v/>
      </c>
      <c r="F154" s="329" t="str" cm="1">
        <f t="array" ref="F154">IFERROR(INDEX('Measure List'!D:D,'Printable Report'!$A154),"")</f>
        <v/>
      </c>
      <c r="G154" s="330" t="str" cm="1">
        <f t="array" ref="G154">IFERROR(INDEX('Measure List'!E:E,'Printable Report'!$A154),"")</f>
        <v/>
      </c>
      <c r="H154" s="349" t="str" cm="1">
        <f t="array" ref="H154">IFERROR(INDEX('Measure List'!F:F,'Printable Report'!$A154),"")</f>
        <v/>
      </c>
      <c r="I154" s="332" t="str" cm="1">
        <f t="array" ref="I154">IFERROR(INDEX('Measure List'!G:G,'Printable Report'!$A154),"")</f>
        <v/>
      </c>
      <c r="J154" s="349" t="str" cm="1">
        <f t="array" ref="J154">IFERROR(INDEX('Measure List'!I:I,'Printable Report'!$A154),"")</f>
        <v/>
      </c>
      <c r="K154" s="349" t="str" cm="1">
        <f t="array" ref="K154">IFERROR(INDEX('Measure List'!J:J,'Printable Report'!$A154),"")</f>
        <v/>
      </c>
      <c r="L154" s="349" t="str" cm="1">
        <f t="array" ref="L154">IFERROR(INDEX('Measure List'!K:K,'Printable Report'!$A154),"")</f>
        <v/>
      </c>
      <c r="M154" s="306"/>
      <c r="O154" s="336"/>
      <c r="P154" s="319"/>
      <c r="Q154" s="319"/>
      <c r="R154" s="319"/>
      <c r="T154" s="319"/>
      <c r="U154" s="319"/>
    </row>
    <row r="155" spans="1:21" s="335" customFormat="1" ht="36.6" customHeight="1" x14ac:dyDescent="0.25">
      <c r="A155" s="348" t="str" cm="1">
        <f t="array" ref="A155">IFERROR(SMALL(IF('Measure List'!G$2:G$171&lt;&gt;0,'Measure List'!A$2:A$171),ROW()-26),"")</f>
        <v/>
      </c>
      <c r="B155" s="326"/>
      <c r="C155" s="326"/>
      <c r="D155" s="327" t="str" cm="1">
        <f t="array" ref="D155">IFERROR(INDEX('Measure List'!B:B,'Printable Report'!$A155),"")</f>
        <v/>
      </c>
      <c r="E155" s="328" t="str" cm="1">
        <f t="array" ref="E155">IFERROR(INDEX('Measure List'!C:C,'Printable Report'!$A155),"")</f>
        <v/>
      </c>
      <c r="F155" s="329" t="str" cm="1">
        <f t="array" ref="F155">IFERROR(INDEX('Measure List'!D:D,'Printable Report'!$A155),"")</f>
        <v/>
      </c>
      <c r="G155" s="330" t="str" cm="1">
        <f t="array" ref="G155">IFERROR(INDEX('Measure List'!E:E,'Printable Report'!$A155),"")</f>
        <v/>
      </c>
      <c r="H155" s="349" t="str" cm="1">
        <f t="array" ref="H155">IFERROR(INDEX('Measure List'!F:F,'Printable Report'!$A155),"")</f>
        <v/>
      </c>
      <c r="I155" s="332" t="str" cm="1">
        <f t="array" ref="I155">IFERROR(INDEX('Measure List'!G:G,'Printable Report'!$A155),"")</f>
        <v/>
      </c>
      <c r="J155" s="349" t="str" cm="1">
        <f t="array" ref="J155">IFERROR(INDEX('Measure List'!I:I,'Printable Report'!$A155),"")</f>
        <v/>
      </c>
      <c r="K155" s="349" t="str" cm="1">
        <f t="array" ref="K155">IFERROR(INDEX('Measure List'!J:J,'Printable Report'!$A155),"")</f>
        <v/>
      </c>
      <c r="L155" s="349" t="str" cm="1">
        <f t="array" ref="L155">IFERROR(INDEX('Measure List'!K:K,'Printable Report'!$A155),"")</f>
        <v/>
      </c>
      <c r="M155" s="306"/>
      <c r="O155" s="336"/>
      <c r="P155" s="319"/>
      <c r="Q155" s="319"/>
      <c r="R155" s="319"/>
      <c r="T155" s="319"/>
      <c r="U155" s="319"/>
    </row>
    <row r="156" spans="1:21" s="335" customFormat="1" ht="36.6" customHeight="1" x14ac:dyDescent="0.25">
      <c r="A156" s="348" t="str" cm="1">
        <f t="array" ref="A156">IFERROR(SMALL(IF('Measure List'!G$2:G$171&lt;&gt;0,'Measure List'!A$2:A$171),ROW()-26),"")</f>
        <v/>
      </c>
      <c r="B156" s="326"/>
      <c r="C156" s="326"/>
      <c r="D156" s="327" t="str" cm="1">
        <f t="array" ref="D156">IFERROR(INDEX('Measure List'!B:B,'Printable Report'!$A156),"")</f>
        <v/>
      </c>
      <c r="E156" s="328" t="str" cm="1">
        <f t="array" ref="E156">IFERROR(INDEX('Measure List'!C:C,'Printable Report'!$A156),"")</f>
        <v/>
      </c>
      <c r="F156" s="329" t="str" cm="1">
        <f t="array" ref="F156">IFERROR(INDEX('Measure List'!D:D,'Printable Report'!$A156),"")</f>
        <v/>
      </c>
      <c r="G156" s="330" t="str" cm="1">
        <f t="array" ref="G156">IFERROR(INDEX('Measure List'!E:E,'Printable Report'!$A156),"")</f>
        <v/>
      </c>
      <c r="H156" s="349" t="str" cm="1">
        <f t="array" ref="H156">IFERROR(INDEX('Measure List'!F:F,'Printable Report'!$A156),"")</f>
        <v/>
      </c>
      <c r="I156" s="332" t="str" cm="1">
        <f t="array" ref="I156">IFERROR(INDEX('Measure List'!G:G,'Printable Report'!$A156),"")</f>
        <v/>
      </c>
      <c r="J156" s="349" t="str" cm="1">
        <f t="array" ref="J156">IFERROR(INDEX('Measure List'!I:I,'Printable Report'!$A156),"")</f>
        <v/>
      </c>
      <c r="K156" s="349" t="str" cm="1">
        <f t="array" ref="K156">IFERROR(INDEX('Measure List'!J:J,'Printable Report'!$A156),"")</f>
        <v/>
      </c>
      <c r="L156" s="349" t="str" cm="1">
        <f t="array" ref="L156">IFERROR(INDEX('Measure List'!K:K,'Printable Report'!$A156),"")</f>
        <v/>
      </c>
      <c r="M156" s="306"/>
      <c r="O156" s="336"/>
      <c r="P156" s="319"/>
      <c r="Q156" s="319"/>
      <c r="R156" s="319"/>
      <c r="T156" s="319"/>
      <c r="U156" s="319"/>
    </row>
    <row r="157" spans="1:21" s="335" customFormat="1" ht="36.6" customHeight="1" x14ac:dyDescent="0.25">
      <c r="A157" s="348" t="str" cm="1">
        <f t="array" ref="A157">IFERROR(SMALL(IF('Measure List'!G$2:G$171&lt;&gt;0,'Measure List'!A$2:A$171),ROW()-26),"")</f>
        <v/>
      </c>
      <c r="B157" s="326"/>
      <c r="C157" s="326"/>
      <c r="D157" s="327" t="str" cm="1">
        <f t="array" ref="D157">IFERROR(INDEX('Measure List'!B:B,'Printable Report'!$A157),"")</f>
        <v/>
      </c>
      <c r="E157" s="328" t="str" cm="1">
        <f t="array" ref="E157">IFERROR(INDEX('Measure List'!C:C,'Printable Report'!$A157),"")</f>
        <v/>
      </c>
      <c r="F157" s="329" t="str" cm="1">
        <f t="array" ref="F157">IFERROR(INDEX('Measure List'!D:D,'Printable Report'!$A157),"")</f>
        <v/>
      </c>
      <c r="G157" s="330" t="str" cm="1">
        <f t="array" ref="G157">IFERROR(INDEX('Measure List'!E:E,'Printable Report'!$A157),"")</f>
        <v/>
      </c>
      <c r="H157" s="349" t="str" cm="1">
        <f t="array" ref="H157">IFERROR(INDEX('Measure List'!F:F,'Printable Report'!$A157),"")</f>
        <v/>
      </c>
      <c r="I157" s="332" t="str" cm="1">
        <f t="array" ref="I157">IFERROR(INDEX('Measure List'!G:G,'Printable Report'!$A157),"")</f>
        <v/>
      </c>
      <c r="J157" s="349" t="str" cm="1">
        <f t="array" ref="J157">IFERROR(INDEX('Measure List'!I:I,'Printable Report'!$A157),"")</f>
        <v/>
      </c>
      <c r="K157" s="349" t="str" cm="1">
        <f t="array" ref="K157">IFERROR(INDEX('Measure List'!J:J,'Printable Report'!$A157),"")</f>
        <v/>
      </c>
      <c r="L157" s="349" t="str" cm="1">
        <f t="array" ref="L157">IFERROR(INDEX('Measure List'!K:K,'Printable Report'!$A157),"")</f>
        <v/>
      </c>
      <c r="M157" s="306"/>
      <c r="O157" s="336"/>
      <c r="P157" s="319"/>
      <c r="Q157" s="319"/>
      <c r="R157" s="319"/>
      <c r="T157" s="319"/>
      <c r="U157" s="319"/>
    </row>
    <row r="158" spans="1:21" s="335" customFormat="1" ht="36.6" customHeight="1" x14ac:dyDescent="0.25">
      <c r="A158" s="348" t="str" cm="1">
        <f t="array" ref="A158">IFERROR(SMALL(IF('Measure List'!G$2:G$171&lt;&gt;0,'Measure List'!A$2:A$171),ROW()-26),"")</f>
        <v/>
      </c>
      <c r="B158" s="326"/>
      <c r="C158" s="326"/>
      <c r="D158" s="327" t="str" cm="1">
        <f t="array" ref="D158">IFERROR(INDEX('Measure List'!B:B,'Printable Report'!$A158),"")</f>
        <v/>
      </c>
      <c r="E158" s="328" t="str" cm="1">
        <f t="array" ref="E158">IFERROR(INDEX('Measure List'!C:C,'Printable Report'!$A158),"")</f>
        <v/>
      </c>
      <c r="F158" s="329" t="str" cm="1">
        <f t="array" ref="F158">IFERROR(INDEX('Measure List'!D:D,'Printable Report'!$A158),"")</f>
        <v/>
      </c>
      <c r="G158" s="330" t="str" cm="1">
        <f t="array" ref="G158">IFERROR(INDEX('Measure List'!E:E,'Printable Report'!$A158),"")</f>
        <v/>
      </c>
      <c r="H158" s="349" t="str" cm="1">
        <f t="array" ref="H158">IFERROR(INDEX('Measure List'!F:F,'Printable Report'!$A158),"")</f>
        <v/>
      </c>
      <c r="I158" s="332" t="str" cm="1">
        <f t="array" ref="I158">IFERROR(INDEX('Measure List'!G:G,'Printable Report'!$A158),"")</f>
        <v/>
      </c>
      <c r="J158" s="349" t="str" cm="1">
        <f t="array" ref="J158">IFERROR(INDEX('Measure List'!I:I,'Printable Report'!$A158),"")</f>
        <v/>
      </c>
      <c r="K158" s="349" t="str" cm="1">
        <f t="array" ref="K158">IFERROR(INDEX('Measure List'!J:J,'Printable Report'!$A158),"")</f>
        <v/>
      </c>
      <c r="L158" s="349" t="str" cm="1">
        <f t="array" ref="L158">IFERROR(INDEX('Measure List'!K:K,'Printable Report'!$A158),"")</f>
        <v/>
      </c>
      <c r="M158" s="306"/>
      <c r="O158" s="336"/>
      <c r="P158" s="319"/>
      <c r="Q158" s="319"/>
      <c r="R158" s="319"/>
      <c r="T158" s="319"/>
      <c r="U158" s="319"/>
    </row>
    <row r="159" spans="1:21" s="335" customFormat="1" ht="36.6" customHeight="1" x14ac:dyDescent="0.25">
      <c r="A159" s="348" t="str" cm="1">
        <f t="array" ref="A159">IFERROR(SMALL(IF('Measure List'!G$2:G$171&lt;&gt;0,'Measure List'!A$2:A$171),ROW()-26),"")</f>
        <v/>
      </c>
      <c r="B159" s="326"/>
      <c r="C159" s="326"/>
      <c r="D159" s="327" t="str" cm="1">
        <f t="array" ref="D159">IFERROR(INDEX('Measure List'!B:B,'Printable Report'!$A159),"")</f>
        <v/>
      </c>
      <c r="E159" s="328" t="str" cm="1">
        <f t="array" ref="E159">IFERROR(INDEX('Measure List'!C:C,'Printable Report'!$A159),"")</f>
        <v/>
      </c>
      <c r="F159" s="329" t="str" cm="1">
        <f t="array" ref="F159">IFERROR(INDEX('Measure List'!D:D,'Printable Report'!$A159),"")</f>
        <v/>
      </c>
      <c r="G159" s="330" t="str" cm="1">
        <f t="array" ref="G159">IFERROR(INDEX('Measure List'!E:E,'Printable Report'!$A159),"")</f>
        <v/>
      </c>
      <c r="H159" s="349" t="str" cm="1">
        <f t="array" ref="H159">IFERROR(INDEX('Measure List'!F:F,'Printable Report'!$A159),"")</f>
        <v/>
      </c>
      <c r="I159" s="332" t="str" cm="1">
        <f t="array" ref="I159">IFERROR(INDEX('Measure List'!G:G,'Printable Report'!$A159),"")</f>
        <v/>
      </c>
      <c r="J159" s="349" t="str" cm="1">
        <f t="array" ref="J159">IFERROR(INDEX('Measure List'!I:I,'Printable Report'!$A159),"")</f>
        <v/>
      </c>
      <c r="K159" s="349" t="str" cm="1">
        <f t="array" ref="K159">IFERROR(INDEX('Measure List'!J:J,'Printable Report'!$A159),"")</f>
        <v/>
      </c>
      <c r="L159" s="349" t="str" cm="1">
        <f t="array" ref="L159">IFERROR(INDEX('Measure List'!K:K,'Printable Report'!$A159),"")</f>
        <v/>
      </c>
      <c r="M159" s="306"/>
      <c r="O159" s="336"/>
      <c r="P159" s="319"/>
      <c r="Q159" s="319"/>
      <c r="R159" s="319"/>
      <c r="T159" s="319"/>
      <c r="U159" s="319"/>
    </row>
    <row r="160" spans="1:21" s="335" customFormat="1" ht="36.6" customHeight="1" x14ac:dyDescent="0.25">
      <c r="A160" s="348" t="str" cm="1">
        <f t="array" ref="A160">IFERROR(SMALL(IF('Measure List'!G$2:G$171&lt;&gt;0,'Measure List'!A$2:A$171),ROW()-26),"")</f>
        <v/>
      </c>
      <c r="B160" s="326"/>
      <c r="C160" s="326"/>
      <c r="D160" s="327" t="str" cm="1">
        <f t="array" ref="D160">IFERROR(INDEX('Measure List'!B:B,'Printable Report'!$A160),"")</f>
        <v/>
      </c>
      <c r="E160" s="328" t="str" cm="1">
        <f t="array" ref="E160">IFERROR(INDEX('Measure List'!C:C,'Printable Report'!$A160),"")</f>
        <v/>
      </c>
      <c r="F160" s="329" t="str" cm="1">
        <f t="array" ref="F160">IFERROR(INDEX('Measure List'!D:D,'Printable Report'!$A160),"")</f>
        <v/>
      </c>
      <c r="G160" s="330" t="str" cm="1">
        <f t="array" ref="G160">IFERROR(INDEX('Measure List'!E:E,'Printable Report'!$A160),"")</f>
        <v/>
      </c>
      <c r="H160" s="349" t="str" cm="1">
        <f t="array" ref="H160">IFERROR(INDEX('Measure List'!F:F,'Printable Report'!$A160),"")</f>
        <v/>
      </c>
      <c r="I160" s="332" t="str" cm="1">
        <f t="array" ref="I160">IFERROR(INDEX('Measure List'!G:G,'Printable Report'!$A160),"")</f>
        <v/>
      </c>
      <c r="J160" s="349" t="str" cm="1">
        <f t="array" ref="J160">IFERROR(INDEX('Measure List'!I:I,'Printable Report'!$A160),"")</f>
        <v/>
      </c>
      <c r="K160" s="349" t="str" cm="1">
        <f t="array" ref="K160">IFERROR(INDEX('Measure List'!J:J,'Printable Report'!$A160),"")</f>
        <v/>
      </c>
      <c r="L160" s="349" t="str" cm="1">
        <f t="array" ref="L160">IFERROR(INDEX('Measure List'!K:K,'Printable Report'!$A160),"")</f>
        <v/>
      </c>
      <c r="M160" s="306"/>
      <c r="O160" s="336"/>
      <c r="P160" s="319"/>
      <c r="Q160" s="319"/>
      <c r="R160" s="319"/>
      <c r="T160" s="319"/>
      <c r="U160" s="319"/>
    </row>
    <row r="161" spans="1:21" s="335" customFormat="1" ht="36.6" customHeight="1" x14ac:dyDescent="0.25">
      <c r="A161" s="348" t="str" cm="1">
        <f t="array" ref="A161">IFERROR(SMALL(IF('Measure List'!G$2:G$171&lt;&gt;0,'Measure List'!A$2:A$171),ROW()-26),"")</f>
        <v/>
      </c>
      <c r="B161" s="326"/>
      <c r="C161" s="326"/>
      <c r="D161" s="327" t="str" cm="1">
        <f t="array" ref="D161">IFERROR(INDEX('Measure List'!B:B,'Printable Report'!$A161),"")</f>
        <v/>
      </c>
      <c r="E161" s="328" t="str" cm="1">
        <f t="array" ref="E161">IFERROR(INDEX('Measure List'!C:C,'Printable Report'!$A161),"")</f>
        <v/>
      </c>
      <c r="F161" s="329" t="str" cm="1">
        <f t="array" ref="F161">IFERROR(INDEX('Measure List'!D:D,'Printable Report'!$A161),"")</f>
        <v/>
      </c>
      <c r="G161" s="330" t="str" cm="1">
        <f t="array" ref="G161">IFERROR(INDEX('Measure List'!E:E,'Printable Report'!$A161),"")</f>
        <v/>
      </c>
      <c r="H161" s="349" t="str" cm="1">
        <f t="array" ref="H161">IFERROR(INDEX('Measure List'!F:F,'Printable Report'!$A161),"")</f>
        <v/>
      </c>
      <c r="I161" s="332" t="str" cm="1">
        <f t="array" ref="I161">IFERROR(INDEX('Measure List'!G:G,'Printable Report'!$A161),"")</f>
        <v/>
      </c>
      <c r="J161" s="349" t="str" cm="1">
        <f t="array" ref="J161">IFERROR(INDEX('Measure List'!I:I,'Printable Report'!$A161),"")</f>
        <v/>
      </c>
      <c r="K161" s="349" t="str" cm="1">
        <f t="array" ref="K161">IFERROR(INDEX('Measure List'!J:J,'Printable Report'!$A161),"")</f>
        <v/>
      </c>
      <c r="L161" s="349" t="str" cm="1">
        <f t="array" ref="L161">IFERROR(INDEX('Measure List'!K:K,'Printable Report'!$A161),"")</f>
        <v/>
      </c>
      <c r="M161" s="306"/>
      <c r="O161" s="336"/>
      <c r="P161" s="319"/>
      <c r="Q161" s="319"/>
      <c r="R161" s="319"/>
      <c r="T161" s="319"/>
      <c r="U161" s="319"/>
    </row>
    <row r="162" spans="1:21" s="335" customFormat="1" ht="36.6" customHeight="1" x14ac:dyDescent="0.25">
      <c r="A162" s="348" t="str" cm="1">
        <f t="array" ref="A162">IFERROR(SMALL(IF('Measure List'!G$2:G$171&lt;&gt;0,'Measure List'!A$2:A$171),ROW()-26),"")</f>
        <v/>
      </c>
      <c r="B162" s="326"/>
      <c r="C162" s="326"/>
      <c r="D162" s="327" t="str" cm="1">
        <f t="array" ref="D162">IFERROR(INDEX('Measure List'!B:B,'Printable Report'!$A162),"")</f>
        <v/>
      </c>
      <c r="E162" s="328" t="str" cm="1">
        <f t="array" ref="E162">IFERROR(INDEX('Measure List'!C:C,'Printable Report'!$A162),"")</f>
        <v/>
      </c>
      <c r="F162" s="329" t="str" cm="1">
        <f t="array" ref="F162">IFERROR(INDEX('Measure List'!D:D,'Printable Report'!$A162),"")</f>
        <v/>
      </c>
      <c r="G162" s="330" t="str" cm="1">
        <f t="array" ref="G162">IFERROR(INDEX('Measure List'!E:E,'Printable Report'!$A162),"")</f>
        <v/>
      </c>
      <c r="H162" s="349" t="str" cm="1">
        <f t="array" ref="H162">IFERROR(INDEX('Measure List'!F:F,'Printable Report'!$A162),"")</f>
        <v/>
      </c>
      <c r="I162" s="332" t="str" cm="1">
        <f t="array" ref="I162">IFERROR(INDEX('Measure List'!G:G,'Printable Report'!$A162),"")</f>
        <v/>
      </c>
      <c r="J162" s="349" t="str" cm="1">
        <f t="array" ref="J162">IFERROR(INDEX('Measure List'!I:I,'Printable Report'!$A162),"")</f>
        <v/>
      </c>
      <c r="K162" s="349" t="str" cm="1">
        <f t="array" ref="K162">IFERROR(INDEX('Measure List'!J:J,'Printable Report'!$A162),"")</f>
        <v/>
      </c>
      <c r="L162" s="349" t="str" cm="1">
        <f t="array" ref="L162">IFERROR(INDEX('Measure List'!K:K,'Printable Report'!$A162),"")</f>
        <v/>
      </c>
      <c r="M162" s="306"/>
      <c r="O162" s="336"/>
      <c r="P162" s="319"/>
      <c r="Q162" s="319"/>
      <c r="R162" s="319"/>
      <c r="T162" s="319"/>
      <c r="U162" s="319"/>
    </row>
    <row r="163" spans="1:21" s="335" customFormat="1" ht="36.6" customHeight="1" x14ac:dyDescent="0.25">
      <c r="A163" s="348" t="str" cm="1">
        <f t="array" ref="A163">IFERROR(SMALL(IF('Measure List'!G$2:G$171&lt;&gt;0,'Measure List'!A$2:A$171),ROW()-26),"")</f>
        <v/>
      </c>
      <c r="B163" s="326"/>
      <c r="C163" s="326"/>
      <c r="D163" s="327" t="str" cm="1">
        <f t="array" ref="D163">IFERROR(INDEX('Measure List'!B:B,'Printable Report'!$A163),"")</f>
        <v/>
      </c>
      <c r="E163" s="328" t="str" cm="1">
        <f t="array" ref="E163">IFERROR(INDEX('Measure List'!C:C,'Printable Report'!$A163),"")</f>
        <v/>
      </c>
      <c r="F163" s="329" t="str" cm="1">
        <f t="array" ref="F163">IFERROR(INDEX('Measure List'!D:D,'Printable Report'!$A163),"")</f>
        <v/>
      </c>
      <c r="G163" s="330" t="str" cm="1">
        <f t="array" ref="G163">IFERROR(INDEX('Measure List'!E:E,'Printable Report'!$A163),"")</f>
        <v/>
      </c>
      <c r="H163" s="349" t="str" cm="1">
        <f t="array" ref="H163">IFERROR(INDEX('Measure List'!F:F,'Printable Report'!$A163),"")</f>
        <v/>
      </c>
      <c r="I163" s="332" t="str" cm="1">
        <f t="array" ref="I163">IFERROR(INDEX('Measure List'!G:G,'Printable Report'!$A163),"")</f>
        <v/>
      </c>
      <c r="J163" s="349" t="str" cm="1">
        <f t="array" ref="J163">IFERROR(INDEX('Measure List'!I:I,'Printable Report'!$A163),"")</f>
        <v/>
      </c>
      <c r="K163" s="349" t="str" cm="1">
        <f t="array" ref="K163">IFERROR(INDEX('Measure List'!J:J,'Printable Report'!$A163),"")</f>
        <v/>
      </c>
      <c r="L163" s="349" t="str" cm="1">
        <f t="array" ref="L163">IFERROR(INDEX('Measure List'!K:K,'Printable Report'!$A163),"")</f>
        <v/>
      </c>
      <c r="M163" s="306"/>
      <c r="O163" s="336"/>
      <c r="P163" s="319"/>
      <c r="Q163" s="319"/>
      <c r="R163" s="319"/>
      <c r="T163" s="319"/>
      <c r="U163" s="319"/>
    </row>
    <row r="164" spans="1:21" s="335" customFormat="1" ht="36.6" customHeight="1" x14ac:dyDescent="0.25">
      <c r="A164" s="348" t="str" cm="1">
        <f t="array" ref="A164">IFERROR(SMALL(IF('Measure List'!G$2:G$171&lt;&gt;0,'Measure List'!A$2:A$171),ROW()-26),"")</f>
        <v/>
      </c>
      <c r="B164" s="326"/>
      <c r="C164" s="326"/>
      <c r="D164" s="327" t="str" cm="1">
        <f t="array" ref="D164">IFERROR(INDEX('Measure List'!B:B,'Printable Report'!$A164),"")</f>
        <v/>
      </c>
      <c r="E164" s="328" t="str" cm="1">
        <f t="array" ref="E164">IFERROR(INDEX('Measure List'!C:C,'Printable Report'!$A164),"")</f>
        <v/>
      </c>
      <c r="F164" s="329" t="str" cm="1">
        <f t="array" ref="F164">IFERROR(INDEX('Measure List'!D:D,'Printable Report'!$A164),"")</f>
        <v/>
      </c>
      <c r="G164" s="330" t="str" cm="1">
        <f t="array" ref="G164">IFERROR(INDEX('Measure List'!E:E,'Printable Report'!$A164),"")</f>
        <v/>
      </c>
      <c r="H164" s="349" t="str" cm="1">
        <f t="array" ref="H164">IFERROR(INDEX('Measure List'!F:F,'Printable Report'!$A164),"")</f>
        <v/>
      </c>
      <c r="I164" s="332" t="str" cm="1">
        <f t="array" ref="I164">IFERROR(INDEX('Measure List'!G:G,'Printable Report'!$A164),"")</f>
        <v/>
      </c>
      <c r="J164" s="349" t="str" cm="1">
        <f t="array" ref="J164">IFERROR(INDEX('Measure List'!I:I,'Printable Report'!$A164),"")</f>
        <v/>
      </c>
      <c r="K164" s="349" t="str" cm="1">
        <f t="array" ref="K164">IFERROR(INDEX('Measure List'!J:J,'Printable Report'!$A164),"")</f>
        <v/>
      </c>
      <c r="L164" s="349" t="str" cm="1">
        <f t="array" ref="L164">IFERROR(INDEX('Measure List'!K:K,'Printable Report'!$A164),"")</f>
        <v/>
      </c>
      <c r="M164" s="306"/>
      <c r="O164" s="336"/>
      <c r="P164" s="319"/>
      <c r="Q164" s="319"/>
      <c r="R164" s="319"/>
      <c r="T164" s="319"/>
      <c r="U164" s="319"/>
    </row>
    <row r="165" spans="1:21" s="335" customFormat="1" ht="36.6" customHeight="1" x14ac:dyDescent="0.25">
      <c r="A165" s="348" t="str" cm="1">
        <f t="array" ref="A165">IFERROR(SMALL(IF('Measure List'!G$2:G$171&lt;&gt;0,'Measure List'!A$2:A$171),ROW()-26),"")</f>
        <v/>
      </c>
      <c r="B165" s="326"/>
      <c r="C165" s="326"/>
      <c r="D165" s="327" t="str" cm="1">
        <f t="array" ref="D165">IFERROR(INDEX('Measure List'!B:B,'Printable Report'!$A165),"")</f>
        <v/>
      </c>
      <c r="E165" s="328" t="str" cm="1">
        <f t="array" ref="E165">IFERROR(INDEX('Measure List'!C:C,'Printable Report'!$A165),"")</f>
        <v/>
      </c>
      <c r="F165" s="329" t="str" cm="1">
        <f t="array" ref="F165">IFERROR(INDEX('Measure List'!D:D,'Printable Report'!$A165),"")</f>
        <v/>
      </c>
      <c r="G165" s="330" t="str" cm="1">
        <f t="array" ref="G165">IFERROR(INDEX('Measure List'!E:E,'Printable Report'!$A165),"")</f>
        <v/>
      </c>
      <c r="H165" s="349" t="str" cm="1">
        <f t="array" ref="H165">IFERROR(INDEX('Measure List'!F:F,'Printable Report'!$A165),"")</f>
        <v/>
      </c>
      <c r="I165" s="332" t="str" cm="1">
        <f t="array" ref="I165">IFERROR(INDEX('Measure List'!G:G,'Printable Report'!$A165),"")</f>
        <v/>
      </c>
      <c r="J165" s="349" t="str" cm="1">
        <f t="array" ref="J165">IFERROR(INDEX('Measure List'!I:I,'Printable Report'!$A165),"")</f>
        <v/>
      </c>
      <c r="K165" s="349" t="str" cm="1">
        <f t="array" ref="K165">IFERROR(INDEX('Measure List'!J:J,'Printable Report'!$A165),"")</f>
        <v/>
      </c>
      <c r="L165" s="349" t="str" cm="1">
        <f t="array" ref="L165">IFERROR(INDEX('Measure List'!K:K,'Printable Report'!$A165),"")</f>
        <v/>
      </c>
      <c r="M165" s="306"/>
      <c r="O165" s="336"/>
      <c r="P165" s="319"/>
      <c r="Q165" s="319"/>
      <c r="R165" s="319"/>
      <c r="T165" s="319"/>
      <c r="U165" s="319"/>
    </row>
    <row r="166" spans="1:21" s="335" customFormat="1" ht="36.6" customHeight="1" x14ac:dyDescent="0.25">
      <c r="A166" s="348" t="str" cm="1">
        <f t="array" ref="A166">IFERROR(SMALL(IF('Measure List'!G$2:G$171&lt;&gt;0,'Measure List'!A$2:A$171),ROW()-26),"")</f>
        <v/>
      </c>
      <c r="B166" s="326"/>
      <c r="C166" s="326"/>
      <c r="D166" s="327" t="str" cm="1">
        <f t="array" ref="D166">IFERROR(INDEX('Measure List'!B:B,'Printable Report'!$A166),"")</f>
        <v/>
      </c>
      <c r="E166" s="328" t="str" cm="1">
        <f t="array" ref="E166">IFERROR(INDEX('Measure List'!C:C,'Printable Report'!$A166),"")</f>
        <v/>
      </c>
      <c r="F166" s="329" t="str" cm="1">
        <f t="array" ref="F166">IFERROR(INDEX('Measure List'!D:D,'Printable Report'!$A166),"")</f>
        <v/>
      </c>
      <c r="G166" s="330" t="str" cm="1">
        <f t="array" ref="G166">IFERROR(INDEX('Measure List'!E:E,'Printable Report'!$A166),"")</f>
        <v/>
      </c>
      <c r="H166" s="349" t="str" cm="1">
        <f t="array" ref="H166">IFERROR(INDEX('Measure List'!F:F,'Printable Report'!$A166),"")</f>
        <v/>
      </c>
      <c r="I166" s="332" t="str" cm="1">
        <f t="array" ref="I166">IFERROR(INDEX('Measure List'!G:G,'Printable Report'!$A166),"")</f>
        <v/>
      </c>
      <c r="J166" s="349" t="str" cm="1">
        <f t="array" ref="J166">IFERROR(INDEX('Measure List'!I:I,'Printable Report'!$A166),"")</f>
        <v/>
      </c>
      <c r="K166" s="349" t="str" cm="1">
        <f t="array" ref="K166">IFERROR(INDEX('Measure List'!J:J,'Printable Report'!$A166),"")</f>
        <v/>
      </c>
      <c r="L166" s="349" t="str" cm="1">
        <f t="array" ref="L166">IFERROR(INDEX('Measure List'!K:K,'Printable Report'!$A166),"")</f>
        <v/>
      </c>
      <c r="M166" s="306"/>
      <c r="O166" s="336"/>
      <c r="P166" s="319"/>
      <c r="Q166" s="319"/>
      <c r="R166" s="319"/>
      <c r="T166" s="319"/>
      <c r="U166" s="319"/>
    </row>
    <row r="167" spans="1:21" s="335" customFormat="1" ht="39.6" customHeight="1" x14ac:dyDescent="0.25">
      <c r="A167" s="348" t="str" cm="1">
        <f t="array" ref="A167">IFERROR(SMALL(IF('Measure List'!G$2:G$171&lt;&gt;0,'Measure List'!A$2:A$171),ROW()-26),"")</f>
        <v/>
      </c>
      <c r="B167" s="326"/>
      <c r="C167" s="326"/>
      <c r="D167" s="327" t="str" cm="1">
        <f t="array" ref="D167">IFERROR(INDEX('Measure List'!B:B,'Printable Report'!$A167),"")</f>
        <v/>
      </c>
      <c r="E167" s="328" t="str" cm="1">
        <f t="array" ref="E167">IFERROR(INDEX('Measure List'!C:C,'Printable Report'!$A167),"")</f>
        <v/>
      </c>
      <c r="F167" s="329" t="str" cm="1">
        <f t="array" ref="F167">IFERROR(INDEX('Measure List'!D:D,'Printable Report'!$A167),"")</f>
        <v/>
      </c>
      <c r="G167" s="330" t="str" cm="1">
        <f t="array" ref="G167">IFERROR(INDEX('Measure List'!E:E,'Printable Report'!$A167),"")</f>
        <v/>
      </c>
      <c r="H167" s="349" t="str" cm="1">
        <f t="array" ref="H167">IFERROR(INDEX('Measure List'!F:F,'Printable Report'!$A167),"")</f>
        <v/>
      </c>
      <c r="I167" s="332" t="str" cm="1">
        <f t="array" ref="I167">IFERROR(INDEX('Measure List'!G:G,'Printable Report'!$A167),"")</f>
        <v/>
      </c>
      <c r="J167" s="349" t="str" cm="1">
        <f t="array" ref="J167">IFERROR(INDEX('Measure List'!I:I,'Printable Report'!$A167),"")</f>
        <v/>
      </c>
      <c r="K167" s="349" t="str" cm="1">
        <f t="array" ref="K167">IFERROR(INDEX('Measure List'!J:J,'Printable Report'!$A167),"")</f>
        <v/>
      </c>
      <c r="L167" s="349" t="str" cm="1">
        <f t="array" ref="L167">IFERROR(INDEX('Measure List'!K:K,'Printable Report'!$A167),"")</f>
        <v/>
      </c>
      <c r="M167" s="337"/>
      <c r="O167" s="336"/>
      <c r="P167" s="319"/>
      <c r="Q167" s="319"/>
      <c r="R167" s="319"/>
    </row>
    <row r="168" spans="1:21" s="335" customFormat="1" ht="39.6" customHeight="1" x14ac:dyDescent="0.25">
      <c r="A168" s="348" t="str" cm="1">
        <f t="array" ref="A168">IFERROR(SMALL(IF('Measure List'!G$2:G$171&lt;&gt;0,'Measure List'!A$2:A$171),ROW()-26),"")</f>
        <v/>
      </c>
      <c r="B168" s="326"/>
      <c r="C168" s="326"/>
      <c r="D168" s="327" t="str" cm="1">
        <f t="array" ref="D168">IFERROR(INDEX('Measure List'!B:B,'Printable Report'!$A168),"")</f>
        <v/>
      </c>
      <c r="E168" s="328" t="str" cm="1">
        <f t="array" ref="E168">IFERROR(INDEX('Measure List'!C:C,'Printable Report'!$A168),"")</f>
        <v/>
      </c>
      <c r="F168" s="329" t="str" cm="1">
        <f t="array" ref="F168">IFERROR(INDEX('Measure List'!D:D,'Printable Report'!$A168),"")</f>
        <v/>
      </c>
      <c r="G168" s="330" t="str" cm="1">
        <f t="array" ref="G168">IFERROR(INDEX('Measure List'!E:E,'Printable Report'!$A168),"")</f>
        <v/>
      </c>
      <c r="H168" s="349" t="str" cm="1">
        <f t="array" ref="H168">IFERROR(INDEX('Measure List'!F:F,'Printable Report'!$A168),"")</f>
        <v/>
      </c>
      <c r="I168" s="332" t="str" cm="1">
        <f t="array" ref="I168">IFERROR(INDEX('Measure List'!G:G,'Printable Report'!$A168),"")</f>
        <v/>
      </c>
      <c r="J168" s="349" t="str" cm="1">
        <f t="array" ref="J168">IFERROR(INDEX('Measure List'!I:I,'Printable Report'!$A168),"")</f>
        <v/>
      </c>
      <c r="K168" s="349" t="str" cm="1">
        <f t="array" ref="K168">IFERROR(INDEX('Measure List'!J:J,'Printable Report'!$A168),"")</f>
        <v/>
      </c>
      <c r="L168" s="349" t="str" cm="1">
        <f t="array" ref="L168">IFERROR(INDEX('Measure List'!K:K,'Printable Report'!$A168),"")</f>
        <v/>
      </c>
      <c r="M168" s="337"/>
      <c r="O168" s="336"/>
      <c r="P168" s="319"/>
      <c r="Q168" s="319"/>
      <c r="R168" s="319"/>
    </row>
    <row r="169" spans="1:21" s="335" customFormat="1" ht="39.6" customHeight="1" x14ac:dyDescent="0.25">
      <c r="A169" s="348" t="str" cm="1">
        <f t="array" ref="A169">IFERROR(SMALL(IF('Measure List'!G$2:G$171&lt;&gt;0,'Measure List'!A$2:A$171),ROW()-26),"")</f>
        <v/>
      </c>
      <c r="B169" s="326"/>
      <c r="C169" s="326"/>
      <c r="D169" s="327" t="str" cm="1">
        <f t="array" ref="D169">IFERROR(INDEX('Measure List'!B:B,'Printable Report'!$A169),"")</f>
        <v/>
      </c>
      <c r="E169" s="328" t="str" cm="1">
        <f t="array" ref="E169">IFERROR(INDEX('Measure List'!C:C,'Printable Report'!$A169),"")</f>
        <v/>
      </c>
      <c r="F169" s="329" t="str" cm="1">
        <f t="array" ref="F169">IFERROR(INDEX('Measure List'!D:D,'Printable Report'!$A169),"")</f>
        <v/>
      </c>
      <c r="G169" s="330" t="str" cm="1">
        <f t="array" ref="G169">IFERROR(INDEX('Measure List'!E:E,'Printable Report'!$A169),"")</f>
        <v/>
      </c>
      <c r="H169" s="349" t="str" cm="1">
        <f t="array" ref="H169">IFERROR(INDEX('Measure List'!F:F,'Printable Report'!$A169),"")</f>
        <v/>
      </c>
      <c r="I169" s="332" t="str" cm="1">
        <f t="array" ref="I169">IFERROR(INDEX('Measure List'!G:G,'Printable Report'!$A169),"")</f>
        <v/>
      </c>
      <c r="J169" s="349" t="str" cm="1">
        <f t="array" ref="J169">IFERROR(INDEX('Measure List'!I:I,'Printable Report'!$A169),"")</f>
        <v/>
      </c>
      <c r="K169" s="349" t="str" cm="1">
        <f t="array" ref="K169">IFERROR(INDEX('Measure List'!J:J,'Printable Report'!$A169),"")</f>
        <v/>
      </c>
      <c r="L169" s="349" t="str" cm="1">
        <f t="array" ref="L169">IFERROR(INDEX('Measure List'!K:K,'Printable Report'!$A169),"")</f>
        <v/>
      </c>
      <c r="M169" s="337"/>
      <c r="O169" s="336"/>
      <c r="P169" s="319"/>
      <c r="Q169" s="319"/>
      <c r="R169" s="319"/>
    </row>
    <row r="170" spans="1:21" s="335" customFormat="1" ht="39.6" customHeight="1" x14ac:dyDescent="0.25">
      <c r="A170" s="348" t="str" cm="1">
        <f t="array" ref="A170">IFERROR(SMALL(IF('Measure List'!G$2:G$171&lt;&gt;0,'Measure List'!A$2:A$171),ROW()-26),"")</f>
        <v/>
      </c>
      <c r="B170" s="326"/>
      <c r="C170" s="326"/>
      <c r="D170" s="327" t="str" cm="1">
        <f t="array" ref="D170">IFERROR(INDEX('Measure List'!B:B,'Printable Report'!$A170),"")</f>
        <v/>
      </c>
      <c r="E170" s="328" t="str" cm="1">
        <f t="array" ref="E170">IFERROR(INDEX('Measure List'!C:C,'Printable Report'!$A170),"")</f>
        <v/>
      </c>
      <c r="F170" s="329" t="str" cm="1">
        <f t="array" ref="F170">IFERROR(INDEX('Measure List'!D:D,'Printable Report'!$A170),"")</f>
        <v/>
      </c>
      <c r="G170" s="330" t="str" cm="1">
        <f t="array" ref="G170">IFERROR(INDEX('Measure List'!E:E,'Printable Report'!$A170),"")</f>
        <v/>
      </c>
      <c r="H170" s="349" t="str" cm="1">
        <f t="array" ref="H170">IFERROR(INDEX('Measure List'!F:F,'Printable Report'!$A170),"")</f>
        <v/>
      </c>
      <c r="I170" s="332" t="str" cm="1">
        <f t="array" ref="I170">IFERROR(INDEX('Measure List'!G:G,'Printable Report'!$A170),"")</f>
        <v/>
      </c>
      <c r="J170" s="349" t="str" cm="1">
        <f t="array" ref="J170">IFERROR(INDEX('Measure List'!I:I,'Printable Report'!$A170),"")</f>
        <v/>
      </c>
      <c r="K170" s="349" t="str" cm="1">
        <f t="array" ref="K170">IFERROR(INDEX('Measure List'!J:J,'Printable Report'!$A170),"")</f>
        <v/>
      </c>
      <c r="L170" s="349" t="str" cm="1">
        <f t="array" ref="L170">IFERROR(INDEX('Measure List'!K:K,'Printable Report'!$A170),"")</f>
        <v/>
      </c>
      <c r="M170" s="337"/>
      <c r="O170" s="336"/>
      <c r="P170" s="319"/>
      <c r="Q170" s="319"/>
      <c r="R170" s="319"/>
    </row>
    <row r="171" spans="1:21" s="335" customFormat="1" ht="39.6" customHeight="1" x14ac:dyDescent="0.25">
      <c r="A171" s="348" t="str" cm="1">
        <f t="array" ref="A171">IFERROR(SMALL(IF('Measure List'!G$2:G$171&lt;&gt;0,'Measure List'!A$2:A$171),ROW()-26),"")</f>
        <v/>
      </c>
      <c r="B171" s="326"/>
      <c r="C171" s="326"/>
      <c r="D171" s="327" t="str" cm="1">
        <f t="array" ref="D171">IFERROR(INDEX('Measure List'!B:B,'Printable Report'!$A171),"")</f>
        <v/>
      </c>
      <c r="E171" s="328" t="str" cm="1">
        <f t="array" ref="E171">IFERROR(INDEX('Measure List'!C:C,'Printable Report'!$A171),"")</f>
        <v/>
      </c>
      <c r="F171" s="329" t="str" cm="1">
        <f t="array" ref="F171">IFERROR(INDEX('Measure List'!D:D,'Printable Report'!$A171),"")</f>
        <v/>
      </c>
      <c r="G171" s="330" t="str" cm="1">
        <f t="array" ref="G171">IFERROR(INDEX('Measure List'!E:E,'Printable Report'!$A171),"")</f>
        <v/>
      </c>
      <c r="H171" s="349" t="str" cm="1">
        <f t="array" ref="H171">IFERROR(INDEX('Measure List'!F:F,'Printable Report'!$A171),"")</f>
        <v/>
      </c>
      <c r="I171" s="332" t="str" cm="1">
        <f t="array" ref="I171">IFERROR(INDEX('Measure List'!G:G,'Printable Report'!$A171),"")</f>
        <v/>
      </c>
      <c r="J171" s="349" t="str" cm="1">
        <f t="array" ref="J171">IFERROR(INDEX('Measure List'!I:I,'Printable Report'!$A171),"")</f>
        <v/>
      </c>
      <c r="K171" s="349" t="str" cm="1">
        <f t="array" ref="K171">IFERROR(INDEX('Measure List'!J:J,'Printable Report'!$A171),"")</f>
        <v/>
      </c>
      <c r="L171" s="349" t="str" cm="1">
        <f t="array" ref="L171">IFERROR(INDEX('Measure List'!K:K,'Printable Report'!$A171),"")</f>
        <v/>
      </c>
      <c r="M171" s="337"/>
      <c r="O171" s="336"/>
      <c r="P171" s="319"/>
      <c r="Q171" s="319"/>
      <c r="R171" s="319"/>
    </row>
    <row r="172" spans="1:21" s="335" customFormat="1" ht="39.6" customHeight="1" x14ac:dyDescent="0.25">
      <c r="A172" s="348" t="str" cm="1">
        <f t="array" ref="A172">IFERROR(SMALL(IF('Measure List'!G$2:G$171&lt;&gt;0,'Measure List'!A$2:A$171),ROW()-26),"")</f>
        <v/>
      </c>
      <c r="B172" s="326"/>
      <c r="C172" s="326"/>
      <c r="D172" s="327" t="str" cm="1">
        <f t="array" ref="D172">IFERROR(INDEX('Measure List'!B:B,'Printable Report'!$A172),"")</f>
        <v/>
      </c>
      <c r="E172" s="328" t="str" cm="1">
        <f t="array" ref="E172">IFERROR(INDEX('Measure List'!C:C,'Printable Report'!$A172),"")</f>
        <v/>
      </c>
      <c r="F172" s="329" t="str" cm="1">
        <f t="array" ref="F172">IFERROR(INDEX('Measure List'!D:D,'Printable Report'!$A172),"")</f>
        <v/>
      </c>
      <c r="G172" s="330" t="str" cm="1">
        <f t="array" ref="G172">IFERROR(INDEX('Measure List'!E:E,'Printable Report'!$A172),"")</f>
        <v/>
      </c>
      <c r="H172" s="349" t="str" cm="1">
        <f t="array" ref="H172">IFERROR(INDEX('Measure List'!F:F,'Printable Report'!$A172),"")</f>
        <v/>
      </c>
      <c r="I172" s="332" t="str" cm="1">
        <f t="array" ref="I172">IFERROR(INDEX('Measure List'!G:G,'Printable Report'!$A172),"")</f>
        <v/>
      </c>
      <c r="J172" s="349" t="str" cm="1">
        <f t="array" ref="J172">IFERROR(INDEX('Measure List'!I:I,'Printable Report'!$A172),"")</f>
        <v/>
      </c>
      <c r="K172" s="349" t="str" cm="1">
        <f t="array" ref="K172">IFERROR(INDEX('Measure List'!J:J,'Printable Report'!$A172),"")</f>
        <v/>
      </c>
      <c r="L172" s="349" t="str" cm="1">
        <f t="array" ref="L172">IFERROR(INDEX('Measure List'!K:K,'Printable Report'!$A172),"")</f>
        <v/>
      </c>
      <c r="M172" s="337"/>
      <c r="O172" s="336"/>
      <c r="P172" s="319"/>
      <c r="Q172" s="319"/>
      <c r="R172" s="319"/>
    </row>
    <row r="173" spans="1:21" s="335" customFormat="1" ht="39.6" customHeight="1" x14ac:dyDescent="0.25">
      <c r="A173" s="348" t="str" cm="1">
        <f t="array" ref="A173">IFERROR(SMALL(IF('Measure List'!G$2:G$171&lt;&gt;0,'Measure List'!A$2:A$171),ROW()-26),"")</f>
        <v/>
      </c>
      <c r="B173" s="326"/>
      <c r="C173" s="326"/>
      <c r="D173" s="327" t="str" cm="1">
        <f t="array" ref="D173">IFERROR(INDEX('Measure List'!B:B,'Printable Report'!$A173),"")</f>
        <v/>
      </c>
      <c r="E173" s="328" t="str" cm="1">
        <f t="array" ref="E173">IFERROR(INDEX('Measure List'!C:C,'Printable Report'!$A173),"")</f>
        <v/>
      </c>
      <c r="F173" s="329" t="str" cm="1">
        <f t="array" ref="F173">IFERROR(INDEX('Measure List'!D:D,'Printable Report'!$A173),"")</f>
        <v/>
      </c>
      <c r="G173" s="330" t="str" cm="1">
        <f t="array" ref="G173">IFERROR(INDEX('Measure List'!E:E,'Printable Report'!$A173),"")</f>
        <v/>
      </c>
      <c r="H173" s="349" t="str" cm="1">
        <f t="array" ref="H173">IFERROR(INDEX('Measure List'!F:F,'Printable Report'!$A173),"")</f>
        <v/>
      </c>
      <c r="I173" s="332" t="str" cm="1">
        <f t="array" ref="I173">IFERROR(INDEX('Measure List'!G:G,'Printable Report'!$A173),"")</f>
        <v/>
      </c>
      <c r="J173" s="349" t="str" cm="1">
        <f t="array" ref="J173">IFERROR(INDEX('Measure List'!I:I,'Printable Report'!$A173),"")</f>
        <v/>
      </c>
      <c r="K173" s="349" t="str" cm="1">
        <f t="array" ref="K173">IFERROR(INDEX('Measure List'!J:J,'Printable Report'!$A173),"")</f>
        <v/>
      </c>
      <c r="L173" s="349" t="str" cm="1">
        <f t="array" ref="L173">IFERROR(INDEX('Measure List'!K:K,'Printable Report'!$A173),"")</f>
        <v/>
      </c>
      <c r="M173" s="337"/>
      <c r="O173" s="336"/>
      <c r="P173" s="319"/>
      <c r="Q173" s="319"/>
      <c r="R173" s="319"/>
    </row>
    <row r="174" spans="1:21" s="335" customFormat="1" ht="39.6" customHeight="1" x14ac:dyDescent="0.25">
      <c r="A174" s="348" t="str" cm="1">
        <f t="array" ref="A174">IFERROR(SMALL(IF('Measure List'!G$2:G$171&lt;&gt;0,'Measure List'!A$2:A$171),ROW()-26),"")</f>
        <v/>
      </c>
      <c r="B174" s="326"/>
      <c r="C174" s="326"/>
      <c r="D174" s="327" t="str" cm="1">
        <f t="array" ref="D174">IFERROR(INDEX('Measure List'!B:B,'Printable Report'!$A174),"")</f>
        <v/>
      </c>
      <c r="E174" s="328" t="str" cm="1">
        <f t="array" ref="E174">IFERROR(INDEX('Measure List'!C:C,'Printable Report'!$A174),"")</f>
        <v/>
      </c>
      <c r="F174" s="329" t="str" cm="1">
        <f t="array" ref="F174">IFERROR(INDEX('Measure List'!D:D,'Printable Report'!$A174),"")</f>
        <v/>
      </c>
      <c r="G174" s="330" t="str" cm="1">
        <f t="array" ref="G174">IFERROR(INDEX('Measure List'!E:E,'Printable Report'!$A174),"")</f>
        <v/>
      </c>
      <c r="H174" s="349" t="str" cm="1">
        <f t="array" ref="H174">IFERROR(INDEX('Measure List'!F:F,'Printable Report'!$A174),"")</f>
        <v/>
      </c>
      <c r="I174" s="332" t="str" cm="1">
        <f t="array" ref="I174">IFERROR(INDEX('Measure List'!G:G,'Printable Report'!$A174),"")</f>
        <v/>
      </c>
      <c r="J174" s="349" t="str" cm="1">
        <f t="array" ref="J174">IFERROR(INDEX('Measure List'!I:I,'Printable Report'!$A174),"")</f>
        <v/>
      </c>
      <c r="K174" s="349" t="str" cm="1">
        <f t="array" ref="K174">IFERROR(INDEX('Measure List'!J:J,'Printable Report'!$A174),"")</f>
        <v/>
      </c>
      <c r="L174" s="349" t="str" cm="1">
        <f t="array" ref="L174">IFERROR(INDEX('Measure List'!K:K,'Printable Report'!$A174),"")</f>
        <v/>
      </c>
      <c r="M174" s="337"/>
      <c r="O174" s="336"/>
      <c r="P174" s="319"/>
      <c r="Q174" s="319"/>
      <c r="R174" s="319"/>
    </row>
    <row r="175" spans="1:21" s="335" customFormat="1" ht="39.6" customHeight="1" x14ac:dyDescent="0.25">
      <c r="A175" s="348" t="str" cm="1">
        <f t="array" ref="A175">IFERROR(SMALL(IF('Measure List'!G$2:G$171&lt;&gt;0,'Measure List'!A$2:A$171),ROW()-26),"")</f>
        <v/>
      </c>
      <c r="B175" s="326"/>
      <c r="C175" s="326"/>
      <c r="D175" s="327" t="str" cm="1">
        <f t="array" ref="D175">IFERROR(INDEX('Measure List'!B:B,'Printable Report'!$A175),"")</f>
        <v/>
      </c>
      <c r="E175" s="328" t="str" cm="1">
        <f t="array" ref="E175">IFERROR(INDEX('Measure List'!C:C,'Printable Report'!$A175),"")</f>
        <v/>
      </c>
      <c r="F175" s="329" t="str" cm="1">
        <f t="array" ref="F175">IFERROR(INDEX('Measure List'!D:D,'Printable Report'!$A175),"")</f>
        <v/>
      </c>
      <c r="G175" s="330" t="str" cm="1">
        <f t="array" ref="G175">IFERROR(INDEX('Measure List'!E:E,'Printable Report'!$A175),"")</f>
        <v/>
      </c>
      <c r="H175" s="349" t="str" cm="1">
        <f t="array" ref="H175">IFERROR(INDEX('Measure List'!F:F,'Printable Report'!$A175),"")</f>
        <v/>
      </c>
      <c r="I175" s="332" t="str" cm="1">
        <f t="array" ref="I175">IFERROR(INDEX('Measure List'!G:G,'Printable Report'!$A175),"")</f>
        <v/>
      </c>
      <c r="J175" s="349" t="str" cm="1">
        <f t="array" ref="J175">IFERROR(INDEX('Measure List'!I:I,'Printable Report'!$A175),"")</f>
        <v/>
      </c>
      <c r="K175" s="349" t="str" cm="1">
        <f t="array" ref="K175">IFERROR(INDEX('Measure List'!J:J,'Printable Report'!$A175),"")</f>
        <v/>
      </c>
      <c r="L175" s="349" t="str" cm="1">
        <f t="array" ref="L175">IFERROR(INDEX('Measure List'!K:K,'Printable Report'!$A175),"")</f>
        <v/>
      </c>
      <c r="M175" s="337"/>
      <c r="O175" s="336"/>
      <c r="P175" s="319"/>
      <c r="Q175" s="319"/>
      <c r="R175" s="319"/>
    </row>
    <row r="176" spans="1:21" s="335" customFormat="1" ht="39.6" customHeight="1" x14ac:dyDescent="0.25">
      <c r="A176" s="348" t="str" cm="1">
        <f t="array" ref="A176">IFERROR(SMALL(IF('Measure List'!G$2:G$171&lt;&gt;0,'Measure List'!A$2:A$171),ROW()-26),"")</f>
        <v/>
      </c>
      <c r="B176" s="326"/>
      <c r="C176" s="326"/>
      <c r="D176" s="327" t="str" cm="1">
        <f t="array" ref="D176">IFERROR(INDEX('Measure List'!B:B,'Printable Report'!$A176),"")</f>
        <v/>
      </c>
      <c r="E176" s="328" t="str" cm="1">
        <f t="array" ref="E176">IFERROR(INDEX('Measure List'!C:C,'Printable Report'!$A176),"")</f>
        <v/>
      </c>
      <c r="F176" s="329" t="str" cm="1">
        <f t="array" ref="F176">IFERROR(INDEX('Measure List'!D:D,'Printable Report'!$A176),"")</f>
        <v/>
      </c>
      <c r="G176" s="330" t="str" cm="1">
        <f t="array" ref="G176">IFERROR(INDEX('Measure List'!E:E,'Printable Report'!$A176),"")</f>
        <v/>
      </c>
      <c r="H176" s="349" t="str" cm="1">
        <f t="array" ref="H176">IFERROR(INDEX('Measure List'!F:F,'Printable Report'!$A176),"")</f>
        <v/>
      </c>
      <c r="I176" s="332" t="str" cm="1">
        <f t="array" ref="I176">IFERROR(INDEX('Measure List'!G:G,'Printable Report'!$A176),"")</f>
        <v/>
      </c>
      <c r="J176" s="349" t="str" cm="1">
        <f t="array" ref="J176">IFERROR(INDEX('Measure List'!I:I,'Printable Report'!$A176),"")</f>
        <v/>
      </c>
      <c r="K176" s="349" t="str" cm="1">
        <f t="array" ref="K176">IFERROR(INDEX('Measure List'!J:J,'Printable Report'!$A176),"")</f>
        <v/>
      </c>
      <c r="L176" s="349" t="str" cm="1">
        <f t="array" ref="L176">IFERROR(INDEX('Measure List'!K:K,'Printable Report'!$A176),"")</f>
        <v/>
      </c>
      <c r="M176" s="337"/>
      <c r="O176" s="336"/>
      <c r="P176" s="319"/>
      <c r="Q176" s="319"/>
      <c r="R176" s="319"/>
    </row>
    <row r="177" spans="1:18" s="335" customFormat="1" ht="39.6" customHeight="1" x14ac:dyDescent="0.25">
      <c r="A177" s="348" t="str" cm="1">
        <f t="array" ref="A177">IFERROR(SMALL(IF('Measure List'!G$2:G$171&lt;&gt;0,'Measure List'!A$2:A$171),ROW()-26),"")</f>
        <v/>
      </c>
      <c r="B177" s="326"/>
      <c r="C177" s="326"/>
      <c r="D177" s="327" t="str" cm="1">
        <f t="array" ref="D177">IFERROR(INDEX('Measure List'!B:B,'Printable Report'!$A177),"")</f>
        <v/>
      </c>
      <c r="E177" s="328" t="str" cm="1">
        <f t="array" ref="E177">IFERROR(INDEX('Measure List'!C:C,'Printable Report'!$A177),"")</f>
        <v/>
      </c>
      <c r="F177" s="329" t="str" cm="1">
        <f t="array" ref="F177">IFERROR(INDEX('Measure List'!D:D,'Printable Report'!$A177),"")</f>
        <v/>
      </c>
      <c r="G177" s="330" t="str" cm="1">
        <f t="array" ref="G177">IFERROR(INDEX('Measure List'!E:E,'Printable Report'!$A177),"")</f>
        <v/>
      </c>
      <c r="H177" s="349" t="str" cm="1">
        <f t="array" ref="H177">IFERROR(INDEX('Measure List'!F:F,'Printable Report'!$A177),"")</f>
        <v/>
      </c>
      <c r="I177" s="332" t="str" cm="1">
        <f t="array" ref="I177">IFERROR(INDEX('Measure List'!G:G,'Printable Report'!$A177),"")</f>
        <v/>
      </c>
      <c r="J177" s="349" t="str" cm="1">
        <f t="array" ref="J177">IFERROR(INDEX('Measure List'!I:I,'Printable Report'!$A177),"")</f>
        <v/>
      </c>
      <c r="K177" s="349" t="str" cm="1">
        <f t="array" ref="K177">IFERROR(INDEX('Measure List'!J:J,'Printable Report'!$A177),"")</f>
        <v/>
      </c>
      <c r="L177" s="349" t="str" cm="1">
        <f t="array" ref="L177">IFERROR(INDEX('Measure List'!K:K,'Printable Report'!$A177),"")</f>
        <v/>
      </c>
      <c r="M177" s="337"/>
      <c r="O177" s="336"/>
      <c r="P177" s="319"/>
      <c r="Q177" s="319"/>
      <c r="R177" s="319"/>
    </row>
    <row r="178" spans="1:18" s="335" customFormat="1" ht="39.6" customHeight="1" x14ac:dyDescent="0.25">
      <c r="A178" s="348" t="str" cm="1">
        <f t="array" ref="A178">IFERROR(SMALL(IF('Measure List'!G$2:G$171&lt;&gt;0,'Measure List'!A$2:A$171),ROW()-26),"")</f>
        <v/>
      </c>
      <c r="B178" s="326"/>
      <c r="C178" s="326"/>
      <c r="D178" s="327" t="str" cm="1">
        <f t="array" ref="D178">IFERROR(INDEX('Measure List'!B:B,'Printable Report'!$A178),"")</f>
        <v/>
      </c>
      <c r="E178" s="328" t="str" cm="1">
        <f t="array" ref="E178">IFERROR(INDEX('Measure List'!C:C,'Printable Report'!$A178),"")</f>
        <v/>
      </c>
      <c r="F178" s="329" t="str" cm="1">
        <f t="array" ref="F178">IFERROR(INDEX('Measure List'!D:D,'Printable Report'!$A178),"")</f>
        <v/>
      </c>
      <c r="G178" s="330" t="str" cm="1">
        <f t="array" ref="G178">IFERROR(INDEX('Measure List'!E:E,'Printable Report'!$A178),"")</f>
        <v/>
      </c>
      <c r="H178" s="349" t="str" cm="1">
        <f t="array" ref="H178">IFERROR(INDEX('Measure List'!F:F,'Printable Report'!$A178),"")</f>
        <v/>
      </c>
      <c r="I178" s="332" t="str" cm="1">
        <f t="array" ref="I178">IFERROR(INDEX('Measure List'!G:G,'Printable Report'!$A178),"")</f>
        <v/>
      </c>
      <c r="J178" s="349" t="str" cm="1">
        <f t="array" ref="J178">IFERROR(INDEX('Measure List'!I:I,'Printable Report'!$A178),"")</f>
        <v/>
      </c>
      <c r="K178" s="349" t="str" cm="1">
        <f t="array" ref="K178">IFERROR(INDEX('Measure List'!J:J,'Printable Report'!$A178),"")</f>
        <v/>
      </c>
      <c r="L178" s="349" t="str" cm="1">
        <f t="array" ref="L178">IFERROR(INDEX('Measure List'!K:K,'Printable Report'!$A178),"")</f>
        <v/>
      </c>
      <c r="M178" s="337"/>
      <c r="O178" s="336"/>
      <c r="P178" s="319"/>
      <c r="Q178" s="319"/>
      <c r="R178" s="319"/>
    </row>
    <row r="179" spans="1:18" s="335" customFormat="1" ht="39.6" customHeight="1" x14ac:dyDescent="0.25">
      <c r="A179" s="348" t="str" cm="1">
        <f t="array" ref="A179">IFERROR(SMALL(IF('Measure List'!G$2:G$171&lt;&gt;0,'Measure List'!A$2:A$171),ROW()-26),"")</f>
        <v/>
      </c>
      <c r="B179" s="326"/>
      <c r="C179" s="326"/>
      <c r="D179" s="327" t="str" cm="1">
        <f t="array" ref="D179">IFERROR(INDEX('Measure List'!B:B,'Printable Report'!$A179),"")</f>
        <v/>
      </c>
      <c r="E179" s="328" t="str" cm="1">
        <f t="array" ref="E179">IFERROR(INDEX('Measure List'!C:C,'Printable Report'!$A179),"")</f>
        <v/>
      </c>
      <c r="F179" s="329" t="str" cm="1">
        <f t="array" ref="F179">IFERROR(INDEX('Measure List'!D:D,'Printable Report'!$A179),"")</f>
        <v/>
      </c>
      <c r="G179" s="330" t="str" cm="1">
        <f t="array" ref="G179">IFERROR(INDEX('Measure List'!E:E,'Printable Report'!$A179),"")</f>
        <v/>
      </c>
      <c r="H179" s="349" t="str" cm="1">
        <f t="array" ref="H179">IFERROR(INDEX('Measure List'!F:F,'Printable Report'!$A179),"")</f>
        <v/>
      </c>
      <c r="I179" s="332" t="str" cm="1">
        <f t="array" ref="I179">IFERROR(INDEX('Measure List'!G:G,'Printable Report'!$A179),"")</f>
        <v/>
      </c>
      <c r="J179" s="349" t="str" cm="1">
        <f t="array" ref="J179">IFERROR(INDEX('Measure List'!I:I,'Printable Report'!$A179),"")</f>
        <v/>
      </c>
      <c r="K179" s="349" t="str" cm="1">
        <f t="array" ref="K179">IFERROR(INDEX('Measure List'!J:J,'Printable Report'!$A179),"")</f>
        <v/>
      </c>
      <c r="L179" s="349" t="str" cm="1">
        <f t="array" ref="L179">IFERROR(INDEX('Measure List'!K:K,'Printable Report'!$A179),"")</f>
        <v/>
      </c>
      <c r="M179" s="337"/>
      <c r="O179" s="336"/>
      <c r="P179" s="319"/>
      <c r="Q179" s="319"/>
      <c r="R179" s="319"/>
    </row>
    <row r="180" spans="1:18" s="335" customFormat="1" ht="39.6" customHeight="1" x14ac:dyDescent="0.25">
      <c r="A180" s="348" t="str" cm="1">
        <f t="array" ref="A180">IFERROR(SMALL(IF('Measure List'!G$2:G$171&lt;&gt;0,'Measure List'!A$2:A$171),ROW()-26),"")</f>
        <v/>
      </c>
      <c r="B180" s="326"/>
      <c r="C180" s="326"/>
      <c r="D180" s="327" t="str" cm="1">
        <f t="array" ref="D180">IFERROR(INDEX('Measure List'!B:B,'Printable Report'!$A180),"")</f>
        <v/>
      </c>
      <c r="E180" s="328" t="str" cm="1">
        <f t="array" ref="E180">IFERROR(INDEX('Measure List'!C:C,'Printable Report'!$A180),"")</f>
        <v/>
      </c>
      <c r="F180" s="329" t="str" cm="1">
        <f t="array" ref="F180">IFERROR(INDEX('Measure List'!D:D,'Printable Report'!$A180),"")</f>
        <v/>
      </c>
      <c r="G180" s="330" t="str" cm="1">
        <f t="array" ref="G180">IFERROR(INDEX('Measure List'!E:E,'Printable Report'!$A180),"")</f>
        <v/>
      </c>
      <c r="H180" s="349" t="str" cm="1">
        <f t="array" ref="H180">IFERROR(INDEX('Measure List'!F:F,'Printable Report'!$A180),"")</f>
        <v/>
      </c>
      <c r="I180" s="332" t="str" cm="1">
        <f t="array" ref="I180">IFERROR(INDEX('Measure List'!G:G,'Printable Report'!$A180),"")</f>
        <v/>
      </c>
      <c r="J180" s="349" t="str" cm="1">
        <f t="array" ref="J180">IFERROR(INDEX('Measure List'!I:I,'Printable Report'!$A180),"")</f>
        <v/>
      </c>
      <c r="K180" s="349" t="str" cm="1">
        <f t="array" ref="K180">IFERROR(INDEX('Measure List'!J:J,'Printable Report'!$A180),"")</f>
        <v/>
      </c>
      <c r="L180" s="349" t="str" cm="1">
        <f t="array" ref="L180">IFERROR(INDEX('Measure List'!K:K,'Printable Report'!$A180),"")</f>
        <v/>
      </c>
      <c r="M180" s="337"/>
      <c r="O180" s="336"/>
      <c r="P180" s="319"/>
      <c r="Q180" s="319"/>
      <c r="R180" s="319"/>
    </row>
    <row r="181" spans="1:18" s="335" customFormat="1" ht="39.6" customHeight="1" x14ac:dyDescent="0.25">
      <c r="A181" s="348" t="str" cm="1">
        <f t="array" ref="A181">IFERROR(SMALL(IF('Measure List'!G$2:G$171&lt;&gt;0,'Measure List'!A$2:A$171),ROW()-26),"")</f>
        <v/>
      </c>
      <c r="B181" s="326"/>
      <c r="C181" s="326"/>
      <c r="D181" s="327" t="str" cm="1">
        <f t="array" ref="D181">IFERROR(INDEX('Measure List'!B:B,'Printable Report'!$A181),"")</f>
        <v/>
      </c>
      <c r="E181" s="328" t="str" cm="1">
        <f t="array" ref="E181">IFERROR(INDEX('Measure List'!C:C,'Printable Report'!$A181),"")</f>
        <v/>
      </c>
      <c r="F181" s="329" t="str" cm="1">
        <f t="array" ref="F181">IFERROR(INDEX('Measure List'!D:D,'Printable Report'!$A181),"")</f>
        <v/>
      </c>
      <c r="G181" s="330" t="str" cm="1">
        <f t="array" ref="G181">IFERROR(INDEX('Measure List'!E:E,'Printable Report'!$A181),"")</f>
        <v/>
      </c>
      <c r="H181" s="349" t="str" cm="1">
        <f t="array" ref="H181">IFERROR(INDEX('Measure List'!F:F,'Printable Report'!$A181),"")</f>
        <v/>
      </c>
      <c r="I181" s="332" t="str" cm="1">
        <f t="array" ref="I181">IFERROR(INDEX('Measure List'!G:G,'Printable Report'!$A181),"")</f>
        <v/>
      </c>
      <c r="J181" s="349" t="str" cm="1">
        <f t="array" ref="J181">IFERROR(INDEX('Measure List'!I:I,'Printable Report'!$A181),"")</f>
        <v/>
      </c>
      <c r="K181" s="349" t="str" cm="1">
        <f t="array" ref="K181">IFERROR(INDEX('Measure List'!J:J,'Printable Report'!$A181),"")</f>
        <v/>
      </c>
      <c r="L181" s="349" t="str" cm="1">
        <f t="array" ref="L181">IFERROR(INDEX('Measure List'!K:K,'Printable Report'!$A181),"")</f>
        <v/>
      </c>
      <c r="M181" s="337"/>
      <c r="O181" s="336"/>
      <c r="P181" s="319"/>
      <c r="Q181" s="319"/>
      <c r="R181" s="319"/>
    </row>
    <row r="182" spans="1:18" s="335" customFormat="1" ht="39.6" customHeight="1" x14ac:dyDescent="0.25">
      <c r="A182" s="348" t="str" cm="1">
        <f t="array" ref="A182">IFERROR(SMALL(IF('Measure List'!G$2:G$171&lt;&gt;0,'Measure List'!A$2:A$171),ROW()-26),"")</f>
        <v/>
      </c>
      <c r="B182" s="326"/>
      <c r="C182" s="326"/>
      <c r="D182" s="327" t="str" cm="1">
        <f t="array" ref="D182">IFERROR(INDEX('Measure List'!B:B,'Printable Report'!$A182),"")</f>
        <v/>
      </c>
      <c r="E182" s="328" t="str" cm="1">
        <f t="array" ref="E182">IFERROR(INDEX('Measure List'!C:C,'Printable Report'!$A182),"")</f>
        <v/>
      </c>
      <c r="F182" s="329" t="str" cm="1">
        <f t="array" ref="F182">IFERROR(INDEX('Measure List'!D:D,'Printable Report'!$A182),"")</f>
        <v/>
      </c>
      <c r="G182" s="330" t="str" cm="1">
        <f t="array" ref="G182">IFERROR(INDEX('Measure List'!E:E,'Printable Report'!$A182),"")</f>
        <v/>
      </c>
      <c r="H182" s="349" t="str" cm="1">
        <f t="array" ref="H182">IFERROR(INDEX('Measure List'!F:F,'Printable Report'!$A182),"")</f>
        <v/>
      </c>
      <c r="I182" s="332" t="str" cm="1">
        <f t="array" ref="I182">IFERROR(INDEX('Measure List'!G:G,'Printable Report'!$A182),"")</f>
        <v/>
      </c>
      <c r="J182" s="349" t="str" cm="1">
        <f t="array" ref="J182">IFERROR(INDEX('Measure List'!I:I,'Printable Report'!$A182),"")</f>
        <v/>
      </c>
      <c r="K182" s="349" t="str" cm="1">
        <f t="array" ref="K182">IFERROR(INDEX('Measure List'!J:J,'Printable Report'!$A182),"")</f>
        <v/>
      </c>
      <c r="L182" s="349" t="str" cm="1">
        <f t="array" ref="L182">IFERROR(INDEX('Measure List'!K:K,'Printable Report'!$A182),"")</f>
        <v/>
      </c>
      <c r="M182" s="337"/>
      <c r="O182" s="336"/>
      <c r="P182" s="319"/>
      <c r="Q182" s="319"/>
      <c r="R182" s="319"/>
    </row>
    <row r="183" spans="1:18" s="335" customFormat="1" ht="39.6" customHeight="1" x14ac:dyDescent="0.25">
      <c r="A183" s="348" t="str" cm="1">
        <f t="array" ref="A183">IFERROR(SMALL(IF('Measure List'!G$2:G$171&lt;&gt;0,'Measure List'!A$2:A$171),ROW()-26),"")</f>
        <v/>
      </c>
      <c r="B183" s="326"/>
      <c r="C183" s="326"/>
      <c r="D183" s="327" t="str" cm="1">
        <f t="array" ref="D183">IFERROR(INDEX('Measure List'!B:B,'Printable Report'!$A183),"")</f>
        <v/>
      </c>
      <c r="E183" s="328" t="str" cm="1">
        <f t="array" ref="E183">IFERROR(INDEX('Measure List'!C:C,'Printable Report'!$A183),"")</f>
        <v/>
      </c>
      <c r="F183" s="329" t="str" cm="1">
        <f t="array" ref="F183">IFERROR(INDEX('Measure List'!D:D,'Printable Report'!$A183),"")</f>
        <v/>
      </c>
      <c r="G183" s="330" t="str" cm="1">
        <f t="array" ref="G183">IFERROR(INDEX('Measure List'!E:E,'Printable Report'!$A183),"")</f>
        <v/>
      </c>
      <c r="H183" s="349" t="str" cm="1">
        <f t="array" ref="H183">IFERROR(INDEX('Measure List'!F:F,'Printable Report'!$A183),"")</f>
        <v/>
      </c>
      <c r="I183" s="332" t="str" cm="1">
        <f t="array" ref="I183">IFERROR(INDEX('Measure List'!G:G,'Printable Report'!$A183),"")</f>
        <v/>
      </c>
      <c r="J183" s="349" t="str" cm="1">
        <f t="array" ref="J183">IFERROR(INDEX('Measure List'!I:I,'Printable Report'!$A183),"")</f>
        <v/>
      </c>
      <c r="K183" s="349" t="str" cm="1">
        <f t="array" ref="K183">IFERROR(INDEX('Measure List'!J:J,'Printable Report'!$A183),"")</f>
        <v/>
      </c>
      <c r="L183" s="349" t="str" cm="1">
        <f t="array" ref="L183">IFERROR(INDEX('Measure List'!K:K,'Printable Report'!$A183),"")</f>
        <v/>
      </c>
      <c r="M183" s="337"/>
      <c r="O183" s="336"/>
      <c r="P183" s="319"/>
      <c r="Q183" s="319"/>
      <c r="R183" s="319"/>
    </row>
    <row r="184" spans="1:18" s="335" customFormat="1" ht="39.6" customHeight="1" x14ac:dyDescent="0.25">
      <c r="A184" s="348" t="str" cm="1">
        <f t="array" ref="A184">IFERROR(SMALL(IF('Measure List'!G$2:G$171&lt;&gt;0,'Measure List'!A$2:A$171),ROW()-26),"")</f>
        <v/>
      </c>
      <c r="B184" s="326"/>
      <c r="C184" s="326"/>
      <c r="D184" s="327" t="str" cm="1">
        <f t="array" ref="D184">IFERROR(INDEX('Measure List'!B:B,'Printable Report'!$A184),"")</f>
        <v/>
      </c>
      <c r="E184" s="328" t="str" cm="1">
        <f t="array" ref="E184">IFERROR(INDEX('Measure List'!C:C,'Printable Report'!$A184),"")</f>
        <v/>
      </c>
      <c r="F184" s="329" t="str" cm="1">
        <f t="array" ref="F184">IFERROR(INDEX('Measure List'!D:D,'Printable Report'!$A184),"")</f>
        <v/>
      </c>
      <c r="G184" s="330" t="str" cm="1">
        <f t="array" ref="G184">IFERROR(INDEX('Measure List'!E:E,'Printable Report'!$A184),"")</f>
        <v/>
      </c>
      <c r="H184" s="349" t="str" cm="1">
        <f t="array" ref="H184">IFERROR(INDEX('Measure List'!F:F,'Printable Report'!$A184),"")</f>
        <v/>
      </c>
      <c r="I184" s="332" t="str" cm="1">
        <f t="array" ref="I184">IFERROR(INDEX('Measure List'!G:G,'Printable Report'!$A184),"")</f>
        <v/>
      </c>
      <c r="J184" s="349" t="str" cm="1">
        <f t="array" ref="J184">IFERROR(INDEX('Measure List'!I:I,'Printable Report'!$A184),"")</f>
        <v/>
      </c>
      <c r="K184" s="349" t="str" cm="1">
        <f t="array" ref="K184">IFERROR(INDEX('Measure List'!J:J,'Printable Report'!$A184),"")</f>
        <v/>
      </c>
      <c r="L184" s="349" t="str" cm="1">
        <f t="array" ref="L184">IFERROR(INDEX('Measure List'!K:K,'Printable Report'!$A184),"")</f>
        <v/>
      </c>
      <c r="M184" s="337"/>
      <c r="O184" s="336"/>
      <c r="P184" s="319"/>
      <c r="Q184" s="319"/>
      <c r="R184" s="319"/>
    </row>
    <row r="185" spans="1:18" s="335" customFormat="1" ht="39.6" customHeight="1" x14ac:dyDescent="0.25">
      <c r="A185" s="348" t="str" cm="1">
        <f t="array" ref="A185">IFERROR(SMALL(IF('Measure List'!G$2:G$171&lt;&gt;0,'Measure List'!A$2:A$171),ROW()-26),"")</f>
        <v/>
      </c>
      <c r="B185" s="326"/>
      <c r="C185" s="326"/>
      <c r="D185" s="327" t="str" cm="1">
        <f t="array" ref="D185">IFERROR(INDEX('Measure List'!B:B,'Printable Report'!$A185),"")</f>
        <v/>
      </c>
      <c r="E185" s="328" t="str" cm="1">
        <f t="array" ref="E185">IFERROR(INDEX('Measure List'!C:C,'Printable Report'!$A185),"")</f>
        <v/>
      </c>
      <c r="F185" s="329" t="str" cm="1">
        <f t="array" ref="F185">IFERROR(INDEX('Measure List'!D:D,'Printable Report'!$A185),"")</f>
        <v/>
      </c>
      <c r="G185" s="330" t="str" cm="1">
        <f t="array" ref="G185">IFERROR(INDEX('Measure List'!E:E,'Printable Report'!$A185),"")</f>
        <v/>
      </c>
      <c r="H185" s="349" t="str" cm="1">
        <f t="array" ref="H185">IFERROR(INDEX('Measure List'!F:F,'Printable Report'!$A185),"")</f>
        <v/>
      </c>
      <c r="I185" s="332" t="str" cm="1">
        <f t="array" ref="I185">IFERROR(INDEX('Measure List'!G:G,'Printable Report'!$A185),"")</f>
        <v/>
      </c>
      <c r="J185" s="349" t="str" cm="1">
        <f t="array" ref="J185">IFERROR(INDEX('Measure List'!I:I,'Printable Report'!$A185),"")</f>
        <v/>
      </c>
      <c r="K185" s="349" t="str" cm="1">
        <f t="array" ref="K185">IFERROR(INDEX('Measure List'!J:J,'Printable Report'!$A185),"")</f>
        <v/>
      </c>
      <c r="L185" s="349" t="str" cm="1">
        <f t="array" ref="L185">IFERROR(INDEX('Measure List'!K:K,'Printable Report'!$A185),"")</f>
        <v/>
      </c>
      <c r="M185" s="337"/>
      <c r="O185" s="336"/>
      <c r="P185" s="319"/>
      <c r="Q185" s="319"/>
      <c r="R185" s="319"/>
    </row>
    <row r="186" spans="1:18" s="335" customFormat="1" ht="39.6" customHeight="1" x14ac:dyDescent="0.25">
      <c r="A186" s="348" t="str" cm="1">
        <f t="array" ref="A186">IFERROR(SMALL(IF('Measure List'!G$2:G$171&lt;&gt;0,'Measure List'!A$2:A$171),ROW()-26),"")</f>
        <v/>
      </c>
      <c r="B186" s="326"/>
      <c r="C186" s="326"/>
      <c r="D186" s="327" t="str" cm="1">
        <f t="array" ref="D186">IFERROR(INDEX('Measure List'!B:B,'Printable Report'!$A186),"")</f>
        <v/>
      </c>
      <c r="E186" s="328" t="str" cm="1">
        <f t="array" ref="E186">IFERROR(INDEX('Measure List'!C:C,'Printable Report'!$A186),"")</f>
        <v/>
      </c>
      <c r="F186" s="329" t="str" cm="1">
        <f t="array" ref="F186">IFERROR(INDEX('Measure List'!D:D,'Printable Report'!$A186),"")</f>
        <v/>
      </c>
      <c r="G186" s="330" t="str" cm="1">
        <f t="array" ref="G186">IFERROR(INDEX('Measure List'!E:E,'Printable Report'!$A186),"")</f>
        <v/>
      </c>
      <c r="H186" s="349" t="str" cm="1">
        <f t="array" ref="H186">IFERROR(INDEX('Measure List'!F:F,'Printable Report'!$A186),"")</f>
        <v/>
      </c>
      <c r="I186" s="332" t="str" cm="1">
        <f t="array" ref="I186">IFERROR(INDEX('Measure List'!G:G,'Printable Report'!$A186),"")</f>
        <v/>
      </c>
      <c r="J186" s="349" t="str" cm="1">
        <f t="array" ref="J186">IFERROR(INDEX('Measure List'!I:I,'Printable Report'!$A186),"")</f>
        <v/>
      </c>
      <c r="K186" s="349" t="str" cm="1">
        <f t="array" ref="K186">IFERROR(INDEX('Measure List'!J:J,'Printable Report'!$A186),"")</f>
        <v/>
      </c>
      <c r="L186" s="349" t="str" cm="1">
        <f t="array" ref="L186">IFERROR(INDEX('Measure List'!K:K,'Printable Report'!$A186),"")</f>
        <v/>
      </c>
      <c r="M186" s="337"/>
      <c r="O186" s="336"/>
      <c r="P186" s="319"/>
      <c r="Q186" s="319"/>
      <c r="R186" s="319"/>
    </row>
    <row r="187" spans="1:18" s="335" customFormat="1" ht="39.6" customHeight="1" x14ac:dyDescent="0.25">
      <c r="A187" s="348" t="str" cm="1">
        <f t="array" ref="A187">IFERROR(SMALL(IF('Measure List'!G$2:G$171&lt;&gt;0,'Measure List'!A$2:A$171),ROW()-26),"")</f>
        <v/>
      </c>
      <c r="B187" s="326"/>
      <c r="C187" s="326"/>
      <c r="D187" s="327" t="str" cm="1">
        <f t="array" ref="D187">IFERROR(INDEX('Measure List'!B:B,'Printable Report'!$A187),"")</f>
        <v/>
      </c>
      <c r="E187" s="328" t="str" cm="1">
        <f t="array" ref="E187">IFERROR(INDEX('Measure List'!C:C,'Printable Report'!$A187),"")</f>
        <v/>
      </c>
      <c r="F187" s="329" t="str" cm="1">
        <f t="array" ref="F187">IFERROR(INDEX('Measure List'!D:D,'Printable Report'!$A187),"")</f>
        <v/>
      </c>
      <c r="G187" s="330" t="str" cm="1">
        <f t="array" ref="G187">IFERROR(INDEX('Measure List'!E:E,'Printable Report'!$A187),"")</f>
        <v/>
      </c>
      <c r="H187" s="349" t="str" cm="1">
        <f t="array" ref="H187">IFERROR(INDEX('Measure List'!F:F,'Printable Report'!$A187),"")</f>
        <v/>
      </c>
      <c r="I187" s="332" t="str" cm="1">
        <f t="array" ref="I187">IFERROR(INDEX('Measure List'!G:G,'Printable Report'!$A187),"")</f>
        <v/>
      </c>
      <c r="J187" s="349" t="str" cm="1">
        <f t="array" ref="J187">IFERROR(INDEX('Measure List'!I:I,'Printable Report'!$A187),"")</f>
        <v/>
      </c>
      <c r="K187" s="349" t="str" cm="1">
        <f t="array" ref="K187">IFERROR(INDEX('Measure List'!J:J,'Printable Report'!$A187),"")</f>
        <v/>
      </c>
      <c r="L187" s="349" t="str" cm="1">
        <f t="array" ref="L187">IFERROR(INDEX('Measure List'!K:K,'Printable Report'!$A187),"")</f>
        <v/>
      </c>
      <c r="M187" s="337"/>
      <c r="O187" s="336"/>
      <c r="P187" s="319"/>
      <c r="Q187" s="319"/>
      <c r="R187" s="319"/>
    </row>
    <row r="188" spans="1:18" s="335" customFormat="1" ht="39.6" customHeight="1" x14ac:dyDescent="0.25">
      <c r="A188" s="326"/>
      <c r="B188" s="326"/>
      <c r="C188" s="326"/>
      <c r="D188" s="327"/>
      <c r="E188" s="328"/>
      <c r="F188" s="329"/>
      <c r="G188" s="330"/>
      <c r="H188" s="331"/>
      <c r="I188" s="332"/>
      <c r="J188" s="331"/>
      <c r="K188" s="333"/>
      <c r="L188" s="334"/>
      <c r="M188" s="337"/>
      <c r="O188" s="336"/>
      <c r="P188" s="319"/>
      <c r="Q188" s="319"/>
      <c r="R188" s="319"/>
    </row>
    <row r="189" spans="1:18" s="335" customFormat="1" ht="39.6" customHeight="1" x14ac:dyDescent="0.25">
      <c r="A189" s="326"/>
      <c r="B189" s="326"/>
      <c r="C189" s="326"/>
      <c r="D189" s="327"/>
      <c r="E189" s="328"/>
      <c r="F189" s="329"/>
      <c r="G189" s="330"/>
      <c r="H189" s="331"/>
      <c r="I189" s="332"/>
      <c r="J189" s="331"/>
      <c r="K189" s="333"/>
      <c r="L189" s="334"/>
      <c r="M189" s="337"/>
      <c r="O189" s="336"/>
      <c r="P189" s="319"/>
      <c r="Q189" s="319"/>
      <c r="R189" s="319"/>
    </row>
    <row r="190" spans="1:18" s="335" customFormat="1" ht="39.6" customHeight="1" x14ac:dyDescent="0.25">
      <c r="A190" s="326"/>
      <c r="B190" s="326"/>
      <c r="C190" s="326"/>
      <c r="D190" s="327"/>
      <c r="E190" s="328"/>
      <c r="F190" s="329"/>
      <c r="G190" s="330"/>
      <c r="H190" s="331"/>
      <c r="I190" s="332"/>
      <c r="J190" s="331"/>
      <c r="K190" s="333"/>
      <c r="L190" s="334"/>
      <c r="M190" s="337"/>
      <c r="O190" s="336"/>
      <c r="P190" s="319"/>
      <c r="Q190" s="319"/>
      <c r="R190" s="319"/>
    </row>
    <row r="191" spans="1:18" s="335" customFormat="1" ht="39.6" customHeight="1" x14ac:dyDescent="0.25">
      <c r="A191" s="326"/>
      <c r="B191" s="326"/>
      <c r="C191" s="326"/>
      <c r="D191" s="327"/>
      <c r="E191" s="328"/>
      <c r="F191" s="329"/>
      <c r="G191" s="330"/>
      <c r="H191" s="331"/>
      <c r="I191" s="332"/>
      <c r="J191" s="331"/>
      <c r="K191" s="333"/>
      <c r="L191" s="334"/>
      <c r="M191" s="337"/>
      <c r="O191" s="336"/>
      <c r="P191" s="319"/>
      <c r="Q191" s="319"/>
      <c r="R191" s="319"/>
    </row>
    <row r="192" spans="1:18" s="335" customFormat="1" ht="39.6" customHeight="1" x14ac:dyDescent="0.25">
      <c r="A192" s="326"/>
      <c r="B192" s="326"/>
      <c r="C192" s="326"/>
      <c r="D192" s="327"/>
      <c r="E192" s="328"/>
      <c r="F192" s="329"/>
      <c r="G192" s="330"/>
      <c r="H192" s="331"/>
      <c r="I192" s="332"/>
      <c r="J192" s="331"/>
      <c r="K192" s="333"/>
      <c r="L192" s="334"/>
      <c r="M192" s="337"/>
      <c r="O192" s="336"/>
      <c r="P192" s="319"/>
      <c r="Q192" s="319"/>
      <c r="R192" s="319"/>
    </row>
    <row r="193" spans="1:18" s="335" customFormat="1" ht="39.6" customHeight="1" x14ac:dyDescent="0.25">
      <c r="A193" s="326"/>
      <c r="B193" s="326"/>
      <c r="C193" s="326"/>
      <c r="D193" s="327"/>
      <c r="E193" s="328"/>
      <c r="F193" s="329"/>
      <c r="G193" s="330"/>
      <c r="H193" s="331"/>
      <c r="I193" s="332"/>
      <c r="J193" s="331"/>
      <c r="K193" s="333"/>
      <c r="L193" s="334"/>
      <c r="M193" s="337"/>
      <c r="O193" s="336"/>
      <c r="P193" s="319"/>
      <c r="Q193" s="319"/>
      <c r="R193" s="319"/>
    </row>
    <row r="194" spans="1:18" s="335" customFormat="1" ht="39.6" customHeight="1" x14ac:dyDescent="0.25">
      <c r="A194" s="326"/>
      <c r="B194" s="326"/>
      <c r="C194" s="326"/>
      <c r="D194" s="327"/>
      <c r="E194" s="328"/>
      <c r="F194" s="329"/>
      <c r="G194" s="330"/>
      <c r="H194" s="331"/>
      <c r="I194" s="332"/>
      <c r="J194" s="331"/>
      <c r="K194" s="333"/>
      <c r="L194" s="334"/>
      <c r="M194" s="337"/>
      <c r="O194" s="336"/>
      <c r="P194" s="319"/>
      <c r="Q194" s="319"/>
      <c r="R194" s="319"/>
    </row>
    <row r="195" spans="1:18" s="335" customFormat="1" ht="39.6" customHeight="1" x14ac:dyDescent="0.25">
      <c r="A195" s="326"/>
      <c r="B195" s="326"/>
      <c r="C195" s="326"/>
      <c r="D195" s="327"/>
      <c r="E195" s="328"/>
      <c r="F195" s="329"/>
      <c r="G195" s="330"/>
      <c r="H195" s="331"/>
      <c r="I195" s="332"/>
      <c r="J195" s="331"/>
      <c r="K195" s="333"/>
      <c r="L195" s="334"/>
      <c r="M195" s="337"/>
      <c r="O195" s="336"/>
      <c r="P195" s="319"/>
      <c r="Q195" s="319"/>
      <c r="R195" s="319"/>
    </row>
    <row r="196" spans="1:18" s="335" customFormat="1" ht="39.6" customHeight="1" x14ac:dyDescent="0.25">
      <c r="A196" s="326"/>
      <c r="B196" s="326"/>
      <c r="C196" s="326"/>
      <c r="D196" s="327"/>
      <c r="E196" s="328"/>
      <c r="F196" s="329"/>
      <c r="G196" s="330"/>
      <c r="H196" s="331"/>
      <c r="I196" s="332"/>
      <c r="J196" s="331"/>
      <c r="K196" s="333"/>
      <c r="L196" s="334"/>
      <c r="M196" s="337"/>
      <c r="O196" s="336"/>
      <c r="P196" s="319"/>
      <c r="Q196" s="319"/>
      <c r="R196" s="319"/>
    </row>
    <row r="197" spans="1:18" s="335" customFormat="1" ht="39.6" customHeight="1" x14ac:dyDescent="0.25">
      <c r="A197" s="326"/>
      <c r="B197" s="326"/>
      <c r="C197" s="326"/>
      <c r="D197" s="327"/>
      <c r="E197" s="328"/>
      <c r="F197" s="329"/>
      <c r="G197" s="330"/>
      <c r="H197" s="331"/>
      <c r="I197" s="332"/>
      <c r="J197" s="331"/>
      <c r="K197" s="333"/>
      <c r="L197" s="334"/>
      <c r="M197" s="337"/>
      <c r="O197" s="336"/>
      <c r="P197" s="319"/>
      <c r="Q197" s="319"/>
      <c r="R197" s="319"/>
    </row>
    <row r="198" spans="1:18" s="335" customFormat="1" ht="39.6" customHeight="1" x14ac:dyDescent="0.25">
      <c r="A198" s="326"/>
      <c r="B198" s="326"/>
      <c r="C198" s="326"/>
      <c r="D198" s="327"/>
      <c r="E198" s="328"/>
      <c r="F198" s="329"/>
      <c r="G198" s="330"/>
      <c r="H198" s="331"/>
      <c r="I198" s="332"/>
      <c r="J198" s="331"/>
      <c r="K198" s="333"/>
      <c r="L198" s="334"/>
      <c r="M198" s="337"/>
      <c r="O198" s="336"/>
      <c r="P198" s="319"/>
      <c r="Q198" s="319"/>
      <c r="R198" s="319"/>
    </row>
    <row r="199" spans="1:18" s="335" customFormat="1" ht="39.6" customHeight="1" x14ac:dyDescent="0.25">
      <c r="A199" s="326"/>
      <c r="B199" s="326"/>
      <c r="C199" s="326"/>
      <c r="D199" s="327"/>
      <c r="E199" s="328"/>
      <c r="F199" s="329"/>
      <c r="G199" s="330"/>
      <c r="H199" s="331"/>
      <c r="I199" s="332"/>
      <c r="J199" s="331"/>
      <c r="K199" s="333"/>
      <c r="L199" s="334"/>
      <c r="M199" s="337"/>
      <c r="O199" s="336"/>
      <c r="P199" s="319"/>
      <c r="Q199" s="319"/>
      <c r="R199" s="319"/>
    </row>
    <row r="200" spans="1:18" s="335" customFormat="1" ht="39.6" customHeight="1" x14ac:dyDescent="0.25">
      <c r="A200" s="326"/>
      <c r="B200" s="326"/>
      <c r="C200" s="326"/>
      <c r="D200" s="327"/>
      <c r="E200" s="328"/>
      <c r="F200" s="329"/>
      <c r="G200" s="330"/>
      <c r="H200" s="331"/>
      <c r="I200" s="332"/>
      <c r="J200" s="331"/>
      <c r="K200" s="333"/>
      <c r="L200" s="334"/>
      <c r="M200" s="337"/>
      <c r="O200" s="336"/>
      <c r="P200" s="319"/>
      <c r="Q200" s="319"/>
      <c r="R200" s="319"/>
    </row>
    <row r="201" spans="1:18" s="335" customFormat="1" ht="39.6" customHeight="1" x14ac:dyDescent="0.25">
      <c r="A201" s="326"/>
      <c r="B201" s="326"/>
      <c r="C201" s="326"/>
      <c r="D201" s="327"/>
      <c r="E201" s="328"/>
      <c r="F201" s="329"/>
      <c r="G201" s="330"/>
      <c r="H201" s="331"/>
      <c r="I201" s="332"/>
      <c r="J201" s="331"/>
      <c r="K201" s="333"/>
      <c r="L201" s="334"/>
      <c r="M201" s="337"/>
      <c r="O201" s="336"/>
      <c r="P201" s="319"/>
      <c r="Q201" s="319"/>
      <c r="R201" s="319"/>
    </row>
    <row r="202" spans="1:18" s="335" customFormat="1" ht="39.6" customHeight="1" x14ac:dyDescent="0.25">
      <c r="A202" s="326"/>
      <c r="B202" s="326"/>
      <c r="C202" s="326"/>
      <c r="D202" s="327"/>
      <c r="E202" s="328"/>
      <c r="F202" s="329"/>
      <c r="G202" s="330"/>
      <c r="H202" s="331"/>
      <c r="I202" s="332"/>
      <c r="J202" s="331"/>
      <c r="K202" s="333"/>
      <c r="L202" s="334"/>
      <c r="M202" s="337"/>
      <c r="O202" s="336"/>
      <c r="P202" s="319"/>
      <c r="Q202" s="319"/>
      <c r="R202" s="319"/>
    </row>
    <row r="203" spans="1:18" s="335" customFormat="1" ht="39.6" customHeight="1" x14ac:dyDescent="0.25">
      <c r="A203" s="326"/>
      <c r="B203" s="326"/>
      <c r="C203" s="326"/>
      <c r="D203" s="327"/>
      <c r="E203" s="328"/>
      <c r="F203" s="329"/>
      <c r="G203" s="330"/>
      <c r="H203" s="331"/>
      <c r="I203" s="332"/>
      <c r="J203" s="331"/>
      <c r="K203" s="333"/>
      <c r="L203" s="334"/>
      <c r="M203" s="337"/>
      <c r="O203" s="336"/>
      <c r="P203" s="319"/>
      <c r="Q203" s="319"/>
      <c r="R203" s="319"/>
    </row>
    <row r="204" spans="1:18" s="335" customFormat="1" ht="39.6" customHeight="1" x14ac:dyDescent="0.25">
      <c r="A204" s="326"/>
      <c r="B204" s="326"/>
      <c r="C204" s="326"/>
      <c r="D204" s="327"/>
      <c r="E204" s="328"/>
      <c r="F204" s="329"/>
      <c r="G204" s="330"/>
      <c r="H204" s="331"/>
      <c r="I204" s="332"/>
      <c r="J204" s="331"/>
      <c r="K204" s="333"/>
      <c r="L204" s="334"/>
      <c r="M204" s="337"/>
      <c r="O204" s="336"/>
      <c r="P204" s="319"/>
      <c r="Q204" s="319"/>
      <c r="R204" s="319"/>
    </row>
    <row r="205" spans="1:18" s="335" customFormat="1" ht="39.6" customHeight="1" x14ac:dyDescent="0.25">
      <c r="A205" s="326"/>
      <c r="B205" s="326"/>
      <c r="C205" s="326"/>
      <c r="D205" s="327"/>
      <c r="E205" s="328"/>
      <c r="F205" s="329"/>
      <c r="G205" s="330"/>
      <c r="H205" s="331"/>
      <c r="I205" s="332"/>
      <c r="J205" s="331"/>
      <c r="K205" s="333"/>
      <c r="L205" s="334"/>
      <c r="M205" s="337"/>
      <c r="O205" s="336"/>
      <c r="P205" s="319"/>
      <c r="Q205" s="319"/>
      <c r="R205" s="319"/>
    </row>
    <row r="206" spans="1:18" s="335" customFormat="1" ht="39.6" customHeight="1" x14ac:dyDescent="0.25">
      <c r="A206" s="326"/>
      <c r="B206" s="326"/>
      <c r="C206" s="326"/>
      <c r="D206" s="327"/>
      <c r="E206" s="328"/>
      <c r="F206" s="329"/>
      <c r="G206" s="330"/>
      <c r="H206" s="331"/>
      <c r="I206" s="332"/>
      <c r="J206" s="331"/>
      <c r="K206" s="333"/>
      <c r="L206" s="334"/>
      <c r="M206" s="337"/>
      <c r="O206" s="336"/>
      <c r="P206" s="319"/>
      <c r="Q206" s="319"/>
      <c r="R206" s="319"/>
    </row>
    <row r="207" spans="1:18" s="335" customFormat="1" ht="39.6" customHeight="1" x14ac:dyDescent="0.25">
      <c r="A207" s="326"/>
      <c r="B207" s="326"/>
      <c r="C207" s="326"/>
      <c r="D207" s="327"/>
      <c r="E207" s="328"/>
      <c r="F207" s="329"/>
      <c r="G207" s="330"/>
      <c r="H207" s="331"/>
      <c r="I207" s="332"/>
      <c r="J207" s="331"/>
      <c r="K207" s="333"/>
      <c r="L207" s="334"/>
      <c r="M207" s="337"/>
      <c r="O207" s="336"/>
      <c r="P207" s="319"/>
      <c r="Q207" s="319"/>
      <c r="R207" s="319"/>
    </row>
    <row r="208" spans="1:18" s="335" customFormat="1" ht="39.6" customHeight="1" x14ac:dyDescent="0.25">
      <c r="A208" s="326"/>
      <c r="B208" s="326"/>
      <c r="C208" s="326"/>
      <c r="D208" s="327"/>
      <c r="E208" s="328"/>
      <c r="F208" s="329"/>
      <c r="G208" s="330"/>
      <c r="H208" s="331"/>
      <c r="I208" s="332"/>
      <c r="J208" s="331"/>
      <c r="K208" s="333"/>
      <c r="L208" s="334"/>
      <c r="M208" s="337"/>
      <c r="O208" s="336"/>
      <c r="P208" s="319"/>
      <c r="Q208" s="319"/>
      <c r="R208" s="319"/>
    </row>
    <row r="209" spans="1:18" s="335" customFormat="1" ht="39.6" customHeight="1" x14ac:dyDescent="0.25">
      <c r="A209" s="326"/>
      <c r="B209" s="326"/>
      <c r="C209" s="326"/>
      <c r="D209" s="327"/>
      <c r="E209" s="328"/>
      <c r="F209" s="329"/>
      <c r="G209" s="330"/>
      <c r="H209" s="331"/>
      <c r="I209" s="332"/>
      <c r="J209" s="331"/>
      <c r="K209" s="333"/>
      <c r="L209" s="334"/>
      <c r="M209" s="337"/>
      <c r="O209" s="336"/>
      <c r="P209" s="319"/>
      <c r="Q209" s="319"/>
      <c r="R209" s="319"/>
    </row>
    <row r="210" spans="1:18" s="335" customFormat="1" ht="39.6" customHeight="1" x14ac:dyDescent="0.25">
      <c r="A210" s="326"/>
      <c r="B210" s="326"/>
      <c r="C210" s="326"/>
      <c r="D210" s="327"/>
      <c r="E210" s="328"/>
      <c r="F210" s="329"/>
      <c r="G210" s="330"/>
      <c r="H210" s="331"/>
      <c r="I210" s="332"/>
      <c r="J210" s="331"/>
      <c r="K210" s="333"/>
      <c r="L210" s="334"/>
      <c r="M210" s="337"/>
      <c r="O210" s="336"/>
      <c r="P210" s="319"/>
      <c r="Q210" s="319"/>
      <c r="R210" s="319"/>
    </row>
    <row r="211" spans="1:18" s="335" customFormat="1" ht="39.6" customHeight="1" x14ac:dyDescent="0.25">
      <c r="A211" s="326"/>
      <c r="B211" s="326"/>
      <c r="C211" s="326"/>
      <c r="D211" s="327"/>
      <c r="E211" s="328"/>
      <c r="F211" s="329"/>
      <c r="G211" s="330"/>
      <c r="H211" s="331"/>
      <c r="I211" s="332"/>
      <c r="J211" s="331"/>
      <c r="K211" s="333"/>
      <c r="L211" s="334"/>
      <c r="M211" s="337"/>
      <c r="O211" s="336"/>
      <c r="P211" s="319"/>
      <c r="Q211" s="319"/>
      <c r="R211" s="319"/>
    </row>
    <row r="212" spans="1:18" s="335" customFormat="1" ht="39.6" customHeight="1" x14ac:dyDescent="0.25">
      <c r="A212" s="326"/>
      <c r="B212" s="326"/>
      <c r="C212" s="326"/>
      <c r="D212" s="327"/>
      <c r="E212" s="328"/>
      <c r="F212" s="329"/>
      <c r="G212" s="330"/>
      <c r="H212" s="331"/>
      <c r="I212" s="332"/>
      <c r="J212" s="331"/>
      <c r="K212" s="333"/>
      <c r="L212" s="334"/>
      <c r="M212" s="337"/>
      <c r="O212" s="336"/>
      <c r="P212" s="319"/>
      <c r="Q212" s="319"/>
      <c r="R212" s="319"/>
    </row>
    <row r="213" spans="1:18" s="335" customFormat="1" ht="39.6" customHeight="1" x14ac:dyDescent="0.25">
      <c r="A213" s="326"/>
      <c r="B213" s="326"/>
      <c r="C213" s="326"/>
      <c r="D213" s="327"/>
      <c r="E213" s="328"/>
      <c r="F213" s="329"/>
      <c r="G213" s="330"/>
      <c r="H213" s="331"/>
      <c r="I213" s="332"/>
      <c r="J213" s="331"/>
      <c r="K213" s="333"/>
      <c r="L213" s="334"/>
      <c r="M213" s="337"/>
      <c r="O213" s="336"/>
      <c r="P213" s="319"/>
      <c r="Q213" s="319"/>
      <c r="R213" s="319"/>
    </row>
    <row r="214" spans="1:18" s="335" customFormat="1" ht="39.6" customHeight="1" x14ac:dyDescent="0.25">
      <c r="A214" s="326"/>
      <c r="B214" s="326"/>
      <c r="C214" s="326"/>
      <c r="D214" s="327"/>
      <c r="E214" s="328"/>
      <c r="F214" s="329"/>
      <c r="G214" s="330"/>
      <c r="H214" s="331"/>
      <c r="I214" s="332"/>
      <c r="J214" s="331"/>
      <c r="K214" s="333"/>
      <c r="L214" s="334"/>
      <c r="M214" s="337"/>
      <c r="O214" s="336"/>
      <c r="P214" s="319"/>
      <c r="Q214" s="319"/>
      <c r="R214" s="319"/>
    </row>
    <row r="215" spans="1:18" s="335" customFormat="1" ht="39.6" customHeight="1" x14ac:dyDescent="0.25">
      <c r="A215" s="326"/>
      <c r="B215" s="326"/>
      <c r="C215" s="326"/>
      <c r="D215" s="327"/>
      <c r="E215" s="328"/>
      <c r="F215" s="329"/>
      <c r="G215" s="330"/>
      <c r="H215" s="331"/>
      <c r="I215" s="332"/>
      <c r="J215" s="331"/>
      <c r="K215" s="333"/>
      <c r="L215" s="334"/>
      <c r="M215" s="337"/>
      <c r="O215" s="336"/>
      <c r="P215" s="319"/>
      <c r="Q215" s="319"/>
      <c r="R215" s="319"/>
    </row>
    <row r="216" spans="1:18" s="335" customFormat="1" ht="39.6" customHeight="1" x14ac:dyDescent="0.25">
      <c r="A216" s="326"/>
      <c r="B216" s="326"/>
      <c r="C216" s="326"/>
      <c r="D216" s="327"/>
      <c r="E216" s="328"/>
      <c r="F216" s="329"/>
      <c r="G216" s="330"/>
      <c r="H216" s="331"/>
      <c r="I216" s="332"/>
      <c r="J216" s="331"/>
      <c r="K216" s="333"/>
      <c r="L216" s="334"/>
      <c r="M216" s="337"/>
      <c r="O216" s="336"/>
      <c r="P216" s="319"/>
      <c r="Q216" s="319"/>
      <c r="R216" s="319"/>
    </row>
    <row r="217" spans="1:18" s="335" customFormat="1" ht="39.6" customHeight="1" x14ac:dyDescent="0.25">
      <c r="A217" s="326"/>
      <c r="B217" s="326"/>
      <c r="C217" s="326"/>
      <c r="D217" s="327"/>
      <c r="E217" s="328"/>
      <c r="F217" s="329"/>
      <c r="G217" s="330"/>
      <c r="H217" s="331"/>
      <c r="I217" s="332"/>
      <c r="J217" s="331"/>
      <c r="K217" s="333"/>
      <c r="L217" s="334"/>
      <c r="M217" s="337"/>
      <c r="O217" s="336"/>
      <c r="P217" s="319"/>
      <c r="Q217" s="319"/>
      <c r="R217" s="319"/>
    </row>
    <row r="218" spans="1:18" s="335" customFormat="1" ht="39.6" customHeight="1" x14ac:dyDescent="0.25">
      <c r="A218" s="326"/>
      <c r="B218" s="326"/>
      <c r="C218" s="326"/>
      <c r="D218" s="327"/>
      <c r="E218" s="328"/>
      <c r="F218" s="329"/>
      <c r="G218" s="330"/>
      <c r="H218" s="331"/>
      <c r="I218" s="332"/>
      <c r="J218" s="331"/>
      <c r="K218" s="333"/>
      <c r="L218" s="334"/>
      <c r="M218" s="337"/>
      <c r="O218" s="336"/>
      <c r="P218" s="319"/>
      <c r="Q218" s="319"/>
      <c r="R218" s="319"/>
    </row>
    <row r="219" spans="1:18" s="335" customFormat="1" ht="39.6" customHeight="1" x14ac:dyDescent="0.25">
      <c r="A219" s="326"/>
      <c r="B219" s="326"/>
      <c r="C219" s="326"/>
      <c r="D219" s="327"/>
      <c r="E219" s="328"/>
      <c r="F219" s="329"/>
      <c r="G219" s="330"/>
      <c r="H219" s="331"/>
      <c r="I219" s="332"/>
      <c r="J219" s="331"/>
      <c r="K219" s="333"/>
      <c r="L219" s="334"/>
      <c r="M219" s="337"/>
      <c r="O219" s="336"/>
      <c r="P219" s="319"/>
      <c r="Q219" s="319"/>
      <c r="R219" s="319"/>
    </row>
    <row r="220" spans="1:18" s="335" customFormat="1" ht="39.6" customHeight="1" x14ac:dyDescent="0.25">
      <c r="A220" s="326"/>
      <c r="B220" s="326"/>
      <c r="C220" s="326"/>
      <c r="D220" s="327"/>
      <c r="E220" s="328"/>
      <c r="F220" s="329"/>
      <c r="G220" s="330"/>
      <c r="H220" s="331"/>
      <c r="I220" s="332"/>
      <c r="J220" s="331"/>
      <c r="K220" s="333"/>
      <c r="L220" s="334"/>
      <c r="M220" s="337"/>
      <c r="O220" s="336"/>
      <c r="P220" s="319"/>
      <c r="Q220" s="319"/>
      <c r="R220" s="319"/>
    </row>
    <row r="221" spans="1:18" s="335" customFormat="1" ht="39.6" customHeight="1" x14ac:dyDescent="0.25">
      <c r="A221" s="326"/>
      <c r="B221" s="326"/>
      <c r="C221" s="326"/>
      <c r="D221" s="327"/>
      <c r="E221" s="328"/>
      <c r="F221" s="329"/>
      <c r="G221" s="330"/>
      <c r="H221" s="331"/>
      <c r="I221" s="332"/>
      <c r="J221" s="331"/>
      <c r="K221" s="333"/>
      <c r="L221" s="334"/>
      <c r="M221" s="337"/>
      <c r="O221" s="336"/>
      <c r="P221" s="319"/>
      <c r="Q221" s="319"/>
      <c r="R221" s="319"/>
    </row>
    <row r="222" spans="1:18" s="335" customFormat="1" ht="39.6" customHeight="1" x14ac:dyDescent="0.25">
      <c r="A222" s="326"/>
      <c r="B222" s="326"/>
      <c r="C222" s="326"/>
      <c r="D222" s="327"/>
      <c r="E222" s="328"/>
      <c r="F222" s="329"/>
      <c r="G222" s="330"/>
      <c r="H222" s="331"/>
      <c r="I222" s="332"/>
      <c r="J222" s="331"/>
      <c r="K222" s="333"/>
      <c r="L222" s="334"/>
      <c r="M222" s="337"/>
      <c r="O222" s="336"/>
      <c r="P222" s="319"/>
      <c r="Q222" s="319"/>
      <c r="R222" s="319"/>
    </row>
    <row r="223" spans="1:18" s="335" customFormat="1" ht="39.6" customHeight="1" x14ac:dyDescent="0.25">
      <c r="A223" s="326"/>
      <c r="B223" s="326"/>
      <c r="C223" s="326"/>
      <c r="D223" s="327"/>
      <c r="E223" s="328"/>
      <c r="F223" s="329"/>
      <c r="G223" s="330"/>
      <c r="H223" s="331"/>
      <c r="I223" s="332"/>
      <c r="J223" s="331"/>
      <c r="K223" s="333"/>
      <c r="L223" s="334"/>
      <c r="M223" s="337"/>
      <c r="O223" s="336"/>
      <c r="P223" s="319"/>
      <c r="Q223" s="319"/>
      <c r="R223" s="319"/>
    </row>
    <row r="224" spans="1:18" s="335" customFormat="1" ht="39.6" customHeight="1" x14ac:dyDescent="0.25">
      <c r="A224" s="326"/>
      <c r="B224" s="326"/>
      <c r="C224" s="326"/>
      <c r="D224" s="327"/>
      <c r="E224" s="328"/>
      <c r="F224" s="329"/>
      <c r="G224" s="330"/>
      <c r="H224" s="331"/>
      <c r="I224" s="332"/>
      <c r="J224" s="331"/>
      <c r="K224" s="333"/>
      <c r="L224" s="334"/>
      <c r="M224" s="337"/>
      <c r="O224" s="336"/>
      <c r="P224" s="319"/>
      <c r="Q224" s="319"/>
      <c r="R224" s="319"/>
    </row>
    <row r="225" spans="1:18" s="335" customFormat="1" ht="39.6" customHeight="1" x14ac:dyDescent="0.25">
      <c r="A225" s="326"/>
      <c r="B225" s="326"/>
      <c r="C225" s="326"/>
      <c r="D225" s="327"/>
      <c r="E225" s="328"/>
      <c r="F225" s="329"/>
      <c r="G225" s="330"/>
      <c r="H225" s="331"/>
      <c r="I225" s="332"/>
      <c r="J225" s="331"/>
      <c r="K225" s="333"/>
      <c r="L225" s="334"/>
      <c r="M225" s="337"/>
      <c r="O225" s="336"/>
      <c r="P225" s="319"/>
      <c r="Q225" s="319"/>
      <c r="R225" s="319"/>
    </row>
    <row r="226" spans="1:18" s="335" customFormat="1" ht="39.6" customHeight="1" x14ac:dyDescent="0.25">
      <c r="A226" s="326"/>
      <c r="B226" s="326"/>
      <c r="C226" s="326"/>
      <c r="D226" s="327"/>
      <c r="E226" s="328"/>
      <c r="F226" s="329"/>
      <c r="G226" s="330"/>
      <c r="H226" s="331"/>
      <c r="I226" s="332"/>
      <c r="J226" s="331"/>
      <c r="K226" s="333"/>
      <c r="L226" s="334"/>
      <c r="M226" s="337"/>
      <c r="O226" s="336"/>
      <c r="P226" s="319"/>
      <c r="Q226" s="319"/>
      <c r="R226" s="319"/>
    </row>
    <row r="227" spans="1:18" s="335" customFormat="1" ht="39.6" customHeight="1" x14ac:dyDescent="0.25">
      <c r="A227" s="326"/>
      <c r="B227" s="326"/>
      <c r="C227" s="326"/>
      <c r="D227" s="327"/>
      <c r="E227" s="328"/>
      <c r="F227" s="329"/>
      <c r="G227" s="330"/>
      <c r="H227" s="331"/>
      <c r="I227" s="332"/>
      <c r="J227" s="331"/>
      <c r="K227" s="333"/>
      <c r="L227" s="334"/>
      <c r="M227" s="337"/>
      <c r="O227" s="336"/>
      <c r="P227" s="319"/>
      <c r="Q227" s="319"/>
      <c r="R227" s="319"/>
    </row>
    <row r="228" spans="1:18" s="335" customFormat="1" ht="39.6" customHeight="1" x14ac:dyDescent="0.25">
      <c r="A228" s="326"/>
      <c r="B228" s="326"/>
      <c r="C228" s="326"/>
      <c r="D228" s="327"/>
      <c r="E228" s="328"/>
      <c r="F228" s="329"/>
      <c r="G228" s="330"/>
      <c r="H228" s="331"/>
      <c r="I228" s="332"/>
      <c r="J228" s="331"/>
      <c r="K228" s="333"/>
      <c r="L228" s="334"/>
      <c r="M228" s="337"/>
      <c r="O228" s="336"/>
      <c r="P228" s="319"/>
      <c r="Q228" s="319"/>
      <c r="R228" s="319"/>
    </row>
    <row r="229" spans="1:18" s="335" customFormat="1" ht="39.6" customHeight="1" x14ac:dyDescent="0.25">
      <c r="A229" s="326"/>
      <c r="B229" s="326"/>
      <c r="C229" s="326"/>
      <c r="D229" s="327"/>
      <c r="E229" s="328"/>
      <c r="F229" s="329"/>
      <c r="G229" s="330"/>
      <c r="H229" s="331"/>
      <c r="I229" s="332"/>
      <c r="J229" s="331"/>
      <c r="K229" s="333"/>
      <c r="L229" s="334"/>
      <c r="M229" s="337"/>
      <c r="O229" s="336"/>
      <c r="P229" s="319"/>
      <c r="Q229" s="319"/>
      <c r="R229" s="319"/>
    </row>
    <row r="230" spans="1:18" s="335" customFormat="1" ht="39.6" customHeight="1" x14ac:dyDescent="0.25">
      <c r="A230" s="326"/>
      <c r="B230" s="326"/>
      <c r="C230" s="326"/>
      <c r="D230" s="327"/>
      <c r="E230" s="328"/>
      <c r="F230" s="329"/>
      <c r="G230" s="330"/>
      <c r="H230" s="331"/>
      <c r="I230" s="332"/>
      <c r="J230" s="331"/>
      <c r="K230" s="333"/>
      <c r="L230" s="334"/>
      <c r="M230" s="337"/>
      <c r="O230" s="336"/>
      <c r="P230" s="319"/>
      <c r="Q230" s="319"/>
      <c r="R230" s="319"/>
    </row>
    <row r="231" spans="1:18" s="335" customFormat="1" ht="39.6" customHeight="1" x14ac:dyDescent="0.25">
      <c r="A231" s="326"/>
      <c r="B231" s="326"/>
      <c r="C231" s="326"/>
      <c r="D231" s="327"/>
      <c r="E231" s="328"/>
      <c r="F231" s="329"/>
      <c r="G231" s="330"/>
      <c r="H231" s="331"/>
      <c r="I231" s="332"/>
      <c r="J231" s="331"/>
      <c r="K231" s="333"/>
      <c r="L231" s="334"/>
      <c r="M231" s="337"/>
      <c r="O231" s="336"/>
      <c r="P231" s="319"/>
      <c r="Q231" s="319"/>
      <c r="R231" s="319"/>
    </row>
    <row r="232" spans="1:18" s="335" customFormat="1" ht="39.6" customHeight="1" x14ac:dyDescent="0.25">
      <c r="A232" s="326"/>
      <c r="B232" s="326"/>
      <c r="C232" s="326"/>
      <c r="D232" s="327"/>
      <c r="E232" s="328"/>
      <c r="F232" s="329"/>
      <c r="G232" s="330"/>
      <c r="H232" s="331"/>
      <c r="I232" s="332"/>
      <c r="J232" s="331"/>
      <c r="K232" s="333"/>
      <c r="L232" s="334"/>
      <c r="M232" s="337"/>
      <c r="O232" s="336"/>
      <c r="P232" s="319"/>
      <c r="Q232" s="319"/>
      <c r="R232" s="319"/>
    </row>
    <row r="233" spans="1:18" s="335" customFormat="1" ht="39.6" customHeight="1" x14ac:dyDescent="0.25">
      <c r="A233" s="326"/>
      <c r="B233" s="326"/>
      <c r="C233" s="326"/>
      <c r="D233" s="327"/>
      <c r="E233" s="328"/>
      <c r="F233" s="329"/>
      <c r="G233" s="330"/>
      <c r="H233" s="331"/>
      <c r="I233" s="332"/>
      <c r="J233" s="331"/>
      <c r="K233" s="333"/>
      <c r="L233" s="334"/>
      <c r="M233" s="337"/>
      <c r="O233" s="336"/>
      <c r="P233" s="319"/>
      <c r="Q233" s="319"/>
      <c r="R233" s="319"/>
    </row>
    <row r="234" spans="1:18" s="335" customFormat="1" ht="39.6" customHeight="1" x14ac:dyDescent="0.25">
      <c r="A234" s="326"/>
      <c r="B234" s="326"/>
      <c r="C234" s="326"/>
      <c r="D234" s="327"/>
      <c r="E234" s="328"/>
      <c r="F234" s="329"/>
      <c r="G234" s="330"/>
      <c r="H234" s="331"/>
      <c r="I234" s="332"/>
      <c r="J234" s="331"/>
      <c r="K234" s="333"/>
      <c r="L234" s="334"/>
      <c r="M234" s="337"/>
      <c r="O234" s="336"/>
      <c r="P234" s="319"/>
      <c r="Q234" s="319"/>
      <c r="R234" s="319"/>
    </row>
    <row r="235" spans="1:18" s="335" customFormat="1" ht="39.6" customHeight="1" x14ac:dyDescent="0.25">
      <c r="A235" s="326"/>
      <c r="B235" s="326"/>
      <c r="C235" s="326"/>
      <c r="D235" s="327"/>
      <c r="E235" s="328"/>
      <c r="F235" s="329"/>
      <c r="G235" s="330"/>
      <c r="H235" s="331"/>
      <c r="I235" s="332"/>
      <c r="J235" s="331"/>
      <c r="K235" s="333"/>
      <c r="L235" s="334"/>
      <c r="M235" s="337"/>
      <c r="O235" s="336"/>
      <c r="P235" s="319"/>
      <c r="Q235" s="319"/>
      <c r="R235" s="319"/>
    </row>
    <row r="236" spans="1:18" s="335" customFormat="1" ht="39.6" customHeight="1" x14ac:dyDescent="0.25">
      <c r="A236" s="326"/>
      <c r="B236" s="326"/>
      <c r="C236" s="326"/>
      <c r="D236" s="327"/>
      <c r="E236" s="328"/>
      <c r="F236" s="329"/>
      <c r="G236" s="330"/>
      <c r="H236" s="331"/>
      <c r="I236" s="332"/>
      <c r="J236" s="331"/>
      <c r="K236" s="333"/>
      <c r="L236" s="334"/>
      <c r="M236" s="337"/>
      <c r="O236" s="336"/>
      <c r="P236" s="319"/>
      <c r="Q236" s="319"/>
      <c r="R236" s="319"/>
    </row>
    <row r="237" spans="1:18" s="335" customFormat="1" ht="39.6" customHeight="1" x14ac:dyDescent="0.25">
      <c r="A237" s="326"/>
      <c r="B237" s="326"/>
      <c r="C237" s="326"/>
      <c r="D237" s="327"/>
      <c r="E237" s="328"/>
      <c r="F237" s="329"/>
      <c r="G237" s="330"/>
      <c r="H237" s="331"/>
      <c r="I237" s="332"/>
      <c r="J237" s="331"/>
      <c r="K237" s="333"/>
      <c r="L237" s="334"/>
      <c r="M237" s="337"/>
      <c r="O237" s="336"/>
      <c r="P237" s="319"/>
      <c r="Q237" s="319"/>
      <c r="R237" s="319"/>
    </row>
    <row r="238" spans="1:18" s="335" customFormat="1" ht="39.6" customHeight="1" x14ac:dyDescent="0.25">
      <c r="A238" s="326"/>
      <c r="B238" s="326"/>
      <c r="C238" s="326"/>
      <c r="D238" s="327"/>
      <c r="E238" s="328"/>
      <c r="F238" s="329"/>
      <c r="G238" s="330"/>
      <c r="H238" s="331"/>
      <c r="I238" s="332"/>
      <c r="J238" s="331"/>
      <c r="K238" s="333"/>
      <c r="L238" s="334"/>
      <c r="M238" s="337"/>
      <c r="O238" s="336"/>
      <c r="P238" s="319"/>
      <c r="Q238" s="319"/>
      <c r="R238" s="319"/>
    </row>
    <row r="239" spans="1:18" s="335" customFormat="1" ht="39.6" customHeight="1" x14ac:dyDescent="0.25">
      <c r="A239" s="326"/>
      <c r="B239" s="326"/>
      <c r="C239" s="326"/>
      <c r="D239" s="327"/>
      <c r="E239" s="328"/>
      <c r="F239" s="329"/>
      <c r="G239" s="330"/>
      <c r="H239" s="331"/>
      <c r="I239" s="332"/>
      <c r="J239" s="331"/>
      <c r="K239" s="333"/>
      <c r="L239" s="334"/>
      <c r="M239" s="337"/>
      <c r="O239" s="336"/>
      <c r="P239" s="319"/>
      <c r="Q239" s="319"/>
      <c r="R239" s="319"/>
    </row>
    <row r="240" spans="1:18" s="335" customFormat="1" ht="39.6" customHeight="1" x14ac:dyDescent="0.25">
      <c r="A240" s="326"/>
      <c r="B240" s="326"/>
      <c r="C240" s="326"/>
      <c r="D240" s="327"/>
      <c r="E240" s="328"/>
      <c r="F240" s="329"/>
      <c r="G240" s="330"/>
      <c r="H240" s="331"/>
      <c r="I240" s="332"/>
      <c r="J240" s="331"/>
      <c r="K240" s="333"/>
      <c r="L240" s="334"/>
      <c r="M240" s="337"/>
      <c r="O240" s="336"/>
      <c r="P240" s="319"/>
      <c r="Q240" s="319"/>
      <c r="R240" s="319"/>
    </row>
    <row r="241" spans="1:18" s="335" customFormat="1" ht="39.6" customHeight="1" x14ac:dyDescent="0.25">
      <c r="A241" s="326"/>
      <c r="B241" s="326"/>
      <c r="C241" s="326"/>
      <c r="D241" s="327"/>
      <c r="E241" s="328"/>
      <c r="F241" s="329"/>
      <c r="G241" s="330"/>
      <c r="H241" s="331"/>
      <c r="I241" s="332"/>
      <c r="J241" s="331"/>
      <c r="K241" s="333"/>
      <c r="L241" s="334"/>
      <c r="M241" s="337"/>
      <c r="O241" s="336"/>
      <c r="P241" s="319"/>
      <c r="Q241" s="319"/>
      <c r="R241" s="319"/>
    </row>
    <row r="242" spans="1:18" s="335" customFormat="1" ht="39.6" customHeight="1" x14ac:dyDescent="0.25">
      <c r="A242" s="326"/>
      <c r="B242" s="326"/>
      <c r="C242" s="326"/>
      <c r="D242" s="327"/>
      <c r="E242" s="328"/>
      <c r="F242" s="329"/>
      <c r="G242" s="330"/>
      <c r="H242" s="331"/>
      <c r="I242" s="332"/>
      <c r="J242" s="331"/>
      <c r="K242" s="333"/>
      <c r="L242" s="334"/>
      <c r="M242" s="337"/>
      <c r="O242" s="336"/>
      <c r="P242" s="319"/>
      <c r="Q242" s="319"/>
      <c r="R242" s="319"/>
    </row>
    <row r="243" spans="1:18" s="335" customFormat="1" ht="39.6" customHeight="1" x14ac:dyDescent="0.25">
      <c r="A243" s="326"/>
      <c r="B243" s="326"/>
      <c r="C243" s="326"/>
      <c r="D243" s="327"/>
      <c r="E243" s="328"/>
      <c r="F243" s="329"/>
      <c r="G243" s="330"/>
      <c r="H243" s="331"/>
      <c r="I243" s="332"/>
      <c r="J243" s="331"/>
      <c r="K243" s="333"/>
      <c r="L243" s="334"/>
      <c r="M243" s="337"/>
      <c r="O243" s="336"/>
      <c r="P243" s="319"/>
      <c r="Q243" s="319"/>
      <c r="R243" s="319"/>
    </row>
    <row r="244" spans="1:18" s="335" customFormat="1" ht="39.6" customHeight="1" x14ac:dyDescent="0.25">
      <c r="A244" s="326"/>
      <c r="B244" s="326"/>
      <c r="C244" s="326"/>
      <c r="D244" s="327"/>
      <c r="E244" s="328"/>
      <c r="F244" s="329"/>
      <c r="G244" s="330"/>
      <c r="H244" s="331"/>
      <c r="I244" s="332"/>
      <c r="J244" s="331"/>
      <c r="K244" s="333"/>
      <c r="L244" s="334"/>
      <c r="M244" s="337"/>
      <c r="O244" s="336"/>
      <c r="P244" s="319"/>
      <c r="Q244" s="319"/>
      <c r="R244" s="319"/>
    </row>
    <row r="245" spans="1:18" s="335" customFormat="1" ht="39.6" customHeight="1" x14ac:dyDescent="0.25">
      <c r="A245" s="326"/>
      <c r="B245" s="326"/>
      <c r="C245" s="326"/>
      <c r="D245" s="327"/>
      <c r="E245" s="328"/>
      <c r="F245" s="329"/>
      <c r="G245" s="330"/>
      <c r="H245" s="331"/>
      <c r="I245" s="332"/>
      <c r="J245" s="331"/>
      <c r="K245" s="333"/>
      <c r="L245" s="334"/>
      <c r="M245" s="337"/>
      <c r="O245" s="336"/>
      <c r="P245" s="319"/>
      <c r="Q245" s="319"/>
      <c r="R245" s="319"/>
    </row>
    <row r="246" spans="1:18" s="335" customFormat="1" ht="39.6" customHeight="1" x14ac:dyDescent="0.25">
      <c r="A246" s="326"/>
      <c r="B246" s="326"/>
      <c r="C246" s="326"/>
      <c r="D246" s="327"/>
      <c r="E246" s="328"/>
      <c r="F246" s="329"/>
      <c r="G246" s="330"/>
      <c r="H246" s="331"/>
      <c r="I246" s="332"/>
      <c r="J246" s="331"/>
      <c r="K246" s="333"/>
      <c r="L246" s="334"/>
      <c r="M246" s="337"/>
      <c r="O246" s="336"/>
      <c r="P246" s="319"/>
      <c r="Q246" s="319"/>
      <c r="R246" s="319"/>
    </row>
    <row r="247" spans="1:18" s="335" customFormat="1" ht="39.6" customHeight="1" x14ac:dyDescent="0.25">
      <c r="A247" s="326"/>
      <c r="B247" s="326"/>
      <c r="C247" s="326"/>
      <c r="D247" s="327"/>
      <c r="E247" s="328"/>
      <c r="F247" s="329"/>
      <c r="G247" s="330"/>
      <c r="H247" s="331"/>
      <c r="I247" s="332"/>
      <c r="J247" s="331"/>
      <c r="K247" s="333"/>
      <c r="L247" s="334"/>
      <c r="M247" s="337"/>
      <c r="O247" s="336"/>
      <c r="P247" s="319"/>
      <c r="Q247" s="319"/>
      <c r="R247" s="319"/>
    </row>
    <row r="248" spans="1:18" s="335" customFormat="1" ht="39.6" customHeight="1" x14ac:dyDescent="0.25">
      <c r="A248" s="326"/>
      <c r="B248" s="326"/>
      <c r="C248" s="326"/>
      <c r="D248" s="327"/>
      <c r="E248" s="328"/>
      <c r="F248" s="329"/>
      <c r="G248" s="330"/>
      <c r="H248" s="331"/>
      <c r="I248" s="332"/>
      <c r="J248" s="331"/>
      <c r="K248" s="333"/>
      <c r="L248" s="334"/>
      <c r="M248" s="337"/>
      <c r="O248" s="336"/>
      <c r="P248" s="319"/>
      <c r="Q248" s="319"/>
      <c r="R248" s="319"/>
    </row>
    <row r="249" spans="1:18" s="335" customFormat="1" ht="39.6" customHeight="1" x14ac:dyDescent="0.25">
      <c r="A249" s="326"/>
      <c r="B249" s="326"/>
      <c r="C249" s="326"/>
      <c r="D249" s="327"/>
      <c r="E249" s="328"/>
      <c r="F249" s="329"/>
      <c r="G249" s="330"/>
      <c r="H249" s="331"/>
      <c r="I249" s="332"/>
      <c r="J249" s="331"/>
      <c r="K249" s="333"/>
      <c r="L249" s="334"/>
      <c r="M249" s="337"/>
      <c r="O249" s="336"/>
      <c r="P249" s="319"/>
      <c r="Q249" s="319"/>
      <c r="R249" s="319"/>
    </row>
    <row r="250" spans="1:18" s="335" customFormat="1" ht="39.6" customHeight="1" x14ac:dyDescent="0.25">
      <c r="A250" s="326"/>
      <c r="B250" s="326"/>
      <c r="C250" s="326"/>
      <c r="D250" s="327"/>
      <c r="E250" s="328"/>
      <c r="F250" s="329"/>
      <c r="G250" s="330"/>
      <c r="H250" s="331"/>
      <c r="I250" s="332"/>
      <c r="J250" s="331"/>
      <c r="K250" s="333"/>
      <c r="L250" s="334"/>
      <c r="M250" s="337"/>
      <c r="O250" s="336"/>
      <c r="P250" s="319"/>
      <c r="Q250" s="319"/>
      <c r="R250" s="319"/>
    </row>
    <row r="251" spans="1:18" s="335" customFormat="1" ht="39.6" customHeight="1" x14ac:dyDescent="0.25">
      <c r="A251" s="326"/>
      <c r="B251" s="326"/>
      <c r="C251" s="326"/>
      <c r="D251" s="327"/>
      <c r="E251" s="328"/>
      <c r="F251" s="329"/>
      <c r="G251" s="330"/>
      <c r="H251" s="331"/>
      <c r="I251" s="332"/>
      <c r="J251" s="331"/>
      <c r="K251" s="333"/>
      <c r="L251" s="334"/>
      <c r="M251" s="337"/>
      <c r="O251" s="336"/>
      <c r="P251" s="319"/>
      <c r="Q251" s="319"/>
      <c r="R251" s="319"/>
    </row>
    <row r="252" spans="1:18" s="335" customFormat="1" ht="39.6" customHeight="1" x14ac:dyDescent="0.25">
      <c r="A252" s="326"/>
      <c r="B252" s="326"/>
      <c r="C252" s="326"/>
      <c r="D252" s="327"/>
      <c r="E252" s="328"/>
      <c r="F252" s="329"/>
      <c r="G252" s="330"/>
      <c r="H252" s="331"/>
      <c r="I252" s="332"/>
      <c r="J252" s="331"/>
      <c r="K252" s="333"/>
      <c r="L252" s="334"/>
      <c r="M252" s="337"/>
      <c r="O252" s="336"/>
      <c r="P252" s="319"/>
      <c r="Q252" s="319"/>
      <c r="R252" s="319"/>
    </row>
    <row r="253" spans="1:18" s="335" customFormat="1" ht="39.6" customHeight="1" x14ac:dyDescent="0.25">
      <c r="A253" s="326"/>
      <c r="B253" s="326"/>
      <c r="C253" s="326"/>
      <c r="D253" s="327"/>
      <c r="E253" s="328"/>
      <c r="F253" s="329"/>
      <c r="G253" s="330"/>
      <c r="H253" s="331"/>
      <c r="I253" s="332"/>
      <c r="J253" s="331"/>
      <c r="K253" s="333"/>
      <c r="L253" s="334"/>
      <c r="M253" s="337"/>
      <c r="O253" s="336"/>
      <c r="P253" s="319"/>
      <c r="Q253" s="319"/>
      <c r="R253" s="319"/>
    </row>
    <row r="254" spans="1:18" s="335" customFormat="1" ht="39.6" customHeight="1" x14ac:dyDescent="0.25">
      <c r="A254" s="326"/>
      <c r="B254" s="326"/>
      <c r="C254" s="326"/>
      <c r="D254" s="327"/>
      <c r="E254" s="328"/>
      <c r="F254" s="329"/>
      <c r="G254" s="330"/>
      <c r="H254" s="331"/>
      <c r="I254" s="332"/>
      <c r="J254" s="331"/>
      <c r="K254" s="333"/>
      <c r="L254" s="334"/>
      <c r="M254" s="337"/>
      <c r="O254" s="336"/>
      <c r="P254" s="319"/>
      <c r="Q254" s="319"/>
      <c r="R254" s="319"/>
    </row>
    <row r="255" spans="1:18" s="335" customFormat="1" ht="39.6" customHeight="1" x14ac:dyDescent="0.25">
      <c r="A255" s="326"/>
      <c r="B255" s="326"/>
      <c r="C255" s="326"/>
      <c r="D255" s="327"/>
      <c r="E255" s="328"/>
      <c r="F255" s="329"/>
      <c r="G255" s="330"/>
      <c r="H255" s="331"/>
      <c r="I255" s="332"/>
      <c r="J255" s="331"/>
      <c r="K255" s="333"/>
      <c r="L255" s="334"/>
      <c r="M255" s="337"/>
      <c r="O255" s="336"/>
      <c r="P255" s="319"/>
      <c r="Q255" s="319"/>
      <c r="R255" s="319"/>
    </row>
    <row r="256" spans="1:18" s="335" customFormat="1" ht="39.6" customHeight="1" x14ac:dyDescent="0.25">
      <c r="A256" s="326"/>
      <c r="B256" s="326"/>
      <c r="C256" s="326"/>
      <c r="D256" s="327"/>
      <c r="E256" s="328"/>
      <c r="F256" s="329"/>
      <c r="G256" s="330"/>
      <c r="H256" s="331"/>
      <c r="I256" s="332"/>
      <c r="J256" s="331"/>
      <c r="K256" s="333"/>
      <c r="L256" s="334"/>
      <c r="M256" s="337"/>
      <c r="O256" s="336"/>
      <c r="P256" s="319"/>
      <c r="Q256" s="319"/>
      <c r="R256" s="319"/>
    </row>
    <row r="257" spans="1:18" s="335" customFormat="1" ht="39.6" customHeight="1" x14ac:dyDescent="0.25">
      <c r="A257" s="326"/>
      <c r="B257" s="326"/>
      <c r="C257" s="326"/>
      <c r="D257" s="327"/>
      <c r="E257" s="328"/>
      <c r="F257" s="329"/>
      <c r="G257" s="330"/>
      <c r="H257" s="331"/>
      <c r="I257" s="332"/>
      <c r="J257" s="331"/>
      <c r="K257" s="333"/>
      <c r="L257" s="334"/>
      <c r="M257" s="337"/>
      <c r="O257" s="336"/>
      <c r="P257" s="319"/>
      <c r="Q257" s="319"/>
      <c r="R257" s="319"/>
    </row>
    <row r="258" spans="1:18" s="335" customFormat="1" ht="39.6" customHeight="1" x14ac:dyDescent="0.25">
      <c r="A258" s="326"/>
      <c r="B258" s="326"/>
      <c r="C258" s="326"/>
      <c r="D258" s="327"/>
      <c r="E258" s="328"/>
      <c r="F258" s="329"/>
      <c r="G258" s="330"/>
      <c r="H258" s="331"/>
      <c r="I258" s="332"/>
      <c r="J258" s="331"/>
      <c r="K258" s="333"/>
      <c r="L258" s="334"/>
      <c r="M258" s="337"/>
      <c r="O258" s="336"/>
      <c r="P258" s="319"/>
      <c r="Q258" s="319"/>
      <c r="R258" s="319"/>
    </row>
    <row r="259" spans="1:18" s="335" customFormat="1" ht="39.6" customHeight="1" x14ac:dyDescent="0.25">
      <c r="A259" s="326"/>
      <c r="B259" s="326"/>
      <c r="C259" s="326"/>
      <c r="D259" s="327"/>
      <c r="E259" s="328"/>
      <c r="F259" s="329"/>
      <c r="G259" s="330"/>
      <c r="H259" s="331"/>
      <c r="I259" s="332"/>
      <c r="J259" s="331"/>
      <c r="K259" s="333"/>
      <c r="L259" s="334"/>
      <c r="M259" s="337"/>
      <c r="O259" s="336"/>
      <c r="P259" s="319"/>
      <c r="Q259" s="319"/>
      <c r="R259" s="319"/>
    </row>
    <row r="260" spans="1:18" s="335" customFormat="1" ht="39.6" customHeight="1" x14ac:dyDescent="0.25">
      <c r="A260" s="326"/>
      <c r="B260" s="326"/>
      <c r="C260" s="326"/>
      <c r="D260" s="327"/>
      <c r="E260" s="328"/>
      <c r="F260" s="329"/>
      <c r="G260" s="330"/>
      <c r="H260" s="331"/>
      <c r="I260" s="332"/>
      <c r="J260" s="331"/>
      <c r="K260" s="333"/>
      <c r="L260" s="334"/>
      <c r="M260" s="337"/>
      <c r="O260" s="336"/>
      <c r="P260" s="319"/>
      <c r="Q260" s="319"/>
      <c r="R260" s="319"/>
    </row>
    <row r="261" spans="1:18" s="335" customFormat="1" ht="39.6" customHeight="1" x14ac:dyDescent="0.25">
      <c r="A261" s="326"/>
      <c r="B261" s="326"/>
      <c r="C261" s="326"/>
      <c r="D261" s="327"/>
      <c r="E261" s="328"/>
      <c r="F261" s="329"/>
      <c r="G261" s="330"/>
      <c r="H261" s="331"/>
      <c r="I261" s="332"/>
      <c r="J261" s="331"/>
      <c r="K261" s="333"/>
      <c r="L261" s="334"/>
      <c r="M261" s="337"/>
      <c r="O261" s="336"/>
      <c r="P261" s="319"/>
      <c r="Q261" s="319"/>
      <c r="R261" s="319"/>
    </row>
    <row r="262" spans="1:18" s="335" customFormat="1" ht="39.6" customHeight="1" x14ac:dyDescent="0.25">
      <c r="A262" s="326"/>
      <c r="B262" s="326"/>
      <c r="C262" s="326"/>
      <c r="D262" s="327"/>
      <c r="E262" s="328"/>
      <c r="F262" s="329"/>
      <c r="G262" s="330"/>
      <c r="H262" s="331"/>
      <c r="I262" s="332"/>
      <c r="J262" s="331"/>
      <c r="K262" s="333"/>
      <c r="L262" s="334"/>
      <c r="M262" s="337"/>
      <c r="O262" s="336"/>
      <c r="P262" s="319"/>
      <c r="Q262" s="319"/>
      <c r="R262" s="319"/>
    </row>
    <row r="263" spans="1:18" s="335" customFormat="1" ht="39.6" customHeight="1" x14ac:dyDescent="0.25">
      <c r="A263" s="326"/>
      <c r="B263" s="326"/>
      <c r="C263" s="326"/>
      <c r="D263" s="327"/>
      <c r="E263" s="328"/>
      <c r="F263" s="329"/>
      <c r="G263" s="330"/>
      <c r="H263" s="331"/>
      <c r="I263" s="332"/>
      <c r="J263" s="331"/>
      <c r="K263" s="333"/>
      <c r="L263" s="334"/>
      <c r="M263" s="337"/>
      <c r="O263" s="336"/>
      <c r="P263" s="319"/>
      <c r="Q263" s="319"/>
      <c r="R263" s="319"/>
    </row>
    <row r="264" spans="1:18" s="335" customFormat="1" ht="39.6" customHeight="1" x14ac:dyDescent="0.25">
      <c r="A264" s="326"/>
      <c r="B264" s="326"/>
      <c r="C264" s="326"/>
      <c r="D264" s="327"/>
      <c r="E264" s="328"/>
      <c r="F264" s="329"/>
      <c r="G264" s="330"/>
      <c r="H264" s="331"/>
      <c r="I264" s="332"/>
      <c r="J264" s="331"/>
      <c r="K264" s="333"/>
      <c r="L264" s="334"/>
      <c r="M264" s="337"/>
      <c r="O264" s="336"/>
      <c r="P264" s="319"/>
      <c r="Q264" s="319"/>
      <c r="R264" s="319"/>
    </row>
    <row r="265" spans="1:18" s="335" customFormat="1" ht="39.6" customHeight="1" x14ac:dyDescent="0.25">
      <c r="A265" s="326"/>
      <c r="B265" s="326"/>
      <c r="C265" s="326"/>
      <c r="D265" s="327"/>
      <c r="E265" s="328"/>
      <c r="F265" s="329"/>
      <c r="G265" s="330"/>
      <c r="H265" s="331"/>
      <c r="I265" s="332"/>
      <c r="J265" s="331"/>
      <c r="K265" s="333"/>
      <c r="L265" s="334"/>
      <c r="M265" s="337"/>
      <c r="O265" s="336"/>
      <c r="P265" s="319"/>
      <c r="Q265" s="319"/>
      <c r="R265" s="319"/>
    </row>
    <row r="266" spans="1:18" s="335" customFormat="1" ht="39.6" customHeight="1" x14ac:dyDescent="0.25">
      <c r="A266" s="326"/>
      <c r="B266" s="326"/>
      <c r="C266" s="326"/>
      <c r="D266" s="327"/>
      <c r="E266" s="328"/>
      <c r="F266" s="329"/>
      <c r="G266" s="330"/>
      <c r="H266" s="331"/>
      <c r="I266" s="332"/>
      <c r="J266" s="331"/>
      <c r="K266" s="333"/>
      <c r="L266" s="334"/>
      <c r="M266" s="337"/>
      <c r="O266" s="336"/>
      <c r="P266" s="319"/>
      <c r="Q266" s="319"/>
      <c r="R266" s="319"/>
    </row>
    <row r="267" spans="1:18" s="335" customFormat="1" ht="39.6" customHeight="1" x14ac:dyDescent="0.25">
      <c r="A267" s="326"/>
      <c r="B267" s="326"/>
      <c r="C267" s="326"/>
      <c r="D267" s="327"/>
      <c r="E267" s="328"/>
      <c r="F267" s="329"/>
      <c r="G267" s="330"/>
      <c r="H267" s="331"/>
      <c r="I267" s="332"/>
      <c r="J267" s="331"/>
      <c r="K267" s="333"/>
      <c r="L267" s="334"/>
      <c r="M267" s="337"/>
      <c r="O267" s="336"/>
      <c r="P267" s="319"/>
      <c r="Q267" s="319"/>
      <c r="R267" s="319"/>
    </row>
    <row r="268" spans="1:18" s="335" customFormat="1" ht="39.6" customHeight="1" x14ac:dyDescent="0.25">
      <c r="A268" s="326"/>
      <c r="B268" s="326"/>
      <c r="C268" s="326"/>
      <c r="D268" s="327"/>
      <c r="E268" s="328"/>
      <c r="F268" s="329"/>
      <c r="G268" s="330"/>
      <c r="H268" s="331"/>
      <c r="I268" s="332"/>
      <c r="J268" s="331"/>
      <c r="K268" s="333"/>
      <c r="L268" s="334"/>
      <c r="M268" s="337"/>
      <c r="O268" s="336"/>
      <c r="P268" s="319"/>
      <c r="Q268" s="319"/>
      <c r="R268" s="319"/>
    </row>
    <row r="269" spans="1:18" s="335" customFormat="1" ht="39.6" customHeight="1" x14ac:dyDescent="0.25">
      <c r="A269" s="326"/>
      <c r="B269" s="326"/>
      <c r="C269" s="326"/>
      <c r="D269" s="327"/>
      <c r="E269" s="328"/>
      <c r="F269" s="329"/>
      <c r="G269" s="330"/>
      <c r="H269" s="331"/>
      <c r="I269" s="332"/>
      <c r="J269" s="331"/>
      <c r="K269" s="333"/>
      <c r="L269" s="334"/>
      <c r="M269" s="337"/>
      <c r="O269" s="336"/>
      <c r="P269" s="319"/>
      <c r="Q269" s="319"/>
      <c r="R269" s="319"/>
    </row>
    <row r="270" spans="1:18" s="335" customFormat="1" ht="39.6" customHeight="1" x14ac:dyDescent="0.25">
      <c r="A270" s="326"/>
      <c r="B270" s="326"/>
      <c r="C270" s="326"/>
      <c r="D270" s="327"/>
      <c r="E270" s="328"/>
      <c r="F270" s="329"/>
      <c r="G270" s="330"/>
      <c r="H270" s="331"/>
      <c r="I270" s="332"/>
      <c r="J270" s="331"/>
      <c r="K270" s="333"/>
      <c r="L270" s="334"/>
      <c r="M270" s="337"/>
      <c r="O270" s="336"/>
      <c r="P270" s="319"/>
      <c r="Q270" s="319"/>
      <c r="R270" s="319"/>
    </row>
    <row r="271" spans="1:18" s="335" customFormat="1" ht="39.6" customHeight="1" x14ac:dyDescent="0.25">
      <c r="A271" s="326"/>
      <c r="B271" s="326"/>
      <c r="C271" s="326"/>
      <c r="D271" s="327"/>
      <c r="E271" s="328"/>
      <c r="F271" s="329"/>
      <c r="G271" s="330"/>
      <c r="H271" s="331"/>
      <c r="I271" s="332"/>
      <c r="J271" s="331"/>
      <c r="K271" s="333"/>
      <c r="L271" s="334"/>
      <c r="M271" s="337"/>
      <c r="O271" s="336"/>
      <c r="P271" s="319"/>
      <c r="Q271" s="319"/>
      <c r="R271" s="319"/>
    </row>
    <row r="272" spans="1:18" s="335" customFormat="1" ht="39.6" customHeight="1" x14ac:dyDescent="0.25">
      <c r="A272" s="326"/>
      <c r="B272" s="326"/>
      <c r="C272" s="326"/>
      <c r="D272" s="327"/>
      <c r="E272" s="328"/>
      <c r="F272" s="329"/>
      <c r="G272" s="330"/>
      <c r="H272" s="331"/>
      <c r="I272" s="332"/>
      <c r="J272" s="331"/>
      <c r="K272" s="333"/>
      <c r="L272" s="334"/>
      <c r="M272" s="337"/>
      <c r="O272" s="336"/>
      <c r="P272" s="319"/>
      <c r="Q272" s="319"/>
      <c r="R272" s="319"/>
    </row>
    <row r="273" spans="1:18" s="335" customFormat="1" ht="39.6" customHeight="1" x14ac:dyDescent="0.25">
      <c r="A273" s="326"/>
      <c r="B273" s="326"/>
      <c r="C273" s="326"/>
      <c r="D273" s="327"/>
      <c r="E273" s="328"/>
      <c r="F273" s="329"/>
      <c r="G273" s="330"/>
      <c r="H273" s="331"/>
      <c r="I273" s="332"/>
      <c r="J273" s="331"/>
      <c r="K273" s="333"/>
      <c r="L273" s="334"/>
      <c r="M273" s="337"/>
      <c r="O273" s="336"/>
      <c r="P273" s="319"/>
      <c r="Q273" s="319"/>
      <c r="R273" s="319"/>
    </row>
    <row r="274" spans="1:18" s="335" customFormat="1" ht="39.6" customHeight="1" x14ac:dyDescent="0.25">
      <c r="A274" s="326"/>
      <c r="B274" s="326"/>
      <c r="C274" s="326"/>
      <c r="D274" s="327"/>
      <c r="E274" s="328"/>
      <c r="F274" s="329"/>
      <c r="G274" s="330"/>
      <c r="H274" s="331"/>
      <c r="I274" s="332"/>
      <c r="J274" s="331"/>
      <c r="K274" s="333"/>
      <c r="L274" s="334"/>
      <c r="M274" s="337"/>
      <c r="O274" s="336"/>
      <c r="P274" s="319"/>
      <c r="Q274" s="319"/>
      <c r="R274" s="319"/>
    </row>
    <row r="275" spans="1:18" s="335" customFormat="1" ht="39.6" customHeight="1" x14ac:dyDescent="0.25">
      <c r="A275" s="326"/>
      <c r="B275" s="326"/>
      <c r="C275" s="326"/>
      <c r="D275" s="327"/>
      <c r="E275" s="328"/>
      <c r="F275" s="329"/>
      <c r="G275" s="330"/>
      <c r="H275" s="331"/>
      <c r="I275" s="332"/>
      <c r="J275" s="331"/>
      <c r="K275" s="333"/>
      <c r="L275" s="334"/>
      <c r="M275" s="337"/>
      <c r="O275" s="336"/>
      <c r="P275" s="319"/>
      <c r="Q275" s="319"/>
      <c r="R275" s="319"/>
    </row>
    <row r="276" spans="1:18" s="335" customFormat="1" ht="39.6" customHeight="1" x14ac:dyDescent="0.25">
      <c r="A276" s="326"/>
      <c r="B276" s="326"/>
      <c r="C276" s="326"/>
      <c r="D276" s="327"/>
      <c r="E276" s="328"/>
      <c r="F276" s="329"/>
      <c r="G276" s="330"/>
      <c r="H276" s="331"/>
      <c r="I276" s="332"/>
      <c r="J276" s="331"/>
      <c r="K276" s="333"/>
      <c r="L276" s="334"/>
      <c r="M276" s="337"/>
      <c r="O276" s="336"/>
      <c r="P276" s="319"/>
      <c r="Q276" s="319"/>
      <c r="R276" s="319"/>
    </row>
    <row r="277" spans="1:18" s="335" customFormat="1" ht="39.6" customHeight="1" x14ac:dyDescent="0.25">
      <c r="A277" s="326"/>
      <c r="B277" s="326"/>
      <c r="C277" s="326"/>
      <c r="D277" s="327"/>
      <c r="E277" s="328"/>
      <c r="F277" s="329"/>
      <c r="G277" s="330"/>
      <c r="H277" s="331"/>
      <c r="I277" s="332"/>
      <c r="J277" s="331"/>
      <c r="K277" s="333"/>
      <c r="L277" s="334"/>
      <c r="M277" s="337"/>
      <c r="O277" s="336"/>
      <c r="P277" s="319"/>
      <c r="Q277" s="319"/>
      <c r="R277" s="319"/>
    </row>
    <row r="278" spans="1:18" s="335" customFormat="1" ht="39.6" customHeight="1" x14ac:dyDescent="0.25">
      <c r="A278" s="326"/>
      <c r="B278" s="326"/>
      <c r="C278" s="326"/>
      <c r="D278" s="327"/>
      <c r="E278" s="328"/>
      <c r="F278" s="329"/>
      <c r="G278" s="330"/>
      <c r="H278" s="331"/>
      <c r="I278" s="332"/>
      <c r="J278" s="331"/>
      <c r="K278" s="333"/>
      <c r="L278" s="334"/>
      <c r="M278" s="337"/>
      <c r="O278" s="336"/>
      <c r="P278" s="319"/>
      <c r="Q278" s="319"/>
      <c r="R278" s="319"/>
    </row>
    <row r="279" spans="1:18" s="335" customFormat="1" ht="39.6" customHeight="1" x14ac:dyDescent="0.25">
      <c r="A279" s="326"/>
      <c r="B279" s="326"/>
      <c r="C279" s="326"/>
      <c r="D279" s="327"/>
      <c r="E279" s="328"/>
      <c r="F279" s="329"/>
      <c r="G279" s="330"/>
      <c r="H279" s="331"/>
      <c r="I279" s="332"/>
      <c r="J279" s="331"/>
      <c r="K279" s="333"/>
      <c r="L279" s="334"/>
      <c r="M279" s="337"/>
      <c r="O279" s="336"/>
      <c r="P279" s="319"/>
      <c r="Q279" s="319"/>
      <c r="R279" s="319"/>
    </row>
    <row r="280" spans="1:18" s="335" customFormat="1" ht="39.6" customHeight="1" x14ac:dyDescent="0.25">
      <c r="A280" s="326"/>
      <c r="B280" s="326"/>
      <c r="C280" s="326"/>
      <c r="D280" s="327"/>
      <c r="E280" s="328"/>
      <c r="F280" s="329"/>
      <c r="G280" s="330"/>
      <c r="H280" s="331"/>
      <c r="I280" s="332"/>
      <c r="J280" s="331"/>
      <c r="K280" s="333"/>
      <c r="L280" s="334"/>
      <c r="M280" s="337"/>
      <c r="O280" s="336"/>
      <c r="P280" s="319"/>
      <c r="Q280" s="319"/>
      <c r="R280" s="319"/>
    </row>
    <row r="281" spans="1:18" s="335" customFormat="1" ht="39.6" customHeight="1" x14ac:dyDescent="0.25">
      <c r="A281" s="326"/>
      <c r="B281" s="326"/>
      <c r="C281" s="326"/>
      <c r="D281" s="327"/>
      <c r="E281" s="328"/>
      <c r="F281" s="329"/>
      <c r="G281" s="330"/>
      <c r="H281" s="331"/>
      <c r="I281" s="332"/>
      <c r="J281" s="331"/>
      <c r="K281" s="333"/>
      <c r="L281" s="334"/>
      <c r="M281" s="337"/>
      <c r="O281" s="336"/>
      <c r="P281" s="319"/>
      <c r="Q281" s="319"/>
      <c r="R281" s="319"/>
    </row>
    <row r="282" spans="1:18" s="335" customFormat="1" ht="39.6" customHeight="1" x14ac:dyDescent="0.25">
      <c r="A282" s="326"/>
      <c r="B282" s="326"/>
      <c r="C282" s="326"/>
      <c r="D282" s="327"/>
      <c r="E282" s="328"/>
      <c r="F282" s="329"/>
      <c r="G282" s="330"/>
      <c r="H282" s="331"/>
      <c r="I282" s="332"/>
      <c r="J282" s="331"/>
      <c r="K282" s="333"/>
      <c r="L282" s="334"/>
      <c r="M282" s="337"/>
      <c r="O282" s="336"/>
      <c r="P282" s="319"/>
      <c r="Q282" s="319"/>
      <c r="R282" s="319"/>
    </row>
    <row r="283" spans="1:18" s="335" customFormat="1" ht="39.6" customHeight="1" x14ac:dyDescent="0.25">
      <c r="A283" s="326"/>
      <c r="B283" s="326"/>
      <c r="C283" s="326"/>
      <c r="D283" s="327"/>
      <c r="E283" s="328"/>
      <c r="F283" s="329"/>
      <c r="G283" s="330"/>
      <c r="H283" s="331"/>
      <c r="I283" s="332"/>
      <c r="J283" s="331"/>
      <c r="K283" s="333"/>
      <c r="L283" s="334"/>
      <c r="M283" s="337"/>
      <c r="O283" s="336"/>
      <c r="P283" s="319"/>
      <c r="Q283" s="319"/>
      <c r="R283" s="319"/>
    </row>
    <row r="284" spans="1:18" s="335" customFormat="1" ht="39.6" customHeight="1" x14ac:dyDescent="0.25">
      <c r="A284" s="326"/>
      <c r="B284" s="326"/>
      <c r="C284" s="326"/>
      <c r="D284" s="327"/>
      <c r="E284" s="328"/>
      <c r="F284" s="329"/>
      <c r="G284" s="330"/>
      <c r="H284" s="331"/>
      <c r="I284" s="332"/>
      <c r="J284" s="331"/>
      <c r="K284" s="333"/>
      <c r="L284" s="334"/>
      <c r="M284" s="337"/>
      <c r="O284" s="336"/>
      <c r="P284" s="319"/>
      <c r="Q284" s="319"/>
      <c r="R284" s="319"/>
    </row>
    <row r="285" spans="1:18" s="335" customFormat="1" ht="39.6" customHeight="1" x14ac:dyDescent="0.25">
      <c r="A285" s="326"/>
      <c r="B285" s="326"/>
      <c r="C285" s="326"/>
      <c r="D285" s="327"/>
      <c r="E285" s="328"/>
      <c r="F285" s="329"/>
      <c r="G285" s="330"/>
      <c r="H285" s="331"/>
      <c r="I285" s="332"/>
      <c r="J285" s="331"/>
      <c r="K285" s="333"/>
      <c r="L285" s="334"/>
      <c r="M285" s="337"/>
      <c r="O285" s="336"/>
      <c r="P285" s="319"/>
      <c r="Q285" s="319"/>
      <c r="R285" s="319"/>
    </row>
    <row r="286" spans="1:18" s="335" customFormat="1" ht="39.6" customHeight="1" x14ac:dyDescent="0.25">
      <c r="A286" s="326"/>
      <c r="B286" s="326"/>
      <c r="C286" s="326"/>
      <c r="D286" s="327"/>
      <c r="E286" s="328"/>
      <c r="F286" s="329"/>
      <c r="G286" s="330"/>
      <c r="H286" s="331"/>
      <c r="I286" s="332"/>
      <c r="J286" s="331"/>
      <c r="K286" s="333"/>
      <c r="L286" s="334"/>
      <c r="M286" s="337"/>
      <c r="O286" s="336"/>
      <c r="P286" s="319"/>
      <c r="Q286" s="319"/>
      <c r="R286" s="319"/>
    </row>
    <row r="287" spans="1:18" s="335" customFormat="1" ht="39.6" customHeight="1" x14ac:dyDescent="0.25">
      <c r="A287" s="326"/>
      <c r="B287" s="326"/>
      <c r="C287" s="326"/>
      <c r="D287" s="327"/>
      <c r="E287" s="328"/>
      <c r="F287" s="329"/>
      <c r="G287" s="330"/>
      <c r="H287" s="331"/>
      <c r="I287" s="332"/>
      <c r="J287" s="331"/>
      <c r="K287" s="333"/>
      <c r="L287" s="334"/>
      <c r="M287" s="337"/>
      <c r="O287" s="336"/>
      <c r="P287" s="319"/>
      <c r="Q287" s="319"/>
      <c r="R287" s="319"/>
    </row>
    <row r="288" spans="1:18" s="335" customFormat="1" ht="39.6" customHeight="1" x14ac:dyDescent="0.25">
      <c r="A288" s="326"/>
      <c r="B288" s="326"/>
      <c r="C288" s="326"/>
      <c r="D288" s="327"/>
      <c r="E288" s="328"/>
      <c r="F288" s="329"/>
      <c r="G288" s="330"/>
      <c r="H288" s="331"/>
      <c r="I288" s="332"/>
      <c r="J288" s="331"/>
      <c r="K288" s="333"/>
      <c r="L288" s="334"/>
      <c r="M288" s="337"/>
      <c r="O288" s="336"/>
      <c r="P288" s="319"/>
      <c r="Q288" s="319"/>
      <c r="R288" s="319"/>
    </row>
    <row r="289" spans="1:18" s="335" customFormat="1" ht="39.6" customHeight="1" x14ac:dyDescent="0.25">
      <c r="A289" s="326"/>
      <c r="B289" s="326"/>
      <c r="C289" s="326"/>
      <c r="D289" s="327"/>
      <c r="E289" s="328"/>
      <c r="F289" s="329"/>
      <c r="G289" s="330"/>
      <c r="H289" s="331"/>
      <c r="I289" s="332"/>
      <c r="J289" s="331"/>
      <c r="K289" s="333"/>
      <c r="L289" s="334"/>
      <c r="M289" s="337"/>
      <c r="O289" s="336"/>
      <c r="P289" s="319"/>
      <c r="Q289" s="319"/>
      <c r="R289" s="319"/>
    </row>
    <row r="290" spans="1:18" s="335" customFormat="1" ht="39.6" customHeight="1" x14ac:dyDescent="0.25">
      <c r="A290" s="326"/>
      <c r="B290" s="326"/>
      <c r="C290" s="326"/>
      <c r="D290" s="327"/>
      <c r="E290" s="328"/>
      <c r="F290" s="329"/>
      <c r="G290" s="330"/>
      <c r="H290" s="331"/>
      <c r="I290" s="332"/>
      <c r="J290" s="331"/>
      <c r="K290" s="333"/>
      <c r="L290" s="334"/>
      <c r="M290" s="337"/>
      <c r="O290" s="336"/>
      <c r="P290" s="319"/>
      <c r="Q290" s="319"/>
      <c r="R290" s="319"/>
    </row>
    <row r="291" spans="1:18" s="335" customFormat="1" ht="39.6" customHeight="1" x14ac:dyDescent="0.25">
      <c r="A291" s="326"/>
      <c r="B291" s="326"/>
      <c r="C291" s="326"/>
      <c r="D291" s="327"/>
      <c r="E291" s="328"/>
      <c r="F291" s="329"/>
      <c r="G291" s="330"/>
      <c r="H291" s="331"/>
      <c r="I291" s="332"/>
      <c r="J291" s="331"/>
      <c r="K291" s="333"/>
      <c r="L291" s="334"/>
      <c r="M291" s="337"/>
      <c r="O291" s="336"/>
      <c r="P291" s="319"/>
      <c r="Q291" s="319"/>
      <c r="R291" s="319"/>
    </row>
    <row r="292" spans="1:18" s="335" customFormat="1" ht="39.6" customHeight="1" x14ac:dyDescent="0.25">
      <c r="A292" s="326"/>
      <c r="B292" s="326"/>
      <c r="C292" s="326"/>
      <c r="D292" s="327"/>
      <c r="E292" s="328"/>
      <c r="F292" s="329"/>
      <c r="G292" s="330"/>
      <c r="H292" s="331"/>
      <c r="I292" s="332"/>
      <c r="J292" s="331"/>
      <c r="K292" s="333"/>
      <c r="L292" s="334"/>
      <c r="M292" s="337"/>
      <c r="O292" s="336"/>
      <c r="P292" s="319"/>
      <c r="Q292" s="319"/>
      <c r="R292" s="319"/>
    </row>
    <row r="293" spans="1:18" s="335" customFormat="1" ht="39.6" customHeight="1" x14ac:dyDescent="0.25">
      <c r="A293" s="326"/>
      <c r="B293" s="326"/>
      <c r="C293" s="326"/>
      <c r="D293" s="327"/>
      <c r="E293" s="328"/>
      <c r="F293" s="329"/>
      <c r="G293" s="330"/>
      <c r="H293" s="331"/>
      <c r="I293" s="332"/>
      <c r="J293" s="331"/>
      <c r="K293" s="333"/>
      <c r="L293" s="334"/>
      <c r="M293" s="337"/>
      <c r="O293" s="336"/>
      <c r="P293" s="319"/>
      <c r="Q293" s="319"/>
      <c r="R293" s="319"/>
    </row>
    <row r="294" spans="1:18" s="335" customFormat="1" ht="39.6" customHeight="1" x14ac:dyDescent="0.25">
      <c r="A294" s="326"/>
      <c r="B294" s="326"/>
      <c r="C294" s="326"/>
      <c r="D294" s="327"/>
      <c r="E294" s="328"/>
      <c r="F294" s="329"/>
      <c r="G294" s="330"/>
      <c r="H294" s="331"/>
      <c r="I294" s="332"/>
      <c r="J294" s="331"/>
      <c r="K294" s="333"/>
      <c r="L294" s="334"/>
      <c r="M294" s="337"/>
      <c r="O294" s="336"/>
      <c r="P294" s="319"/>
      <c r="Q294" s="319"/>
      <c r="R294" s="319"/>
    </row>
    <row r="295" spans="1:18" s="335" customFormat="1" ht="39.6" customHeight="1" x14ac:dyDescent="0.25">
      <c r="A295" s="326"/>
      <c r="B295" s="326"/>
      <c r="C295" s="326"/>
      <c r="D295" s="327"/>
      <c r="E295" s="328"/>
      <c r="F295" s="329"/>
      <c r="G295" s="330"/>
      <c r="H295" s="331"/>
      <c r="I295" s="332"/>
      <c r="J295" s="331"/>
      <c r="K295" s="333"/>
      <c r="L295" s="334"/>
      <c r="M295" s="337"/>
      <c r="O295" s="336"/>
      <c r="P295" s="319"/>
      <c r="Q295" s="319"/>
      <c r="R295" s="319"/>
    </row>
    <row r="296" spans="1:18" s="335" customFormat="1" ht="39.6" customHeight="1" x14ac:dyDescent="0.25">
      <c r="A296" s="326"/>
      <c r="B296" s="326"/>
      <c r="C296" s="326"/>
      <c r="D296" s="327"/>
      <c r="E296" s="328"/>
      <c r="F296" s="329"/>
      <c r="G296" s="330"/>
      <c r="H296" s="331"/>
      <c r="I296" s="332"/>
      <c r="J296" s="331"/>
      <c r="K296" s="333"/>
      <c r="L296" s="334"/>
      <c r="M296" s="337"/>
      <c r="O296" s="336"/>
      <c r="P296" s="319"/>
      <c r="Q296" s="319"/>
      <c r="R296" s="319"/>
    </row>
    <row r="297" spans="1:18" s="335" customFormat="1" ht="39.6" customHeight="1" x14ac:dyDescent="0.25">
      <c r="A297" s="326"/>
      <c r="B297" s="326"/>
      <c r="C297" s="326"/>
      <c r="D297" s="327"/>
      <c r="E297" s="328"/>
      <c r="F297" s="329"/>
      <c r="G297" s="330"/>
      <c r="H297" s="331"/>
      <c r="I297" s="332"/>
      <c r="J297" s="331"/>
      <c r="K297" s="333"/>
      <c r="L297" s="334"/>
      <c r="M297" s="337"/>
      <c r="O297" s="336"/>
      <c r="P297" s="319"/>
      <c r="Q297" s="319"/>
      <c r="R297" s="319"/>
    </row>
    <row r="298" spans="1:18" s="335" customFormat="1" ht="39.6" customHeight="1" x14ac:dyDescent="0.25">
      <c r="A298" s="326"/>
      <c r="B298" s="326"/>
      <c r="C298" s="326"/>
      <c r="D298" s="327"/>
      <c r="E298" s="328"/>
      <c r="F298" s="329"/>
      <c r="G298" s="330"/>
      <c r="H298" s="331"/>
      <c r="I298" s="332"/>
      <c r="J298" s="331"/>
      <c r="K298" s="333"/>
      <c r="L298" s="334"/>
      <c r="M298" s="337"/>
      <c r="O298" s="336"/>
      <c r="P298" s="319"/>
      <c r="Q298" s="319"/>
      <c r="R298" s="319"/>
    </row>
    <row r="299" spans="1:18" s="335" customFormat="1" ht="39.6" customHeight="1" x14ac:dyDescent="0.25">
      <c r="A299" s="326"/>
      <c r="B299" s="326"/>
      <c r="C299" s="326"/>
      <c r="D299" s="327"/>
      <c r="E299" s="328"/>
      <c r="F299" s="329"/>
      <c r="G299" s="330"/>
      <c r="H299" s="331"/>
      <c r="I299" s="332"/>
      <c r="J299" s="331"/>
      <c r="K299" s="333"/>
      <c r="L299" s="334"/>
      <c r="M299" s="337"/>
      <c r="O299" s="336"/>
      <c r="P299" s="319"/>
      <c r="Q299" s="319"/>
      <c r="R299" s="319"/>
    </row>
    <row r="300" spans="1:18" s="335" customFormat="1" ht="39.6" customHeight="1" x14ac:dyDescent="0.25">
      <c r="A300" s="326"/>
      <c r="B300" s="326"/>
      <c r="C300" s="326"/>
      <c r="D300" s="327"/>
      <c r="E300" s="328"/>
      <c r="F300" s="329"/>
      <c r="G300" s="330"/>
      <c r="H300" s="331"/>
      <c r="I300" s="332"/>
      <c r="J300" s="331"/>
      <c r="K300" s="333"/>
      <c r="L300" s="334"/>
      <c r="M300" s="337"/>
      <c r="O300" s="336"/>
      <c r="P300" s="319"/>
      <c r="Q300" s="319"/>
      <c r="R300" s="319"/>
    </row>
    <row r="301" spans="1:18" s="335" customFormat="1" ht="39.6" customHeight="1" x14ac:dyDescent="0.25">
      <c r="A301" s="326"/>
      <c r="B301" s="326"/>
      <c r="C301" s="326"/>
      <c r="D301" s="327"/>
      <c r="E301" s="328"/>
      <c r="F301" s="329"/>
      <c r="G301" s="330"/>
      <c r="H301" s="331"/>
      <c r="I301" s="332"/>
      <c r="J301" s="331"/>
      <c r="K301" s="333"/>
      <c r="L301" s="334"/>
      <c r="M301" s="337"/>
      <c r="O301" s="336"/>
      <c r="P301" s="319"/>
      <c r="Q301" s="319"/>
      <c r="R301" s="319"/>
    </row>
    <row r="302" spans="1:18" s="335" customFormat="1" ht="39.6" customHeight="1" x14ac:dyDescent="0.25">
      <c r="A302" s="326"/>
      <c r="B302" s="326"/>
      <c r="C302" s="326"/>
      <c r="D302" s="327"/>
      <c r="E302" s="328"/>
      <c r="F302" s="329"/>
      <c r="G302" s="330"/>
      <c r="H302" s="331"/>
      <c r="I302" s="332"/>
      <c r="J302" s="331"/>
      <c r="K302" s="333"/>
      <c r="L302" s="334"/>
      <c r="M302" s="337"/>
      <c r="O302" s="336"/>
      <c r="P302" s="319"/>
      <c r="Q302" s="319"/>
      <c r="R302" s="319"/>
    </row>
    <row r="303" spans="1:18" s="335" customFormat="1" ht="39.6" customHeight="1" x14ac:dyDescent="0.25">
      <c r="A303" s="326"/>
      <c r="B303" s="326"/>
      <c r="C303" s="326"/>
      <c r="D303" s="327"/>
      <c r="E303" s="328"/>
      <c r="F303" s="329"/>
      <c r="G303" s="330"/>
      <c r="H303" s="331"/>
      <c r="I303" s="332"/>
      <c r="J303" s="331"/>
      <c r="K303" s="333"/>
      <c r="L303" s="334"/>
      <c r="M303" s="337"/>
      <c r="O303" s="336"/>
      <c r="P303" s="319"/>
      <c r="Q303" s="319"/>
      <c r="R303" s="319"/>
    </row>
    <row r="304" spans="1:18" s="335" customFormat="1" ht="39.6" customHeight="1" x14ac:dyDescent="0.25">
      <c r="A304" s="326"/>
      <c r="B304" s="326"/>
      <c r="C304" s="326"/>
      <c r="D304" s="327"/>
      <c r="E304" s="328"/>
      <c r="F304" s="329"/>
      <c r="G304" s="330"/>
      <c r="H304" s="331"/>
      <c r="I304" s="332"/>
      <c r="J304" s="331"/>
      <c r="K304" s="333"/>
      <c r="L304" s="334"/>
      <c r="M304" s="337"/>
      <c r="O304" s="336"/>
      <c r="P304" s="319"/>
      <c r="Q304" s="319"/>
      <c r="R304" s="319"/>
    </row>
    <row r="305" spans="1:18" s="335" customFormat="1" ht="39.6" customHeight="1" x14ac:dyDescent="0.25">
      <c r="A305" s="326"/>
      <c r="B305" s="326"/>
      <c r="C305" s="326"/>
      <c r="D305" s="327"/>
      <c r="E305" s="328"/>
      <c r="F305" s="329"/>
      <c r="G305" s="330"/>
      <c r="H305" s="331"/>
      <c r="I305" s="332"/>
      <c r="J305" s="331"/>
      <c r="K305" s="333"/>
      <c r="L305" s="334"/>
      <c r="M305" s="337"/>
      <c r="O305" s="336"/>
      <c r="P305" s="319"/>
      <c r="Q305" s="319"/>
      <c r="R305" s="319"/>
    </row>
    <row r="306" spans="1:18" s="335" customFormat="1" ht="39.6" customHeight="1" x14ac:dyDescent="0.25">
      <c r="A306" s="326"/>
      <c r="B306" s="326"/>
      <c r="C306" s="326"/>
      <c r="D306" s="327"/>
      <c r="E306" s="328"/>
      <c r="F306" s="329"/>
      <c r="G306" s="330"/>
      <c r="H306" s="331"/>
      <c r="I306" s="332"/>
      <c r="J306" s="331"/>
      <c r="K306" s="333"/>
      <c r="L306" s="334"/>
      <c r="M306" s="337"/>
      <c r="O306" s="336"/>
      <c r="P306" s="319"/>
      <c r="Q306" s="319"/>
      <c r="R306" s="319"/>
    </row>
    <row r="307" spans="1:18" s="335" customFormat="1" ht="39.6" customHeight="1" x14ac:dyDescent="0.25">
      <c r="A307" s="326"/>
      <c r="B307" s="326"/>
      <c r="C307" s="326"/>
      <c r="D307" s="327"/>
      <c r="E307" s="328"/>
      <c r="F307" s="329"/>
      <c r="G307" s="330"/>
      <c r="H307" s="331"/>
      <c r="I307" s="332"/>
      <c r="J307" s="331"/>
      <c r="K307" s="333"/>
      <c r="L307" s="334"/>
      <c r="M307" s="337"/>
      <c r="O307" s="336"/>
      <c r="P307" s="319"/>
      <c r="Q307" s="319"/>
      <c r="R307" s="319"/>
    </row>
    <row r="308" spans="1:18" s="335" customFormat="1" ht="39.6" customHeight="1" x14ac:dyDescent="0.25">
      <c r="A308" s="326"/>
      <c r="B308" s="326"/>
      <c r="C308" s="326"/>
      <c r="D308" s="327"/>
      <c r="E308" s="328"/>
      <c r="F308" s="329"/>
      <c r="G308" s="330"/>
      <c r="H308" s="331"/>
      <c r="I308" s="332"/>
      <c r="J308" s="331"/>
      <c r="K308" s="333"/>
      <c r="L308" s="334"/>
      <c r="M308" s="337"/>
      <c r="O308" s="336"/>
      <c r="P308" s="319"/>
      <c r="Q308" s="319"/>
      <c r="R308" s="319"/>
    </row>
    <row r="309" spans="1:18" s="335" customFormat="1" ht="39.6" customHeight="1" x14ac:dyDescent="0.25">
      <c r="A309" s="326"/>
      <c r="B309" s="326"/>
      <c r="C309" s="326"/>
      <c r="D309" s="327"/>
      <c r="E309" s="328"/>
      <c r="F309" s="329"/>
      <c r="G309" s="330"/>
      <c r="H309" s="331"/>
      <c r="I309" s="332"/>
      <c r="J309" s="331"/>
      <c r="K309" s="333"/>
      <c r="L309" s="334"/>
      <c r="M309" s="337"/>
      <c r="O309" s="336"/>
      <c r="P309" s="319"/>
      <c r="Q309" s="319"/>
      <c r="R309" s="319"/>
    </row>
    <row r="310" spans="1:18" s="335" customFormat="1" ht="39.6" customHeight="1" x14ac:dyDescent="0.25">
      <c r="A310" s="326"/>
      <c r="B310" s="326"/>
      <c r="C310" s="326"/>
      <c r="D310" s="327"/>
      <c r="E310" s="328"/>
      <c r="F310" s="329"/>
      <c r="G310" s="330"/>
      <c r="H310" s="331"/>
      <c r="I310" s="332"/>
      <c r="J310" s="331"/>
      <c r="K310" s="333"/>
      <c r="L310" s="334"/>
      <c r="M310" s="337"/>
      <c r="O310" s="336"/>
      <c r="P310" s="319"/>
      <c r="Q310" s="319"/>
      <c r="R310" s="319"/>
    </row>
    <row r="311" spans="1:18" s="335" customFormat="1" ht="39.6" customHeight="1" x14ac:dyDescent="0.25">
      <c r="A311" s="326"/>
      <c r="B311" s="326"/>
      <c r="C311" s="326"/>
      <c r="D311" s="327"/>
      <c r="E311" s="328"/>
      <c r="F311" s="329"/>
      <c r="G311" s="330"/>
      <c r="H311" s="331"/>
      <c r="I311" s="332"/>
      <c r="J311" s="331"/>
      <c r="K311" s="333"/>
      <c r="L311" s="334"/>
      <c r="M311" s="337"/>
      <c r="O311" s="336"/>
      <c r="P311" s="319"/>
      <c r="Q311" s="319"/>
      <c r="R311" s="319"/>
    </row>
    <row r="312" spans="1:18" s="335" customFormat="1" ht="39.6" customHeight="1" x14ac:dyDescent="0.25">
      <c r="A312" s="326"/>
      <c r="B312" s="326"/>
      <c r="C312" s="326"/>
      <c r="D312" s="327"/>
      <c r="E312" s="328"/>
      <c r="F312" s="329"/>
      <c r="G312" s="330"/>
      <c r="H312" s="331"/>
      <c r="I312" s="332"/>
      <c r="J312" s="331"/>
      <c r="K312" s="333"/>
      <c r="L312" s="334"/>
      <c r="M312" s="337"/>
      <c r="O312" s="336"/>
      <c r="P312" s="319"/>
      <c r="Q312" s="319"/>
      <c r="R312" s="319"/>
    </row>
    <row r="313" spans="1:18" s="335" customFormat="1" ht="39.6" customHeight="1" x14ac:dyDescent="0.25">
      <c r="A313" s="326"/>
      <c r="B313" s="326"/>
      <c r="C313" s="326"/>
      <c r="D313" s="327"/>
      <c r="E313" s="328"/>
      <c r="F313" s="329"/>
      <c r="G313" s="330"/>
      <c r="H313" s="331"/>
      <c r="I313" s="332"/>
      <c r="J313" s="331"/>
      <c r="K313" s="333"/>
      <c r="L313" s="334"/>
      <c r="M313" s="337"/>
      <c r="O313" s="336"/>
      <c r="P313" s="319"/>
      <c r="Q313" s="319"/>
      <c r="R313" s="319"/>
    </row>
    <row r="314" spans="1:18" s="335" customFormat="1" ht="39.6" customHeight="1" x14ac:dyDescent="0.25">
      <c r="A314" s="326"/>
      <c r="B314" s="326"/>
      <c r="C314" s="326"/>
      <c r="D314" s="327"/>
      <c r="E314" s="328"/>
      <c r="F314" s="329"/>
      <c r="G314" s="330"/>
      <c r="H314" s="331"/>
      <c r="I314" s="332"/>
      <c r="J314" s="331"/>
      <c r="K314" s="333"/>
      <c r="L314" s="334"/>
      <c r="M314" s="337"/>
      <c r="O314" s="336"/>
      <c r="P314" s="319"/>
      <c r="Q314" s="319"/>
      <c r="R314" s="319"/>
    </row>
    <row r="315" spans="1:18" s="335" customFormat="1" ht="39.6" customHeight="1" x14ac:dyDescent="0.25">
      <c r="A315" s="326"/>
      <c r="B315" s="326"/>
      <c r="C315" s="326"/>
      <c r="D315" s="327"/>
      <c r="E315" s="328"/>
      <c r="F315" s="329"/>
      <c r="G315" s="330"/>
      <c r="H315" s="331"/>
      <c r="I315" s="332"/>
      <c r="J315" s="331"/>
      <c r="K315" s="333"/>
      <c r="L315" s="334"/>
      <c r="M315" s="337"/>
      <c r="O315" s="336"/>
      <c r="P315" s="319"/>
      <c r="Q315" s="319"/>
      <c r="R315" s="319"/>
    </row>
    <row r="316" spans="1:18" s="335" customFormat="1" ht="39.6" customHeight="1" x14ac:dyDescent="0.25">
      <c r="A316" s="326"/>
      <c r="B316" s="326"/>
      <c r="C316" s="326"/>
      <c r="D316" s="327"/>
      <c r="E316" s="328"/>
      <c r="F316" s="329"/>
      <c r="G316" s="330"/>
      <c r="H316" s="331"/>
      <c r="I316" s="332"/>
      <c r="J316" s="331"/>
      <c r="K316" s="333"/>
      <c r="L316" s="334"/>
      <c r="M316" s="337"/>
      <c r="O316" s="336"/>
      <c r="P316" s="319"/>
      <c r="Q316" s="319"/>
      <c r="R316" s="319"/>
    </row>
    <row r="317" spans="1:18" s="335" customFormat="1" ht="39.6" customHeight="1" x14ac:dyDescent="0.25">
      <c r="A317" s="326"/>
      <c r="B317" s="326"/>
      <c r="C317" s="326"/>
      <c r="D317" s="327"/>
      <c r="E317" s="328"/>
      <c r="F317" s="329"/>
      <c r="G317" s="330"/>
      <c r="H317" s="331"/>
      <c r="I317" s="332"/>
      <c r="J317" s="331"/>
      <c r="K317" s="333"/>
      <c r="L317" s="334"/>
      <c r="M317" s="337"/>
      <c r="O317" s="336"/>
      <c r="P317" s="319"/>
      <c r="Q317" s="319"/>
      <c r="R317" s="319"/>
    </row>
    <row r="318" spans="1:18" s="335" customFormat="1" ht="39.6" customHeight="1" x14ac:dyDescent="0.25">
      <c r="A318" s="326"/>
      <c r="B318" s="326"/>
      <c r="C318" s="326"/>
      <c r="D318" s="327"/>
      <c r="E318" s="328"/>
      <c r="F318" s="329"/>
      <c r="G318" s="330"/>
      <c r="H318" s="331"/>
      <c r="I318" s="332"/>
      <c r="J318" s="331"/>
      <c r="K318" s="333"/>
      <c r="L318" s="334"/>
      <c r="M318" s="337"/>
      <c r="O318" s="336"/>
      <c r="P318" s="319"/>
      <c r="Q318" s="319"/>
      <c r="R318" s="319"/>
    </row>
    <row r="319" spans="1:18" s="335" customFormat="1" ht="39.6" customHeight="1" x14ac:dyDescent="0.25">
      <c r="A319" s="326"/>
      <c r="B319" s="326"/>
      <c r="C319" s="326"/>
      <c r="D319" s="327"/>
      <c r="E319" s="328"/>
      <c r="F319" s="329"/>
      <c r="G319" s="330"/>
      <c r="H319" s="331"/>
      <c r="I319" s="332"/>
      <c r="J319" s="331"/>
      <c r="K319" s="333"/>
      <c r="L319" s="334"/>
      <c r="M319" s="337"/>
      <c r="O319" s="336"/>
      <c r="P319" s="319"/>
      <c r="Q319" s="319"/>
      <c r="R319" s="319"/>
    </row>
    <row r="320" spans="1:18" s="335" customFormat="1" ht="39.6" customHeight="1" x14ac:dyDescent="0.25">
      <c r="A320" s="326"/>
      <c r="B320" s="326"/>
      <c r="C320" s="326"/>
      <c r="D320" s="327"/>
      <c r="E320" s="328"/>
      <c r="F320" s="329"/>
      <c r="G320" s="330"/>
      <c r="H320" s="331"/>
      <c r="I320" s="332"/>
      <c r="J320" s="331"/>
      <c r="K320" s="333"/>
      <c r="L320" s="334"/>
      <c r="M320" s="337"/>
      <c r="O320" s="336"/>
      <c r="P320" s="319"/>
      <c r="Q320" s="319"/>
      <c r="R320" s="319"/>
    </row>
    <row r="321" spans="1:18" s="335" customFormat="1" ht="39.6" customHeight="1" x14ac:dyDescent="0.25">
      <c r="A321" s="326"/>
      <c r="B321" s="326"/>
      <c r="C321" s="326"/>
      <c r="D321" s="327"/>
      <c r="E321" s="328"/>
      <c r="F321" s="329"/>
      <c r="G321" s="330"/>
      <c r="H321" s="331"/>
      <c r="I321" s="332"/>
      <c r="J321" s="331"/>
      <c r="K321" s="333"/>
      <c r="L321" s="334"/>
      <c r="M321" s="337"/>
      <c r="O321" s="336"/>
      <c r="P321" s="319"/>
      <c r="Q321" s="319"/>
      <c r="R321" s="319"/>
    </row>
    <row r="322" spans="1:18" s="335" customFormat="1" ht="39.6" customHeight="1" x14ac:dyDescent="0.25">
      <c r="A322" s="326"/>
      <c r="B322" s="326"/>
      <c r="C322" s="326"/>
      <c r="D322" s="327"/>
      <c r="E322" s="328"/>
      <c r="F322" s="329"/>
      <c r="G322" s="330"/>
      <c r="H322" s="331"/>
      <c r="I322" s="332"/>
      <c r="J322" s="331"/>
      <c r="K322" s="333"/>
      <c r="L322" s="334"/>
      <c r="M322" s="337"/>
      <c r="O322" s="336"/>
      <c r="P322" s="319"/>
      <c r="Q322" s="319"/>
      <c r="R322" s="319"/>
    </row>
    <row r="323" spans="1:18" s="335" customFormat="1" ht="39.6" customHeight="1" x14ac:dyDescent="0.25">
      <c r="A323" s="326"/>
      <c r="B323" s="326"/>
      <c r="C323" s="326"/>
      <c r="D323" s="327"/>
      <c r="E323" s="328"/>
      <c r="F323" s="329"/>
      <c r="G323" s="330"/>
      <c r="H323" s="331"/>
      <c r="I323" s="332"/>
      <c r="J323" s="331"/>
      <c r="K323" s="333"/>
      <c r="L323" s="334"/>
      <c r="M323" s="337"/>
      <c r="O323" s="336"/>
      <c r="P323" s="319"/>
      <c r="Q323" s="319"/>
      <c r="R323" s="319"/>
    </row>
    <row r="324" spans="1:18" s="335" customFormat="1" ht="39.6" customHeight="1" x14ac:dyDescent="0.25">
      <c r="A324" s="326"/>
      <c r="B324" s="326"/>
      <c r="C324" s="326"/>
      <c r="D324" s="327"/>
      <c r="E324" s="328"/>
      <c r="F324" s="329"/>
      <c r="G324" s="330"/>
      <c r="H324" s="331"/>
      <c r="I324" s="332"/>
      <c r="J324" s="331"/>
      <c r="K324" s="333"/>
      <c r="L324" s="334"/>
      <c r="M324" s="337"/>
      <c r="O324" s="336"/>
      <c r="P324" s="319"/>
      <c r="Q324" s="319"/>
      <c r="R324" s="319"/>
    </row>
    <row r="325" spans="1:18" s="335" customFormat="1" ht="39.6" customHeight="1" x14ac:dyDescent="0.25">
      <c r="A325" s="326"/>
      <c r="B325" s="326"/>
      <c r="C325" s="326"/>
      <c r="D325" s="327"/>
      <c r="E325" s="328"/>
      <c r="F325" s="329"/>
      <c r="G325" s="330"/>
      <c r="H325" s="331"/>
      <c r="I325" s="332"/>
      <c r="J325" s="331"/>
      <c r="K325" s="333"/>
      <c r="L325" s="334"/>
      <c r="M325" s="337"/>
      <c r="O325" s="336"/>
      <c r="P325" s="319"/>
      <c r="Q325" s="319"/>
      <c r="R325" s="319"/>
    </row>
    <row r="326" spans="1:18" s="335" customFormat="1" ht="39.6" customHeight="1" x14ac:dyDescent="0.25">
      <c r="A326" s="326"/>
      <c r="B326" s="326"/>
      <c r="C326" s="326"/>
      <c r="D326" s="327"/>
      <c r="E326" s="328"/>
      <c r="F326" s="329"/>
      <c r="G326" s="330"/>
      <c r="H326" s="331"/>
      <c r="I326" s="332"/>
      <c r="J326" s="331"/>
      <c r="K326" s="333"/>
      <c r="L326" s="334"/>
      <c r="M326" s="337"/>
      <c r="O326" s="336"/>
      <c r="P326" s="319"/>
      <c r="Q326" s="319"/>
      <c r="R326" s="319"/>
    </row>
    <row r="327" spans="1:18" s="335" customFormat="1" ht="39.6" customHeight="1" x14ac:dyDescent="0.25">
      <c r="A327" s="326"/>
      <c r="B327" s="326"/>
      <c r="C327" s="326"/>
      <c r="D327" s="327"/>
      <c r="E327" s="328"/>
      <c r="F327" s="329"/>
      <c r="G327" s="330"/>
      <c r="H327" s="331"/>
      <c r="I327" s="332"/>
      <c r="J327" s="331"/>
      <c r="K327" s="333"/>
      <c r="L327" s="334"/>
      <c r="M327" s="337"/>
      <c r="O327" s="336"/>
      <c r="P327" s="319"/>
      <c r="Q327" s="319"/>
      <c r="R327" s="319"/>
    </row>
    <row r="328" spans="1:18" s="335" customFormat="1" ht="39.6" customHeight="1" x14ac:dyDescent="0.25">
      <c r="A328" s="326"/>
      <c r="B328" s="326"/>
      <c r="C328" s="326"/>
      <c r="D328" s="327"/>
      <c r="E328" s="328"/>
      <c r="F328" s="329"/>
      <c r="G328" s="330"/>
      <c r="H328" s="331"/>
      <c r="I328" s="332"/>
      <c r="J328" s="331"/>
      <c r="K328" s="333"/>
      <c r="L328" s="334"/>
      <c r="M328" s="337"/>
      <c r="O328" s="336"/>
      <c r="P328" s="319"/>
      <c r="Q328" s="319"/>
      <c r="R328" s="319"/>
    </row>
    <row r="329" spans="1:18" s="335" customFormat="1" ht="39.6" customHeight="1" x14ac:dyDescent="0.25">
      <c r="A329" s="326"/>
      <c r="B329" s="326"/>
      <c r="C329" s="326"/>
      <c r="D329" s="327"/>
      <c r="E329" s="328"/>
      <c r="F329" s="329"/>
      <c r="G329" s="330"/>
      <c r="H329" s="331"/>
      <c r="I329" s="332"/>
      <c r="J329" s="331"/>
      <c r="K329" s="333"/>
      <c r="L329" s="334"/>
      <c r="M329" s="337"/>
      <c r="O329" s="336"/>
      <c r="P329" s="319"/>
      <c r="Q329" s="319"/>
      <c r="R329" s="319"/>
    </row>
    <row r="330" spans="1:18" s="335" customFormat="1" ht="39.6" customHeight="1" x14ac:dyDescent="0.25">
      <c r="A330" s="326"/>
      <c r="B330" s="326"/>
      <c r="C330" s="326"/>
      <c r="D330" s="327"/>
      <c r="E330" s="328"/>
      <c r="F330" s="329"/>
      <c r="G330" s="330"/>
      <c r="H330" s="331"/>
      <c r="I330" s="332"/>
      <c r="J330" s="331"/>
      <c r="K330" s="333"/>
      <c r="L330" s="334"/>
      <c r="M330" s="337"/>
      <c r="O330" s="336"/>
      <c r="P330" s="319"/>
      <c r="Q330" s="319"/>
      <c r="R330" s="319"/>
    </row>
    <row r="331" spans="1:18" s="335" customFormat="1" ht="39.6" customHeight="1" x14ac:dyDescent="0.25">
      <c r="A331" s="326"/>
      <c r="B331" s="326"/>
      <c r="C331" s="326"/>
      <c r="D331" s="327"/>
      <c r="E331" s="328"/>
      <c r="F331" s="329"/>
      <c r="G331" s="330"/>
      <c r="H331" s="331"/>
      <c r="I331" s="332"/>
      <c r="J331" s="331"/>
      <c r="K331" s="333"/>
      <c r="L331" s="334"/>
      <c r="M331" s="337"/>
      <c r="O331" s="336"/>
      <c r="P331" s="319"/>
      <c r="Q331" s="319"/>
      <c r="R331" s="319"/>
    </row>
    <row r="332" spans="1:18" s="335" customFormat="1" ht="39.6" customHeight="1" x14ac:dyDescent="0.25">
      <c r="A332" s="326"/>
      <c r="B332" s="326"/>
      <c r="C332" s="326"/>
      <c r="D332" s="327"/>
      <c r="E332" s="328"/>
      <c r="F332" s="329"/>
      <c r="G332" s="330"/>
      <c r="H332" s="331"/>
      <c r="I332" s="332"/>
      <c r="J332" s="331"/>
      <c r="K332" s="333"/>
      <c r="L332" s="334"/>
      <c r="M332" s="337"/>
      <c r="O332" s="336"/>
      <c r="P332" s="319"/>
      <c r="Q332" s="319"/>
      <c r="R332" s="319"/>
    </row>
    <row r="333" spans="1:18" s="335" customFormat="1" ht="39.6" customHeight="1" x14ac:dyDescent="0.25">
      <c r="A333" s="326"/>
      <c r="B333" s="326"/>
      <c r="C333" s="326"/>
      <c r="D333" s="327"/>
      <c r="E333" s="328"/>
      <c r="F333" s="329"/>
      <c r="G333" s="330"/>
      <c r="H333" s="331"/>
      <c r="I333" s="332"/>
      <c r="J333" s="331"/>
      <c r="K333" s="333"/>
      <c r="L333" s="334"/>
      <c r="M333" s="337"/>
      <c r="O333" s="336"/>
      <c r="P333" s="319"/>
      <c r="Q333" s="319"/>
      <c r="R333" s="319"/>
    </row>
    <row r="334" spans="1:18" s="335" customFormat="1" ht="39.6" customHeight="1" x14ac:dyDescent="0.25">
      <c r="A334" s="326"/>
      <c r="B334" s="326"/>
      <c r="C334" s="326"/>
      <c r="D334" s="327"/>
      <c r="E334" s="328"/>
      <c r="F334" s="329"/>
      <c r="G334" s="330"/>
      <c r="H334" s="331"/>
      <c r="I334" s="332"/>
      <c r="J334" s="331"/>
      <c r="K334" s="333"/>
      <c r="L334" s="334"/>
      <c r="M334" s="337"/>
      <c r="O334" s="336"/>
      <c r="P334" s="319"/>
      <c r="Q334" s="319"/>
      <c r="R334" s="319"/>
    </row>
    <row r="335" spans="1:18" s="335" customFormat="1" ht="39.6" customHeight="1" x14ac:dyDescent="0.25">
      <c r="A335" s="326"/>
      <c r="B335" s="326"/>
      <c r="C335" s="326"/>
      <c r="D335" s="327"/>
      <c r="E335" s="328"/>
      <c r="F335" s="329"/>
      <c r="G335" s="330"/>
      <c r="H335" s="331"/>
      <c r="I335" s="332"/>
      <c r="J335" s="331"/>
      <c r="K335" s="333"/>
      <c r="L335" s="334"/>
      <c r="M335" s="337"/>
      <c r="O335" s="336"/>
      <c r="P335" s="319"/>
      <c r="Q335" s="319"/>
      <c r="R335" s="319"/>
    </row>
    <row r="336" spans="1:18" s="335" customFormat="1" ht="39.6" customHeight="1" x14ac:dyDescent="0.25">
      <c r="A336" s="326"/>
      <c r="B336" s="326"/>
      <c r="C336" s="326"/>
      <c r="D336" s="327"/>
      <c r="E336" s="328"/>
      <c r="F336" s="329"/>
      <c r="G336" s="330"/>
      <c r="H336" s="331"/>
      <c r="I336" s="332"/>
      <c r="J336" s="331"/>
      <c r="K336" s="333"/>
      <c r="L336" s="334"/>
      <c r="M336" s="337"/>
      <c r="O336" s="336"/>
      <c r="P336" s="319"/>
      <c r="Q336" s="319"/>
      <c r="R336" s="319"/>
    </row>
    <row r="337" spans="1:18" s="335" customFormat="1" ht="39.6" customHeight="1" x14ac:dyDescent="0.25">
      <c r="A337" s="326"/>
      <c r="B337" s="326"/>
      <c r="C337" s="326"/>
      <c r="D337" s="327"/>
      <c r="E337" s="328"/>
      <c r="F337" s="329"/>
      <c r="G337" s="330"/>
      <c r="H337" s="331"/>
      <c r="I337" s="332"/>
      <c r="J337" s="331"/>
      <c r="K337" s="333"/>
      <c r="L337" s="334"/>
      <c r="M337" s="337"/>
      <c r="O337" s="336"/>
      <c r="P337" s="319"/>
      <c r="Q337" s="319"/>
      <c r="R337" s="319"/>
    </row>
    <row r="338" spans="1:18" s="335" customFormat="1" ht="39.6" customHeight="1" x14ac:dyDescent="0.25">
      <c r="A338" s="326"/>
      <c r="B338" s="326"/>
      <c r="C338" s="326"/>
      <c r="D338" s="327"/>
      <c r="E338" s="328"/>
      <c r="F338" s="329"/>
      <c r="G338" s="330"/>
      <c r="H338" s="331"/>
      <c r="I338" s="332"/>
      <c r="J338" s="331"/>
      <c r="K338" s="333"/>
      <c r="L338" s="334"/>
      <c r="M338" s="337"/>
      <c r="O338" s="336"/>
      <c r="P338" s="319"/>
      <c r="Q338" s="319"/>
      <c r="R338" s="319"/>
    </row>
    <row r="339" spans="1:18" s="335" customFormat="1" ht="39.6" customHeight="1" x14ac:dyDescent="0.25">
      <c r="A339" s="326"/>
      <c r="B339" s="326"/>
      <c r="C339" s="326"/>
      <c r="D339" s="327"/>
      <c r="E339" s="328"/>
      <c r="F339" s="329"/>
      <c r="G339" s="330"/>
      <c r="H339" s="331"/>
      <c r="I339" s="332"/>
      <c r="J339" s="331"/>
      <c r="K339" s="333"/>
      <c r="L339" s="334"/>
      <c r="M339" s="337"/>
      <c r="O339" s="336"/>
      <c r="P339" s="319"/>
      <c r="Q339" s="319"/>
      <c r="R339" s="319"/>
    </row>
    <row r="340" spans="1:18" s="335" customFormat="1" ht="39.6" customHeight="1" x14ac:dyDescent="0.25">
      <c r="A340" s="326"/>
      <c r="B340" s="326"/>
      <c r="C340" s="326"/>
      <c r="D340" s="327"/>
      <c r="E340" s="328"/>
      <c r="F340" s="329"/>
      <c r="G340" s="330"/>
      <c r="H340" s="331"/>
      <c r="I340" s="332"/>
      <c r="J340" s="331"/>
      <c r="K340" s="333"/>
      <c r="L340" s="334"/>
      <c r="M340" s="337"/>
      <c r="O340" s="336"/>
      <c r="P340" s="319"/>
      <c r="Q340" s="319"/>
      <c r="R340" s="319"/>
    </row>
    <row r="341" spans="1:18" s="335" customFormat="1" ht="39.6" customHeight="1" x14ac:dyDescent="0.25">
      <c r="A341" s="326"/>
      <c r="B341" s="326"/>
      <c r="C341" s="326"/>
      <c r="D341" s="327"/>
      <c r="E341" s="328"/>
      <c r="F341" s="329"/>
      <c r="G341" s="330"/>
      <c r="H341" s="331"/>
      <c r="I341" s="332"/>
      <c r="J341" s="331"/>
      <c r="K341" s="333"/>
      <c r="L341" s="334"/>
      <c r="M341" s="337"/>
      <c r="O341" s="336"/>
      <c r="P341" s="319"/>
      <c r="Q341" s="319"/>
      <c r="R341" s="319"/>
    </row>
    <row r="342" spans="1:18" s="335" customFormat="1" ht="39.6" customHeight="1" x14ac:dyDescent="0.25">
      <c r="A342" s="326"/>
      <c r="B342" s="326"/>
      <c r="C342" s="326"/>
      <c r="D342" s="327"/>
      <c r="E342" s="328"/>
      <c r="F342" s="329"/>
      <c r="G342" s="330"/>
      <c r="H342" s="331"/>
      <c r="I342" s="332"/>
      <c r="J342" s="331"/>
      <c r="K342" s="333"/>
      <c r="L342" s="334"/>
      <c r="M342" s="337"/>
      <c r="O342" s="336"/>
      <c r="P342" s="319"/>
      <c r="Q342" s="319"/>
      <c r="R342" s="319"/>
    </row>
    <row r="343" spans="1:18" s="335" customFormat="1" ht="39.6" customHeight="1" x14ac:dyDescent="0.25">
      <c r="A343" s="326"/>
      <c r="B343" s="326"/>
      <c r="C343" s="326"/>
      <c r="D343" s="327"/>
      <c r="E343" s="328"/>
      <c r="F343" s="329"/>
      <c r="G343" s="330"/>
      <c r="H343" s="331"/>
      <c r="I343" s="332"/>
      <c r="J343" s="331"/>
      <c r="K343" s="333"/>
      <c r="L343" s="334"/>
      <c r="M343" s="337"/>
      <c r="O343" s="336"/>
      <c r="P343" s="319"/>
      <c r="Q343" s="319"/>
      <c r="R343" s="319"/>
    </row>
    <row r="344" spans="1:18" s="335" customFormat="1" ht="39.6" customHeight="1" x14ac:dyDescent="0.25">
      <c r="A344" s="326"/>
      <c r="B344" s="326"/>
      <c r="C344" s="326"/>
      <c r="D344" s="327"/>
      <c r="E344" s="328"/>
      <c r="F344" s="329"/>
      <c r="G344" s="330"/>
      <c r="H344" s="331"/>
      <c r="I344" s="332"/>
      <c r="J344" s="331"/>
      <c r="K344" s="333"/>
      <c r="L344" s="334"/>
      <c r="M344" s="337"/>
      <c r="O344" s="336"/>
      <c r="P344" s="319"/>
      <c r="Q344" s="319"/>
      <c r="R344" s="319"/>
    </row>
    <row r="345" spans="1:18" s="335" customFormat="1" ht="39.6" customHeight="1" x14ac:dyDescent="0.25">
      <c r="A345" s="326"/>
      <c r="B345" s="326"/>
      <c r="C345" s="326"/>
      <c r="D345" s="327"/>
      <c r="E345" s="328"/>
      <c r="F345" s="329"/>
      <c r="G345" s="330"/>
      <c r="H345" s="331"/>
      <c r="I345" s="332"/>
      <c r="J345" s="331"/>
      <c r="K345" s="333"/>
      <c r="L345" s="334"/>
      <c r="M345" s="337"/>
      <c r="O345" s="336"/>
      <c r="P345" s="319"/>
      <c r="Q345" s="319"/>
      <c r="R345" s="319"/>
    </row>
    <row r="346" spans="1:18" s="335" customFormat="1" ht="39.6" customHeight="1" x14ac:dyDescent="0.25">
      <c r="A346" s="326"/>
      <c r="B346" s="326"/>
      <c r="C346" s="326"/>
      <c r="D346" s="327"/>
      <c r="E346" s="328"/>
      <c r="F346" s="329"/>
      <c r="G346" s="330"/>
      <c r="H346" s="331"/>
      <c r="I346" s="332"/>
      <c r="J346" s="331"/>
      <c r="K346" s="333"/>
      <c r="L346" s="334"/>
      <c r="M346" s="337"/>
      <c r="O346" s="336"/>
      <c r="P346" s="319"/>
      <c r="Q346" s="319"/>
      <c r="R346" s="319"/>
    </row>
    <row r="347" spans="1:18" s="335" customFormat="1" ht="39.6" customHeight="1" x14ac:dyDescent="0.25">
      <c r="A347" s="326"/>
      <c r="B347" s="326"/>
      <c r="C347" s="326"/>
      <c r="D347" s="327"/>
      <c r="E347" s="328"/>
      <c r="F347" s="329"/>
      <c r="G347" s="330"/>
      <c r="H347" s="331"/>
      <c r="I347" s="332"/>
      <c r="J347" s="331"/>
      <c r="K347" s="333"/>
      <c r="L347" s="334"/>
      <c r="M347" s="337"/>
      <c r="O347" s="336"/>
      <c r="P347" s="319"/>
      <c r="Q347" s="319"/>
      <c r="R347" s="319"/>
    </row>
    <row r="348" spans="1:18" s="335" customFormat="1" ht="39.6" customHeight="1" x14ac:dyDescent="0.25">
      <c r="A348" s="326"/>
      <c r="B348" s="326"/>
      <c r="C348" s="326"/>
      <c r="D348" s="327"/>
      <c r="E348" s="328"/>
      <c r="F348" s="329"/>
      <c r="G348" s="330"/>
      <c r="H348" s="331"/>
      <c r="I348" s="332"/>
      <c r="J348" s="331"/>
      <c r="K348" s="333"/>
      <c r="L348" s="334"/>
      <c r="M348" s="337"/>
      <c r="O348" s="336"/>
      <c r="P348" s="319"/>
      <c r="Q348" s="319"/>
      <c r="R348" s="319"/>
    </row>
    <row r="349" spans="1:18" s="335" customFormat="1" ht="39.6" customHeight="1" x14ac:dyDescent="0.25">
      <c r="A349" s="326"/>
      <c r="B349" s="326"/>
      <c r="C349" s="326"/>
      <c r="D349" s="327"/>
      <c r="E349" s="328"/>
      <c r="F349" s="329"/>
      <c r="G349" s="330"/>
      <c r="H349" s="331"/>
      <c r="I349" s="332"/>
      <c r="J349" s="331"/>
      <c r="K349" s="333"/>
      <c r="L349" s="334"/>
      <c r="M349" s="337"/>
      <c r="O349" s="336"/>
      <c r="P349" s="319"/>
      <c r="Q349" s="319"/>
      <c r="R349" s="319"/>
    </row>
    <row r="350" spans="1:18" s="335" customFormat="1" ht="39.6" customHeight="1" x14ac:dyDescent="0.25">
      <c r="A350" s="326"/>
      <c r="B350" s="326"/>
      <c r="C350" s="326"/>
      <c r="D350" s="327"/>
      <c r="E350" s="328"/>
      <c r="F350" s="329"/>
      <c r="G350" s="330"/>
      <c r="H350" s="331"/>
      <c r="I350" s="332"/>
      <c r="J350" s="331"/>
      <c r="K350" s="333"/>
      <c r="L350" s="334"/>
      <c r="M350" s="337"/>
      <c r="O350" s="336"/>
      <c r="P350" s="319"/>
      <c r="Q350" s="319"/>
      <c r="R350" s="319"/>
    </row>
    <row r="351" spans="1:18" s="335" customFormat="1" ht="39.6" customHeight="1" x14ac:dyDescent="0.25">
      <c r="A351" s="326"/>
      <c r="B351" s="326"/>
      <c r="C351" s="326"/>
      <c r="D351" s="327"/>
      <c r="E351" s="328"/>
      <c r="F351" s="329"/>
      <c r="G351" s="330"/>
      <c r="H351" s="331"/>
      <c r="I351" s="332"/>
      <c r="J351" s="331"/>
      <c r="K351" s="333"/>
      <c r="L351" s="334"/>
      <c r="M351" s="337"/>
      <c r="O351" s="336"/>
      <c r="P351" s="319"/>
      <c r="Q351" s="319"/>
      <c r="R351" s="319"/>
    </row>
    <row r="352" spans="1:18" s="335" customFormat="1" ht="39.6" customHeight="1" x14ac:dyDescent="0.25">
      <c r="A352" s="326"/>
      <c r="B352" s="326"/>
      <c r="C352" s="326"/>
      <c r="D352" s="327"/>
      <c r="E352" s="328"/>
      <c r="F352" s="329"/>
      <c r="G352" s="330"/>
      <c r="H352" s="331"/>
      <c r="I352" s="332"/>
      <c r="J352" s="331"/>
      <c r="K352" s="333"/>
      <c r="L352" s="334"/>
      <c r="M352" s="337"/>
      <c r="O352" s="336"/>
      <c r="P352" s="319"/>
      <c r="Q352" s="319"/>
      <c r="R352" s="319"/>
    </row>
    <row r="353" spans="1:18" s="335" customFormat="1" ht="39.6" customHeight="1" x14ac:dyDescent="0.25">
      <c r="A353" s="326"/>
      <c r="B353" s="326"/>
      <c r="C353" s="326"/>
      <c r="D353" s="327"/>
      <c r="E353" s="328"/>
      <c r="F353" s="329"/>
      <c r="G353" s="330"/>
      <c r="H353" s="331"/>
      <c r="I353" s="332"/>
      <c r="J353" s="331"/>
      <c r="K353" s="333"/>
      <c r="L353" s="334"/>
      <c r="M353" s="337"/>
      <c r="O353" s="336"/>
      <c r="P353" s="319"/>
      <c r="Q353" s="319"/>
      <c r="R353" s="319"/>
    </row>
    <row r="354" spans="1:18" s="335" customFormat="1" ht="39.6" customHeight="1" x14ac:dyDescent="0.25">
      <c r="A354" s="326"/>
      <c r="B354" s="326"/>
      <c r="C354" s="326"/>
      <c r="D354" s="327"/>
      <c r="E354" s="328"/>
      <c r="F354" s="329"/>
      <c r="G354" s="330"/>
      <c r="H354" s="331"/>
      <c r="I354" s="332"/>
      <c r="J354" s="331"/>
      <c r="K354" s="333"/>
      <c r="L354" s="334"/>
      <c r="M354" s="337"/>
      <c r="O354" s="336"/>
      <c r="P354" s="319"/>
      <c r="Q354" s="319"/>
      <c r="R354" s="319"/>
    </row>
    <row r="355" spans="1:18" s="335" customFormat="1" ht="39.6" customHeight="1" x14ac:dyDescent="0.25">
      <c r="A355" s="326"/>
      <c r="B355" s="326"/>
      <c r="C355" s="326"/>
      <c r="D355" s="327"/>
      <c r="E355" s="328"/>
      <c r="F355" s="329"/>
      <c r="G355" s="330"/>
      <c r="H355" s="331"/>
      <c r="I355" s="332"/>
      <c r="J355" s="331"/>
      <c r="K355" s="333"/>
      <c r="L355" s="334"/>
      <c r="M355" s="337"/>
      <c r="O355" s="336"/>
      <c r="P355" s="319"/>
      <c r="Q355" s="319"/>
      <c r="R355" s="319"/>
    </row>
    <row r="356" spans="1:18" s="335" customFormat="1" ht="39.6" customHeight="1" x14ac:dyDescent="0.25">
      <c r="A356" s="326"/>
      <c r="B356" s="326"/>
      <c r="C356" s="326"/>
      <c r="D356" s="327"/>
      <c r="E356" s="328"/>
      <c r="F356" s="329"/>
      <c r="G356" s="330"/>
      <c r="H356" s="331"/>
      <c r="I356" s="332"/>
      <c r="J356" s="331"/>
      <c r="K356" s="333"/>
      <c r="L356" s="334"/>
      <c r="M356" s="337"/>
      <c r="O356" s="336"/>
      <c r="P356" s="319"/>
      <c r="Q356" s="319"/>
      <c r="R356" s="319"/>
    </row>
    <row r="357" spans="1:18" s="335" customFormat="1" ht="39.6" customHeight="1" x14ac:dyDescent="0.25">
      <c r="A357" s="326"/>
      <c r="B357" s="326"/>
      <c r="C357" s="326"/>
      <c r="D357" s="327"/>
      <c r="E357" s="328"/>
      <c r="F357" s="329"/>
      <c r="G357" s="330"/>
      <c r="H357" s="331"/>
      <c r="I357" s="332"/>
      <c r="J357" s="331"/>
      <c r="K357" s="333"/>
      <c r="L357" s="334"/>
      <c r="M357" s="337"/>
      <c r="O357" s="336"/>
      <c r="P357" s="319"/>
      <c r="Q357" s="319"/>
      <c r="R357" s="319"/>
    </row>
    <row r="358" spans="1:18" s="335" customFormat="1" ht="39.6" customHeight="1" x14ac:dyDescent="0.25">
      <c r="A358" s="326"/>
      <c r="B358" s="326"/>
      <c r="C358" s="326"/>
      <c r="D358" s="327"/>
      <c r="E358" s="328"/>
      <c r="F358" s="329"/>
      <c r="G358" s="330"/>
      <c r="H358" s="331"/>
      <c r="I358" s="332"/>
      <c r="J358" s="331"/>
      <c r="K358" s="333"/>
      <c r="L358" s="334"/>
      <c r="M358" s="337"/>
      <c r="O358" s="336"/>
      <c r="P358" s="319"/>
      <c r="Q358" s="319"/>
      <c r="R358" s="319"/>
    </row>
    <row r="359" spans="1:18" s="335" customFormat="1" ht="39.6" customHeight="1" x14ac:dyDescent="0.25">
      <c r="A359" s="326"/>
      <c r="B359" s="326"/>
      <c r="C359" s="326"/>
      <c r="D359" s="327"/>
      <c r="E359" s="328"/>
      <c r="F359" s="329"/>
      <c r="G359" s="330"/>
      <c r="H359" s="331"/>
      <c r="I359" s="332"/>
      <c r="J359" s="331"/>
      <c r="K359" s="333"/>
      <c r="L359" s="334"/>
      <c r="M359" s="337"/>
      <c r="O359" s="336"/>
      <c r="P359" s="319"/>
      <c r="Q359" s="319"/>
      <c r="R359" s="319"/>
    </row>
    <row r="360" spans="1:18" s="335" customFormat="1" ht="39.6" customHeight="1" x14ac:dyDescent="0.25">
      <c r="A360" s="326"/>
      <c r="B360" s="326"/>
      <c r="C360" s="326"/>
      <c r="D360" s="327"/>
      <c r="E360" s="328"/>
      <c r="F360" s="329"/>
      <c r="G360" s="330"/>
      <c r="H360" s="331"/>
      <c r="I360" s="332"/>
      <c r="J360" s="331"/>
      <c r="K360" s="333"/>
      <c r="L360" s="334"/>
      <c r="M360" s="337"/>
      <c r="O360" s="336"/>
      <c r="P360" s="319"/>
      <c r="Q360" s="319"/>
      <c r="R360" s="319"/>
    </row>
    <row r="361" spans="1:18" s="335" customFormat="1" ht="39.6" customHeight="1" x14ac:dyDescent="0.25">
      <c r="A361" s="326"/>
      <c r="B361" s="326"/>
      <c r="C361" s="326"/>
      <c r="D361" s="327"/>
      <c r="E361" s="328"/>
      <c r="F361" s="329"/>
      <c r="G361" s="330"/>
      <c r="H361" s="331"/>
      <c r="I361" s="332"/>
      <c r="J361" s="331"/>
      <c r="K361" s="333"/>
      <c r="L361" s="334"/>
      <c r="M361" s="337"/>
      <c r="O361" s="336"/>
      <c r="P361" s="319"/>
      <c r="Q361" s="319"/>
      <c r="R361" s="319"/>
    </row>
    <row r="362" spans="1:18" s="335" customFormat="1" ht="39.6" customHeight="1" x14ac:dyDescent="0.25">
      <c r="A362" s="326"/>
      <c r="B362" s="326"/>
      <c r="C362" s="326"/>
      <c r="D362" s="327"/>
      <c r="E362" s="328"/>
      <c r="F362" s="329"/>
      <c r="G362" s="330"/>
      <c r="H362" s="331"/>
      <c r="I362" s="332"/>
      <c r="J362" s="331"/>
      <c r="K362" s="333"/>
      <c r="L362" s="334"/>
      <c r="M362" s="337"/>
      <c r="O362" s="336"/>
      <c r="P362" s="319"/>
      <c r="Q362" s="319"/>
      <c r="R362" s="319"/>
    </row>
    <row r="363" spans="1:18" s="335" customFormat="1" ht="39.6" customHeight="1" x14ac:dyDescent="0.25">
      <c r="A363" s="326"/>
      <c r="B363" s="326"/>
      <c r="C363" s="326"/>
      <c r="D363" s="327"/>
      <c r="E363" s="328"/>
      <c r="F363" s="329"/>
      <c r="G363" s="330"/>
      <c r="H363" s="331"/>
      <c r="I363" s="332"/>
      <c r="J363" s="331"/>
      <c r="K363" s="333"/>
      <c r="L363" s="334"/>
      <c r="M363" s="337"/>
      <c r="O363" s="336"/>
      <c r="P363" s="319"/>
      <c r="Q363" s="319"/>
      <c r="R363" s="319"/>
    </row>
    <row r="364" spans="1:18" s="335" customFormat="1" ht="39.6" customHeight="1" x14ac:dyDescent="0.25">
      <c r="A364" s="326"/>
      <c r="B364" s="326"/>
      <c r="C364" s="326"/>
      <c r="D364" s="327"/>
      <c r="E364" s="328"/>
      <c r="F364" s="329"/>
      <c r="G364" s="330"/>
      <c r="H364" s="331"/>
      <c r="I364" s="332"/>
      <c r="J364" s="331"/>
      <c r="K364" s="333"/>
      <c r="L364" s="334"/>
      <c r="M364" s="337"/>
      <c r="O364" s="336"/>
      <c r="P364" s="319"/>
      <c r="Q364" s="319"/>
      <c r="R364" s="319"/>
    </row>
    <row r="365" spans="1:18" s="335" customFormat="1" ht="39.6" customHeight="1" x14ac:dyDescent="0.25">
      <c r="A365" s="326"/>
      <c r="B365" s="326"/>
      <c r="C365" s="326"/>
      <c r="D365" s="327"/>
      <c r="E365" s="328"/>
      <c r="F365" s="329"/>
      <c r="G365" s="330"/>
      <c r="H365" s="331"/>
      <c r="I365" s="332"/>
      <c r="J365" s="331"/>
      <c r="K365" s="333"/>
      <c r="L365" s="334"/>
      <c r="M365" s="337"/>
      <c r="O365" s="336"/>
      <c r="P365" s="319"/>
      <c r="Q365" s="319"/>
      <c r="R365" s="319"/>
    </row>
    <row r="366" spans="1:18" s="335" customFormat="1" ht="39.6" customHeight="1" x14ac:dyDescent="0.25">
      <c r="A366" s="326"/>
      <c r="B366" s="326"/>
      <c r="C366" s="326"/>
      <c r="D366" s="327"/>
      <c r="E366" s="328"/>
      <c r="F366" s="329"/>
      <c r="G366" s="330"/>
      <c r="H366" s="331"/>
      <c r="I366" s="332"/>
      <c r="J366" s="331"/>
      <c r="K366" s="333"/>
      <c r="L366" s="334"/>
      <c r="M366" s="337"/>
      <c r="O366" s="336"/>
      <c r="P366" s="319"/>
      <c r="Q366" s="319"/>
      <c r="R366" s="319"/>
    </row>
    <row r="367" spans="1:18" s="335" customFormat="1" ht="39.6" customHeight="1" x14ac:dyDescent="0.25">
      <c r="A367" s="326"/>
      <c r="B367" s="326"/>
      <c r="C367" s="326"/>
      <c r="D367" s="327"/>
      <c r="E367" s="328"/>
      <c r="F367" s="329"/>
      <c r="G367" s="330"/>
      <c r="H367" s="331"/>
      <c r="I367" s="332"/>
      <c r="J367" s="331"/>
      <c r="K367" s="333"/>
      <c r="L367" s="334"/>
      <c r="M367" s="337"/>
      <c r="O367" s="336"/>
      <c r="P367" s="319"/>
      <c r="Q367" s="319"/>
      <c r="R367" s="319"/>
    </row>
    <row r="368" spans="1:18" s="335" customFormat="1" ht="39.6" customHeight="1" x14ac:dyDescent="0.25">
      <c r="A368" s="326"/>
      <c r="B368" s="326"/>
      <c r="C368" s="326"/>
      <c r="D368" s="327"/>
      <c r="E368" s="328"/>
      <c r="F368" s="329"/>
      <c r="G368" s="330"/>
      <c r="H368" s="331"/>
      <c r="I368" s="332"/>
      <c r="J368" s="331"/>
      <c r="K368" s="333"/>
      <c r="L368" s="334"/>
      <c r="M368" s="337"/>
      <c r="O368" s="336"/>
      <c r="P368" s="319"/>
      <c r="Q368" s="319"/>
      <c r="R368" s="319"/>
    </row>
    <row r="369" spans="1:18" s="335" customFormat="1" ht="39.6" customHeight="1" x14ac:dyDescent="0.25">
      <c r="A369" s="326"/>
      <c r="B369" s="326"/>
      <c r="C369" s="326"/>
      <c r="D369" s="327"/>
      <c r="E369" s="328"/>
      <c r="F369" s="329"/>
      <c r="G369" s="330"/>
      <c r="H369" s="331"/>
      <c r="I369" s="332"/>
      <c r="J369" s="331"/>
      <c r="K369" s="333"/>
      <c r="L369" s="334"/>
      <c r="M369" s="337"/>
      <c r="O369" s="336"/>
      <c r="P369" s="319"/>
      <c r="Q369" s="319"/>
      <c r="R369" s="319"/>
    </row>
    <row r="370" spans="1:18" s="335" customFormat="1" ht="39.6" customHeight="1" x14ac:dyDescent="0.25">
      <c r="A370" s="326"/>
      <c r="B370" s="326"/>
      <c r="C370" s="326"/>
      <c r="D370" s="327"/>
      <c r="E370" s="328"/>
      <c r="F370" s="329"/>
      <c r="G370" s="330"/>
      <c r="H370" s="331"/>
      <c r="I370" s="332"/>
      <c r="J370" s="331"/>
      <c r="K370" s="333"/>
      <c r="L370" s="334"/>
      <c r="M370" s="337"/>
      <c r="O370" s="336"/>
      <c r="P370" s="319"/>
      <c r="Q370" s="319"/>
      <c r="R370" s="319"/>
    </row>
    <row r="371" spans="1:18" s="335" customFormat="1" ht="39.6" customHeight="1" x14ac:dyDescent="0.25">
      <c r="A371" s="326"/>
      <c r="B371" s="326"/>
      <c r="C371" s="326"/>
      <c r="D371" s="327"/>
      <c r="E371" s="328"/>
      <c r="F371" s="329"/>
      <c r="G371" s="330"/>
      <c r="H371" s="331"/>
      <c r="I371" s="332"/>
      <c r="J371" s="331"/>
      <c r="K371" s="333"/>
      <c r="L371" s="334"/>
      <c r="M371" s="337"/>
      <c r="O371" s="336"/>
      <c r="P371" s="319"/>
      <c r="Q371" s="319"/>
      <c r="R371" s="319"/>
    </row>
    <row r="372" spans="1:18" s="335" customFormat="1" ht="39.6" customHeight="1" x14ac:dyDescent="0.25">
      <c r="A372" s="326"/>
      <c r="B372" s="326"/>
      <c r="C372" s="326"/>
      <c r="D372" s="327"/>
      <c r="E372" s="328"/>
      <c r="F372" s="329"/>
      <c r="G372" s="330"/>
      <c r="H372" s="331"/>
      <c r="I372" s="332"/>
      <c r="J372" s="331"/>
      <c r="K372" s="333"/>
      <c r="L372" s="334"/>
      <c r="M372" s="337"/>
      <c r="O372" s="336"/>
      <c r="P372" s="319"/>
      <c r="Q372" s="319"/>
      <c r="R372" s="319"/>
    </row>
    <row r="373" spans="1:18" s="335" customFormat="1" ht="39.6" customHeight="1" x14ac:dyDescent="0.25">
      <c r="A373" s="326"/>
      <c r="B373" s="326"/>
      <c r="C373" s="326"/>
      <c r="D373" s="327"/>
      <c r="E373" s="328"/>
      <c r="F373" s="329"/>
      <c r="G373" s="330"/>
      <c r="H373" s="331"/>
      <c r="I373" s="332"/>
      <c r="J373" s="331"/>
      <c r="K373" s="333"/>
      <c r="L373" s="334"/>
      <c r="M373" s="337"/>
      <c r="O373" s="336"/>
      <c r="P373" s="319"/>
      <c r="Q373" s="319"/>
      <c r="R373" s="319"/>
    </row>
    <row r="374" spans="1:18" s="335" customFormat="1" ht="39.6" customHeight="1" x14ac:dyDescent="0.25">
      <c r="A374" s="326"/>
      <c r="B374" s="326"/>
      <c r="C374" s="326"/>
      <c r="D374" s="327"/>
      <c r="E374" s="328"/>
      <c r="F374" s="329"/>
      <c r="G374" s="330"/>
      <c r="H374" s="331"/>
      <c r="I374" s="332"/>
      <c r="J374" s="331"/>
      <c r="K374" s="333"/>
      <c r="L374" s="334"/>
      <c r="M374" s="337"/>
      <c r="O374" s="336"/>
      <c r="P374" s="319"/>
      <c r="Q374" s="319"/>
      <c r="R374" s="319"/>
    </row>
    <row r="375" spans="1:18" s="335" customFormat="1" ht="39.6" customHeight="1" x14ac:dyDescent="0.25">
      <c r="A375" s="326"/>
      <c r="B375" s="326"/>
      <c r="C375" s="326"/>
      <c r="D375" s="327"/>
      <c r="E375" s="328"/>
      <c r="F375" s="329"/>
      <c r="G375" s="330"/>
      <c r="H375" s="331"/>
      <c r="I375" s="332"/>
      <c r="J375" s="331"/>
      <c r="K375" s="333"/>
      <c r="L375" s="334"/>
      <c r="M375" s="337"/>
      <c r="O375" s="336"/>
      <c r="P375" s="319"/>
      <c r="Q375" s="319"/>
      <c r="R375" s="319"/>
    </row>
    <row r="376" spans="1:18" s="335" customFormat="1" ht="39.6" customHeight="1" x14ac:dyDescent="0.25">
      <c r="A376" s="326"/>
      <c r="B376" s="326"/>
      <c r="C376" s="326"/>
      <c r="D376" s="327"/>
      <c r="E376" s="328"/>
      <c r="F376" s="329"/>
      <c r="G376" s="330"/>
      <c r="H376" s="331"/>
      <c r="I376" s="332"/>
      <c r="J376" s="331"/>
      <c r="K376" s="333"/>
      <c r="L376" s="334"/>
      <c r="M376" s="337"/>
      <c r="O376" s="336"/>
      <c r="P376" s="319"/>
      <c r="Q376" s="319"/>
      <c r="R376" s="319"/>
    </row>
    <row r="377" spans="1:18" s="335" customFormat="1" ht="39.6" customHeight="1" x14ac:dyDescent="0.25">
      <c r="A377" s="326"/>
      <c r="B377" s="326"/>
      <c r="C377" s="326"/>
      <c r="D377" s="327"/>
      <c r="E377" s="328"/>
      <c r="F377" s="329"/>
      <c r="G377" s="330"/>
      <c r="H377" s="331"/>
      <c r="I377" s="332"/>
      <c r="J377" s="331"/>
      <c r="K377" s="333"/>
      <c r="L377" s="334"/>
      <c r="M377" s="337"/>
      <c r="O377" s="336"/>
      <c r="P377" s="319"/>
      <c r="Q377" s="319"/>
      <c r="R377" s="319"/>
    </row>
    <row r="378" spans="1:18" s="335" customFormat="1" ht="39.6" customHeight="1" x14ac:dyDescent="0.25">
      <c r="A378" s="326"/>
      <c r="B378" s="326"/>
      <c r="C378" s="326"/>
      <c r="D378" s="327"/>
      <c r="E378" s="328"/>
      <c r="F378" s="329"/>
      <c r="G378" s="330"/>
      <c r="H378" s="331"/>
      <c r="I378" s="332"/>
      <c r="J378" s="331"/>
      <c r="K378" s="333"/>
      <c r="L378" s="334"/>
      <c r="M378" s="337"/>
      <c r="O378" s="336"/>
      <c r="P378" s="319"/>
      <c r="Q378" s="319"/>
      <c r="R378" s="319"/>
    </row>
    <row r="379" spans="1:18" s="335" customFormat="1" ht="39.6" customHeight="1" x14ac:dyDescent="0.25">
      <c r="A379" s="326"/>
      <c r="B379" s="326"/>
      <c r="C379" s="326"/>
      <c r="D379" s="327"/>
      <c r="E379" s="328"/>
      <c r="F379" s="329"/>
      <c r="G379" s="330"/>
      <c r="H379" s="331"/>
      <c r="I379" s="332"/>
      <c r="J379" s="331"/>
      <c r="K379" s="333"/>
      <c r="L379" s="334"/>
      <c r="M379" s="337"/>
      <c r="O379" s="336"/>
      <c r="P379" s="319"/>
      <c r="Q379" s="319"/>
      <c r="R379" s="319"/>
    </row>
    <row r="380" spans="1:18" s="335" customFormat="1" ht="39.6" customHeight="1" x14ac:dyDescent="0.25">
      <c r="A380" s="326"/>
      <c r="B380" s="326"/>
      <c r="C380" s="326"/>
      <c r="D380" s="327"/>
      <c r="E380" s="328"/>
      <c r="F380" s="329"/>
      <c r="G380" s="330"/>
      <c r="H380" s="331"/>
      <c r="I380" s="332"/>
      <c r="J380" s="331"/>
      <c r="K380" s="333"/>
      <c r="L380" s="334"/>
      <c r="M380" s="337"/>
      <c r="O380" s="336"/>
      <c r="P380" s="319"/>
      <c r="Q380" s="319"/>
      <c r="R380" s="319"/>
    </row>
    <row r="381" spans="1:18" s="335" customFormat="1" ht="39.6" customHeight="1" x14ac:dyDescent="0.25">
      <c r="A381" s="326"/>
      <c r="B381" s="326"/>
      <c r="C381" s="326"/>
      <c r="D381" s="327"/>
      <c r="E381" s="328"/>
      <c r="F381" s="329"/>
      <c r="G381" s="330"/>
      <c r="H381" s="331"/>
      <c r="I381" s="332"/>
      <c r="J381" s="331"/>
      <c r="K381" s="333"/>
      <c r="L381" s="334"/>
      <c r="M381" s="337"/>
      <c r="O381" s="336"/>
      <c r="P381" s="319"/>
      <c r="Q381" s="319"/>
      <c r="R381" s="319"/>
    </row>
    <row r="382" spans="1:18" s="335" customFormat="1" ht="39.6" customHeight="1" x14ac:dyDescent="0.25">
      <c r="A382" s="326"/>
      <c r="B382" s="326"/>
      <c r="C382" s="326"/>
      <c r="D382" s="327"/>
      <c r="E382" s="328"/>
      <c r="F382" s="329"/>
      <c r="G382" s="330"/>
      <c r="H382" s="331"/>
      <c r="I382" s="332"/>
      <c r="J382" s="331"/>
      <c r="K382" s="333"/>
      <c r="L382" s="334"/>
      <c r="M382" s="337"/>
      <c r="O382" s="336"/>
      <c r="P382" s="319"/>
      <c r="Q382" s="319"/>
      <c r="R382" s="319"/>
    </row>
    <row r="383" spans="1:18" s="335" customFormat="1" ht="39.6" customHeight="1" x14ac:dyDescent="0.25">
      <c r="A383" s="326"/>
      <c r="B383" s="326"/>
      <c r="C383" s="326"/>
      <c r="D383" s="327"/>
      <c r="E383" s="328"/>
      <c r="F383" s="329"/>
      <c r="G383" s="330"/>
      <c r="H383" s="331"/>
      <c r="I383" s="332"/>
      <c r="J383" s="331"/>
      <c r="K383" s="333"/>
      <c r="L383" s="334"/>
      <c r="M383" s="337"/>
      <c r="O383" s="336"/>
      <c r="P383" s="319"/>
      <c r="Q383" s="319"/>
      <c r="R383" s="319"/>
    </row>
    <row r="384" spans="1:18" s="335" customFormat="1" ht="39.6" customHeight="1" x14ac:dyDescent="0.25">
      <c r="A384" s="326"/>
      <c r="B384" s="326"/>
      <c r="C384" s="326"/>
      <c r="D384" s="327"/>
      <c r="E384" s="328"/>
      <c r="F384" s="329"/>
      <c r="G384" s="330"/>
      <c r="H384" s="331"/>
      <c r="I384" s="332"/>
      <c r="J384" s="331"/>
      <c r="K384" s="333"/>
      <c r="L384" s="334"/>
      <c r="M384" s="337"/>
      <c r="O384" s="336"/>
      <c r="P384" s="319"/>
      <c r="Q384" s="319"/>
      <c r="R384" s="319"/>
    </row>
    <row r="385" spans="1:18" s="335" customFormat="1" ht="39.6" customHeight="1" x14ac:dyDescent="0.25">
      <c r="A385" s="326"/>
      <c r="B385" s="326"/>
      <c r="C385" s="326"/>
      <c r="D385" s="327"/>
      <c r="E385" s="328"/>
      <c r="F385" s="329"/>
      <c r="G385" s="330"/>
      <c r="H385" s="331"/>
      <c r="I385" s="332"/>
      <c r="J385" s="331"/>
      <c r="K385" s="333"/>
      <c r="L385" s="334"/>
      <c r="M385" s="337"/>
      <c r="O385" s="336"/>
      <c r="P385" s="319"/>
      <c r="Q385" s="319"/>
      <c r="R385" s="319"/>
    </row>
    <row r="386" spans="1:18" s="335" customFormat="1" ht="39.6" customHeight="1" x14ac:dyDescent="0.25">
      <c r="A386" s="326"/>
      <c r="B386" s="326"/>
      <c r="C386" s="326"/>
      <c r="D386" s="327"/>
      <c r="E386" s="328"/>
      <c r="F386" s="329"/>
      <c r="G386" s="330"/>
      <c r="H386" s="331"/>
      <c r="I386" s="332"/>
      <c r="J386" s="331"/>
      <c r="K386" s="333"/>
      <c r="L386" s="334"/>
      <c r="M386" s="337"/>
      <c r="O386" s="336"/>
      <c r="P386" s="319"/>
      <c r="Q386" s="319"/>
      <c r="R386" s="319"/>
    </row>
    <row r="387" spans="1:18" s="335" customFormat="1" ht="39.6" customHeight="1" x14ac:dyDescent="0.25">
      <c r="A387" s="326"/>
      <c r="B387" s="326"/>
      <c r="C387" s="326"/>
      <c r="D387" s="327"/>
      <c r="E387" s="328"/>
      <c r="F387" s="329"/>
      <c r="G387" s="330"/>
      <c r="H387" s="331"/>
      <c r="I387" s="332"/>
      <c r="J387" s="331"/>
      <c r="K387" s="333"/>
      <c r="L387" s="334"/>
      <c r="M387" s="337"/>
      <c r="O387" s="336"/>
      <c r="P387" s="319"/>
      <c r="Q387" s="319"/>
      <c r="R387" s="319"/>
    </row>
    <row r="388" spans="1:18" s="335" customFormat="1" ht="39.6" customHeight="1" x14ac:dyDescent="0.25">
      <c r="A388" s="326"/>
      <c r="B388" s="326"/>
      <c r="C388" s="326"/>
      <c r="D388" s="327"/>
      <c r="E388" s="328"/>
      <c r="F388" s="329"/>
      <c r="G388" s="330"/>
      <c r="H388" s="331"/>
      <c r="I388" s="332"/>
      <c r="J388" s="331"/>
      <c r="K388" s="333"/>
      <c r="L388" s="334"/>
      <c r="M388" s="337"/>
      <c r="O388" s="336"/>
      <c r="P388" s="319"/>
      <c r="Q388" s="319"/>
      <c r="R388" s="319"/>
    </row>
    <row r="389" spans="1:18" s="335" customFormat="1" ht="39.6" customHeight="1" x14ac:dyDescent="0.25">
      <c r="A389" s="326"/>
      <c r="B389" s="326"/>
      <c r="C389" s="326"/>
      <c r="D389" s="327"/>
      <c r="E389" s="328"/>
      <c r="F389" s="329"/>
      <c r="G389" s="330"/>
      <c r="H389" s="331"/>
      <c r="I389" s="332"/>
      <c r="J389" s="331"/>
      <c r="K389" s="333"/>
      <c r="L389" s="334"/>
      <c r="M389" s="337"/>
      <c r="O389" s="336"/>
      <c r="P389" s="319"/>
      <c r="Q389" s="319"/>
      <c r="R389" s="319"/>
    </row>
    <row r="390" spans="1:18" s="335" customFormat="1" ht="39.6" customHeight="1" x14ac:dyDescent="0.25">
      <c r="A390" s="326"/>
      <c r="B390" s="326"/>
      <c r="C390" s="326"/>
      <c r="D390" s="327"/>
      <c r="E390" s="328"/>
      <c r="F390" s="329"/>
      <c r="G390" s="330"/>
      <c r="H390" s="331"/>
      <c r="I390" s="332"/>
      <c r="J390" s="331"/>
      <c r="K390" s="333"/>
      <c r="L390" s="334"/>
      <c r="M390" s="337"/>
      <c r="O390" s="336"/>
      <c r="P390" s="319"/>
      <c r="Q390" s="319"/>
      <c r="R390" s="319"/>
    </row>
    <row r="391" spans="1:18" s="335" customFormat="1" ht="39.6" customHeight="1" x14ac:dyDescent="0.25">
      <c r="A391" s="326"/>
      <c r="B391" s="326"/>
      <c r="C391" s="326"/>
      <c r="D391" s="327"/>
      <c r="E391" s="328"/>
      <c r="F391" s="329"/>
      <c r="G391" s="330"/>
      <c r="H391" s="331"/>
      <c r="I391" s="332"/>
      <c r="J391" s="331"/>
      <c r="K391" s="333"/>
      <c r="L391" s="334"/>
      <c r="M391" s="337"/>
      <c r="O391" s="336"/>
      <c r="P391" s="319"/>
      <c r="Q391" s="319"/>
      <c r="R391" s="319"/>
    </row>
    <row r="392" spans="1:18" s="335" customFormat="1" ht="39.6" customHeight="1" x14ac:dyDescent="0.25">
      <c r="A392" s="326"/>
      <c r="B392" s="326"/>
      <c r="C392" s="326"/>
      <c r="D392" s="327"/>
      <c r="E392" s="328"/>
      <c r="F392" s="329"/>
      <c r="G392" s="330"/>
      <c r="H392" s="331"/>
      <c r="I392" s="332"/>
      <c r="J392" s="331"/>
      <c r="K392" s="333"/>
      <c r="L392" s="334"/>
      <c r="M392" s="337"/>
      <c r="O392" s="336"/>
      <c r="P392" s="319"/>
      <c r="Q392" s="319"/>
      <c r="R392" s="319"/>
    </row>
    <row r="393" spans="1:18" s="335" customFormat="1" ht="39.6" customHeight="1" x14ac:dyDescent="0.25">
      <c r="A393" s="326"/>
      <c r="B393" s="326"/>
      <c r="C393" s="326"/>
      <c r="D393" s="327"/>
      <c r="E393" s="328"/>
      <c r="F393" s="329"/>
      <c r="G393" s="330"/>
      <c r="H393" s="331"/>
      <c r="I393" s="332"/>
      <c r="J393" s="331"/>
      <c r="K393" s="333"/>
      <c r="L393" s="334"/>
      <c r="M393" s="337"/>
      <c r="O393" s="336"/>
      <c r="P393" s="319"/>
      <c r="Q393" s="319"/>
      <c r="R393" s="319"/>
    </row>
    <row r="394" spans="1:18" s="335" customFormat="1" ht="39.6" customHeight="1" x14ac:dyDescent="0.25">
      <c r="A394" s="326"/>
      <c r="B394" s="326"/>
      <c r="C394" s="326"/>
      <c r="D394" s="327"/>
      <c r="E394" s="328"/>
      <c r="F394" s="329"/>
      <c r="G394" s="330"/>
      <c r="H394" s="331"/>
      <c r="I394" s="332"/>
      <c r="J394" s="331"/>
      <c r="K394" s="333"/>
      <c r="L394" s="334"/>
      <c r="M394" s="337"/>
      <c r="O394" s="336"/>
      <c r="P394" s="319"/>
      <c r="Q394" s="319"/>
      <c r="R394" s="319"/>
    </row>
    <row r="395" spans="1:18" s="335" customFormat="1" ht="39.6" customHeight="1" x14ac:dyDescent="0.25">
      <c r="A395" s="326"/>
      <c r="B395" s="326"/>
      <c r="C395" s="326"/>
      <c r="D395" s="327"/>
      <c r="E395" s="328"/>
      <c r="F395" s="329"/>
      <c r="G395" s="330"/>
      <c r="H395" s="331"/>
      <c r="I395" s="332"/>
      <c r="J395" s="331"/>
      <c r="K395" s="333"/>
      <c r="L395" s="334"/>
      <c r="M395" s="337"/>
      <c r="O395" s="336"/>
      <c r="P395" s="319"/>
      <c r="Q395" s="319"/>
      <c r="R395" s="319"/>
    </row>
    <row r="396" spans="1:18" s="335" customFormat="1" ht="39.6" customHeight="1" x14ac:dyDescent="0.25">
      <c r="A396" s="326"/>
      <c r="B396" s="326"/>
      <c r="C396" s="326"/>
      <c r="D396" s="327"/>
      <c r="E396" s="328"/>
      <c r="F396" s="329"/>
      <c r="G396" s="330"/>
      <c r="H396" s="331"/>
      <c r="I396" s="332"/>
      <c r="J396" s="331"/>
      <c r="K396" s="333"/>
      <c r="L396" s="334"/>
      <c r="M396" s="337"/>
      <c r="O396" s="336"/>
      <c r="P396" s="319"/>
      <c r="Q396" s="319"/>
      <c r="R396" s="319"/>
    </row>
    <row r="397" spans="1:18" s="335" customFormat="1" ht="39.6" customHeight="1" x14ac:dyDescent="0.25">
      <c r="A397" s="326"/>
      <c r="B397" s="326"/>
      <c r="C397" s="326"/>
      <c r="D397" s="327"/>
      <c r="E397" s="328"/>
      <c r="F397" s="329"/>
      <c r="G397" s="330"/>
      <c r="H397" s="331"/>
      <c r="I397" s="332"/>
      <c r="J397" s="331"/>
      <c r="K397" s="333"/>
      <c r="L397" s="334"/>
      <c r="M397" s="337"/>
      <c r="O397" s="336"/>
      <c r="P397" s="319"/>
      <c r="Q397" s="319"/>
      <c r="R397" s="319"/>
    </row>
    <row r="398" spans="1:18" s="335" customFormat="1" ht="39.6" customHeight="1" x14ac:dyDescent="0.25">
      <c r="A398" s="326"/>
      <c r="B398" s="326"/>
      <c r="C398" s="326"/>
      <c r="D398" s="327"/>
      <c r="E398" s="328"/>
      <c r="F398" s="329"/>
      <c r="G398" s="330"/>
      <c r="H398" s="331"/>
      <c r="I398" s="332"/>
      <c r="J398" s="331"/>
      <c r="K398" s="333"/>
      <c r="L398" s="334"/>
      <c r="M398" s="337"/>
      <c r="O398" s="336"/>
      <c r="P398" s="319"/>
      <c r="Q398" s="319"/>
      <c r="R398" s="319"/>
    </row>
    <row r="399" spans="1:18" s="335" customFormat="1" ht="39.6" customHeight="1" x14ac:dyDescent="0.25">
      <c r="A399" s="326"/>
      <c r="B399" s="326"/>
      <c r="C399" s="326"/>
      <c r="D399" s="327"/>
      <c r="E399" s="328"/>
      <c r="F399" s="329"/>
      <c r="G399" s="330"/>
      <c r="H399" s="331"/>
      <c r="I399" s="332"/>
      <c r="J399" s="331"/>
      <c r="K399" s="333"/>
      <c r="L399" s="334"/>
      <c r="M399" s="337"/>
      <c r="O399" s="336"/>
      <c r="P399" s="319"/>
      <c r="Q399" s="319"/>
      <c r="R399" s="319"/>
    </row>
    <row r="400" spans="1:18" s="335" customFormat="1" ht="39.6" customHeight="1" x14ac:dyDescent="0.25">
      <c r="A400" s="326"/>
      <c r="B400" s="326"/>
      <c r="C400" s="326"/>
      <c r="D400" s="327"/>
      <c r="E400" s="328"/>
      <c r="F400" s="329"/>
      <c r="G400" s="330"/>
      <c r="H400" s="331"/>
      <c r="I400" s="332"/>
      <c r="J400" s="331"/>
      <c r="K400" s="333"/>
      <c r="L400" s="334"/>
      <c r="M400" s="337"/>
      <c r="O400" s="336"/>
      <c r="P400" s="319"/>
      <c r="Q400" s="319"/>
      <c r="R400" s="319"/>
    </row>
    <row r="401" spans="1:18" s="335" customFormat="1" ht="39.6" customHeight="1" x14ac:dyDescent="0.25">
      <c r="A401" s="326"/>
      <c r="B401" s="326"/>
      <c r="C401" s="326"/>
      <c r="D401" s="327"/>
      <c r="E401" s="328"/>
      <c r="F401" s="329"/>
      <c r="G401" s="330"/>
      <c r="H401" s="331"/>
      <c r="I401" s="332"/>
      <c r="J401" s="331"/>
      <c r="K401" s="333"/>
      <c r="L401" s="334"/>
      <c r="M401" s="337"/>
      <c r="O401" s="336"/>
      <c r="P401" s="319"/>
      <c r="Q401" s="319"/>
      <c r="R401" s="319"/>
    </row>
    <row r="402" spans="1:18" s="335" customFormat="1" ht="39.6" customHeight="1" x14ac:dyDescent="0.25">
      <c r="A402" s="326"/>
      <c r="B402" s="326"/>
      <c r="C402" s="326"/>
      <c r="D402" s="327"/>
      <c r="E402" s="328"/>
      <c r="F402" s="329"/>
      <c r="G402" s="330"/>
      <c r="H402" s="331"/>
      <c r="I402" s="332"/>
      <c r="J402" s="331"/>
      <c r="K402" s="333"/>
      <c r="L402" s="334"/>
      <c r="M402" s="337"/>
      <c r="O402" s="336"/>
      <c r="P402" s="319"/>
      <c r="Q402" s="319"/>
      <c r="R402" s="319"/>
    </row>
    <row r="403" spans="1:18" s="335" customFormat="1" ht="39.6" customHeight="1" x14ac:dyDescent="0.25">
      <c r="A403" s="326"/>
      <c r="B403" s="326"/>
      <c r="C403" s="326"/>
      <c r="D403" s="327"/>
      <c r="E403" s="328"/>
      <c r="F403" s="329"/>
      <c r="G403" s="330"/>
      <c r="H403" s="331"/>
      <c r="I403" s="332"/>
      <c r="J403" s="331"/>
      <c r="K403" s="333"/>
      <c r="L403" s="334"/>
      <c r="M403" s="337"/>
      <c r="O403" s="336"/>
      <c r="P403" s="319"/>
      <c r="Q403" s="319"/>
      <c r="R403" s="319"/>
    </row>
    <row r="404" spans="1:18" s="335" customFormat="1" ht="39.6" customHeight="1" x14ac:dyDescent="0.25">
      <c r="A404" s="326"/>
      <c r="B404" s="326"/>
      <c r="C404" s="326"/>
      <c r="D404" s="327"/>
      <c r="E404" s="328"/>
      <c r="F404" s="329"/>
      <c r="G404" s="330"/>
      <c r="H404" s="331"/>
      <c r="I404" s="332"/>
      <c r="J404" s="331"/>
      <c r="K404" s="333"/>
      <c r="L404" s="334"/>
      <c r="M404" s="337"/>
      <c r="O404" s="336"/>
      <c r="P404" s="319"/>
      <c r="Q404" s="319"/>
      <c r="R404" s="319"/>
    </row>
    <row r="405" spans="1:18" s="335" customFormat="1" ht="39.6" customHeight="1" x14ac:dyDescent="0.25">
      <c r="A405" s="326"/>
      <c r="B405" s="326"/>
      <c r="C405" s="326"/>
      <c r="D405" s="327"/>
      <c r="E405" s="328"/>
      <c r="F405" s="329"/>
      <c r="G405" s="330"/>
      <c r="H405" s="331"/>
      <c r="I405" s="332"/>
      <c r="J405" s="331"/>
      <c r="K405" s="333"/>
      <c r="L405" s="334"/>
      <c r="M405" s="337"/>
      <c r="O405" s="336"/>
      <c r="P405" s="319"/>
      <c r="Q405" s="319"/>
      <c r="R405" s="319"/>
    </row>
    <row r="406" spans="1:18" s="335" customFormat="1" ht="39.6" customHeight="1" x14ac:dyDescent="0.25">
      <c r="A406" s="326"/>
      <c r="B406" s="326"/>
      <c r="C406" s="326"/>
      <c r="D406" s="327"/>
      <c r="E406" s="328"/>
      <c r="F406" s="329"/>
      <c r="G406" s="330"/>
      <c r="H406" s="331"/>
      <c r="I406" s="332"/>
      <c r="J406" s="331"/>
      <c r="K406" s="333"/>
      <c r="L406" s="334"/>
      <c r="M406" s="337"/>
      <c r="O406" s="336"/>
      <c r="P406" s="319"/>
      <c r="Q406" s="319"/>
      <c r="R406" s="319"/>
    </row>
    <row r="407" spans="1:18" s="335" customFormat="1" ht="39.6" customHeight="1" x14ac:dyDescent="0.25">
      <c r="A407" s="326"/>
      <c r="B407" s="326"/>
      <c r="C407" s="326"/>
      <c r="D407" s="327"/>
      <c r="E407" s="328"/>
      <c r="F407" s="329"/>
      <c r="G407" s="330"/>
      <c r="H407" s="331"/>
      <c r="I407" s="332"/>
      <c r="J407" s="331"/>
      <c r="K407" s="333"/>
      <c r="L407" s="334"/>
      <c r="M407" s="337"/>
      <c r="O407" s="336"/>
      <c r="P407" s="319"/>
      <c r="Q407" s="319"/>
      <c r="R407" s="319"/>
    </row>
    <row r="408" spans="1:18" s="335" customFormat="1" ht="39.6" customHeight="1" x14ac:dyDescent="0.25">
      <c r="A408" s="326"/>
      <c r="B408" s="326"/>
      <c r="C408" s="326"/>
      <c r="D408" s="327"/>
      <c r="E408" s="328"/>
      <c r="F408" s="329"/>
      <c r="G408" s="330"/>
      <c r="H408" s="331"/>
      <c r="I408" s="332"/>
      <c r="J408" s="331"/>
      <c r="K408" s="333"/>
      <c r="L408" s="334"/>
      <c r="M408" s="337"/>
      <c r="O408" s="336"/>
      <c r="P408" s="319"/>
      <c r="Q408" s="319"/>
      <c r="R408" s="319"/>
    </row>
    <row r="409" spans="1:18" s="335" customFormat="1" ht="39.6" customHeight="1" x14ac:dyDescent="0.25">
      <c r="A409" s="326"/>
      <c r="B409" s="326"/>
      <c r="C409" s="326"/>
      <c r="D409" s="327"/>
      <c r="E409" s="328"/>
      <c r="F409" s="329"/>
      <c r="G409" s="330"/>
      <c r="H409" s="331"/>
      <c r="I409" s="332"/>
      <c r="J409" s="331"/>
      <c r="K409" s="333"/>
      <c r="L409" s="334"/>
      <c r="M409" s="337"/>
      <c r="O409" s="336"/>
      <c r="P409" s="319"/>
      <c r="Q409" s="319"/>
      <c r="R409" s="319"/>
    </row>
    <row r="410" spans="1:18" s="335" customFormat="1" ht="39.6" customHeight="1" x14ac:dyDescent="0.25">
      <c r="A410" s="326"/>
      <c r="B410" s="326"/>
      <c r="C410" s="326"/>
      <c r="D410" s="327"/>
      <c r="E410" s="328"/>
      <c r="F410" s="329"/>
      <c r="G410" s="330"/>
      <c r="H410" s="331"/>
      <c r="I410" s="332"/>
      <c r="J410" s="331"/>
      <c r="K410" s="333"/>
      <c r="L410" s="334"/>
      <c r="M410" s="337"/>
      <c r="O410" s="336"/>
      <c r="P410" s="319"/>
      <c r="Q410" s="319"/>
      <c r="R410" s="319"/>
    </row>
    <row r="411" spans="1:18" s="335" customFormat="1" ht="39.6" customHeight="1" x14ac:dyDescent="0.25">
      <c r="A411" s="326"/>
      <c r="B411" s="326"/>
      <c r="C411" s="326"/>
      <c r="D411" s="327"/>
      <c r="E411" s="328"/>
      <c r="F411" s="329"/>
      <c r="G411" s="330"/>
      <c r="H411" s="331"/>
      <c r="I411" s="332"/>
      <c r="J411" s="331"/>
      <c r="K411" s="333"/>
      <c r="L411" s="334"/>
      <c r="M411" s="337"/>
      <c r="O411" s="336"/>
      <c r="P411" s="319"/>
      <c r="Q411" s="319"/>
      <c r="R411" s="319"/>
    </row>
    <row r="412" spans="1:18" s="335" customFormat="1" ht="39.6" customHeight="1" x14ac:dyDescent="0.25">
      <c r="A412" s="326"/>
      <c r="B412" s="326"/>
      <c r="C412" s="326"/>
      <c r="D412" s="327"/>
      <c r="E412" s="328"/>
      <c r="F412" s="329"/>
      <c r="G412" s="330"/>
      <c r="H412" s="331"/>
      <c r="I412" s="332"/>
      <c r="J412" s="331"/>
      <c r="K412" s="333"/>
      <c r="L412" s="334"/>
      <c r="M412" s="337"/>
      <c r="O412" s="336"/>
      <c r="P412" s="319"/>
      <c r="Q412" s="319"/>
      <c r="R412" s="319"/>
    </row>
    <row r="413" spans="1:18" s="335" customFormat="1" ht="39.6" customHeight="1" x14ac:dyDescent="0.25">
      <c r="A413" s="326"/>
      <c r="B413" s="326"/>
      <c r="C413" s="326"/>
      <c r="D413" s="327"/>
      <c r="E413" s="328"/>
      <c r="F413" s="329"/>
      <c r="G413" s="330"/>
      <c r="H413" s="331"/>
      <c r="I413" s="332"/>
      <c r="J413" s="331"/>
      <c r="K413" s="333"/>
      <c r="L413" s="334"/>
      <c r="M413" s="337"/>
      <c r="O413" s="336"/>
      <c r="P413" s="319"/>
      <c r="Q413" s="319"/>
      <c r="R413" s="319"/>
    </row>
    <row r="414" spans="1:18" s="335" customFormat="1" ht="39.6" customHeight="1" x14ac:dyDescent="0.25">
      <c r="A414" s="326"/>
      <c r="B414" s="326"/>
      <c r="C414" s="326"/>
      <c r="D414" s="327"/>
      <c r="E414" s="328"/>
      <c r="F414" s="329"/>
      <c r="G414" s="330"/>
      <c r="H414" s="331"/>
      <c r="I414" s="332"/>
      <c r="J414" s="331"/>
      <c r="K414" s="333"/>
      <c r="L414" s="334"/>
      <c r="M414" s="337"/>
      <c r="O414" s="336"/>
      <c r="P414" s="319"/>
      <c r="Q414" s="319"/>
      <c r="R414" s="319"/>
    </row>
    <row r="415" spans="1:18" s="335" customFormat="1" ht="39.6" customHeight="1" x14ac:dyDescent="0.25">
      <c r="A415" s="326"/>
      <c r="B415" s="326"/>
      <c r="C415" s="326"/>
      <c r="D415" s="327"/>
      <c r="E415" s="328"/>
      <c r="F415" s="329"/>
      <c r="G415" s="330"/>
      <c r="H415" s="331"/>
      <c r="I415" s="332"/>
      <c r="J415" s="331"/>
      <c r="K415" s="333"/>
      <c r="L415" s="334"/>
      <c r="M415" s="337"/>
      <c r="O415" s="336"/>
      <c r="P415" s="319"/>
      <c r="Q415" s="319"/>
      <c r="R415" s="319"/>
    </row>
    <row r="416" spans="1:18" s="335" customFormat="1" ht="39.6" customHeight="1" x14ac:dyDescent="0.25">
      <c r="A416" s="326"/>
      <c r="B416" s="326"/>
      <c r="C416" s="326"/>
      <c r="D416" s="327"/>
      <c r="E416" s="328"/>
      <c r="F416" s="329"/>
      <c r="G416" s="330"/>
      <c r="H416" s="331"/>
      <c r="I416" s="332"/>
      <c r="J416" s="331"/>
      <c r="K416" s="333"/>
      <c r="L416" s="334"/>
      <c r="M416" s="337"/>
      <c r="O416" s="336"/>
      <c r="P416" s="319"/>
      <c r="Q416" s="319"/>
      <c r="R416" s="319"/>
    </row>
    <row r="417" spans="1:18" s="335" customFormat="1" ht="39.6" customHeight="1" x14ac:dyDescent="0.25">
      <c r="A417" s="326"/>
      <c r="B417" s="326"/>
      <c r="C417" s="326"/>
      <c r="D417" s="327"/>
      <c r="E417" s="328"/>
      <c r="F417" s="329"/>
      <c r="G417" s="330"/>
      <c r="H417" s="331"/>
      <c r="I417" s="332"/>
      <c r="J417" s="331"/>
      <c r="K417" s="333"/>
      <c r="L417" s="334"/>
      <c r="M417" s="337"/>
      <c r="O417" s="336"/>
      <c r="P417" s="319"/>
      <c r="Q417" s="319"/>
      <c r="R417" s="319"/>
    </row>
    <row r="418" spans="1:18" s="335" customFormat="1" ht="39.6" customHeight="1" x14ac:dyDescent="0.25">
      <c r="A418" s="326"/>
      <c r="B418" s="326"/>
      <c r="C418" s="326"/>
      <c r="D418" s="327"/>
      <c r="E418" s="328"/>
      <c r="F418" s="329"/>
      <c r="G418" s="330"/>
      <c r="H418" s="331"/>
      <c r="I418" s="332"/>
      <c r="J418" s="331"/>
      <c r="K418" s="333"/>
      <c r="L418" s="334"/>
      <c r="M418" s="337"/>
      <c r="O418" s="336"/>
      <c r="P418" s="319"/>
      <c r="Q418" s="319"/>
      <c r="R418" s="319"/>
    </row>
    <row r="419" spans="1:18" s="335" customFormat="1" ht="39.6" customHeight="1" x14ac:dyDescent="0.25">
      <c r="A419" s="326"/>
      <c r="B419" s="326"/>
      <c r="C419" s="326"/>
      <c r="D419" s="327"/>
      <c r="E419" s="328"/>
      <c r="F419" s="329"/>
      <c r="G419" s="330"/>
      <c r="H419" s="331"/>
      <c r="I419" s="332"/>
      <c r="J419" s="331"/>
      <c r="K419" s="333"/>
      <c r="L419" s="334"/>
      <c r="M419" s="337"/>
      <c r="O419" s="336"/>
      <c r="P419" s="319"/>
      <c r="Q419" s="319"/>
      <c r="R419" s="319"/>
    </row>
    <row r="420" spans="1:18" s="335" customFormat="1" ht="39.6" customHeight="1" x14ac:dyDescent="0.25">
      <c r="A420" s="326"/>
      <c r="B420" s="326"/>
      <c r="C420" s="326"/>
      <c r="D420" s="327"/>
      <c r="E420" s="328"/>
      <c r="F420" s="329"/>
      <c r="G420" s="330"/>
      <c r="H420" s="331"/>
      <c r="I420" s="332"/>
      <c r="J420" s="331"/>
      <c r="K420" s="333"/>
      <c r="L420" s="334"/>
      <c r="M420" s="337"/>
      <c r="O420" s="336"/>
      <c r="P420" s="319"/>
      <c r="Q420" s="319"/>
      <c r="R420" s="319"/>
    </row>
    <row r="421" spans="1:18" s="335" customFormat="1" ht="39.6" customHeight="1" x14ac:dyDescent="0.25">
      <c r="A421" s="326"/>
      <c r="B421" s="326"/>
      <c r="C421" s="326"/>
      <c r="D421" s="327"/>
      <c r="E421" s="328"/>
      <c r="F421" s="329"/>
      <c r="G421" s="330"/>
      <c r="H421" s="331"/>
      <c r="I421" s="332"/>
      <c r="J421" s="331"/>
      <c r="K421" s="333"/>
      <c r="L421" s="334"/>
      <c r="M421" s="337"/>
      <c r="O421" s="336"/>
      <c r="P421" s="319"/>
      <c r="Q421" s="319"/>
      <c r="R421" s="319"/>
    </row>
    <row r="422" spans="1:18" s="335" customFormat="1" ht="39.6" customHeight="1" x14ac:dyDescent="0.25">
      <c r="A422" s="326"/>
      <c r="B422" s="326"/>
      <c r="C422" s="326"/>
      <c r="D422" s="327"/>
      <c r="E422" s="328"/>
      <c r="F422" s="329"/>
      <c r="G422" s="330"/>
      <c r="H422" s="331"/>
      <c r="I422" s="332"/>
      <c r="J422" s="331"/>
      <c r="K422" s="333"/>
      <c r="L422" s="334"/>
      <c r="M422" s="337"/>
      <c r="O422" s="336"/>
      <c r="P422" s="319"/>
      <c r="Q422" s="319"/>
      <c r="R422" s="319"/>
    </row>
    <row r="423" spans="1:18" s="335" customFormat="1" ht="39.6" customHeight="1" x14ac:dyDescent="0.25">
      <c r="A423" s="326"/>
      <c r="B423" s="326"/>
      <c r="C423" s="326"/>
      <c r="D423" s="327"/>
      <c r="E423" s="328"/>
      <c r="F423" s="329"/>
      <c r="G423" s="330"/>
      <c r="H423" s="331"/>
      <c r="I423" s="332"/>
      <c r="J423" s="331"/>
      <c r="K423" s="333"/>
      <c r="L423" s="334"/>
      <c r="M423" s="337"/>
      <c r="O423" s="336"/>
      <c r="P423" s="319"/>
      <c r="Q423" s="319"/>
      <c r="R423" s="319"/>
    </row>
    <row r="424" spans="1:18" s="335" customFormat="1" ht="39.6" customHeight="1" x14ac:dyDescent="0.25">
      <c r="A424" s="326"/>
      <c r="B424" s="326"/>
      <c r="C424" s="326"/>
      <c r="D424" s="327"/>
      <c r="E424" s="328"/>
      <c r="F424" s="329"/>
      <c r="G424" s="330"/>
      <c r="H424" s="331"/>
      <c r="I424" s="332"/>
      <c r="J424" s="331"/>
      <c r="K424" s="333"/>
      <c r="L424" s="334"/>
      <c r="M424" s="337"/>
      <c r="O424" s="336"/>
      <c r="P424" s="319"/>
      <c r="Q424" s="319"/>
      <c r="R424" s="319"/>
    </row>
    <row r="425" spans="1:18" s="335" customFormat="1" ht="39.6" customHeight="1" x14ac:dyDescent="0.25">
      <c r="A425" s="326"/>
      <c r="B425" s="326"/>
      <c r="C425" s="326"/>
      <c r="D425" s="327"/>
      <c r="E425" s="328"/>
      <c r="F425" s="329"/>
      <c r="G425" s="330"/>
      <c r="H425" s="331"/>
      <c r="I425" s="332"/>
      <c r="J425" s="331"/>
      <c r="K425" s="333"/>
      <c r="L425" s="334"/>
      <c r="M425" s="337"/>
      <c r="O425" s="336"/>
      <c r="P425" s="319"/>
      <c r="Q425" s="319"/>
      <c r="R425" s="319"/>
    </row>
    <row r="426" spans="1:18" s="335" customFormat="1" ht="39.6" customHeight="1" x14ac:dyDescent="0.25">
      <c r="A426" s="326"/>
      <c r="B426" s="326"/>
      <c r="C426" s="326"/>
      <c r="D426" s="327"/>
      <c r="E426" s="328"/>
      <c r="F426" s="329"/>
      <c r="G426" s="330"/>
      <c r="H426" s="331"/>
      <c r="I426" s="332"/>
      <c r="J426" s="331"/>
      <c r="K426" s="333"/>
      <c r="L426" s="334"/>
      <c r="M426" s="337"/>
      <c r="O426" s="336"/>
      <c r="P426" s="319"/>
      <c r="Q426" s="319"/>
      <c r="R426" s="319"/>
    </row>
    <row r="427" spans="1:18" s="335" customFormat="1" ht="39.6" customHeight="1" x14ac:dyDescent="0.25">
      <c r="A427" s="326"/>
      <c r="B427" s="326"/>
      <c r="C427" s="326"/>
      <c r="D427" s="327"/>
      <c r="E427" s="328"/>
      <c r="F427" s="329"/>
      <c r="G427" s="330"/>
      <c r="H427" s="331"/>
      <c r="I427" s="332"/>
      <c r="J427" s="331"/>
      <c r="K427" s="333"/>
      <c r="L427" s="334"/>
      <c r="M427" s="337"/>
      <c r="O427" s="336"/>
      <c r="P427" s="319"/>
      <c r="Q427" s="319"/>
      <c r="R427" s="319"/>
    </row>
    <row r="428" spans="1:18" s="335" customFormat="1" ht="39.6" customHeight="1" x14ac:dyDescent="0.25">
      <c r="A428" s="326"/>
      <c r="B428" s="326"/>
      <c r="C428" s="326"/>
      <c r="D428" s="327"/>
      <c r="E428" s="328"/>
      <c r="F428" s="329"/>
      <c r="G428" s="330"/>
      <c r="H428" s="331"/>
      <c r="I428" s="332"/>
      <c r="J428" s="331"/>
      <c r="K428" s="333"/>
      <c r="L428" s="334"/>
      <c r="M428" s="337"/>
      <c r="O428" s="336"/>
      <c r="P428" s="319"/>
      <c r="Q428" s="319"/>
      <c r="R428" s="319"/>
    </row>
    <row r="429" spans="1:18" s="335" customFormat="1" ht="39.6" customHeight="1" x14ac:dyDescent="0.25">
      <c r="A429" s="326"/>
      <c r="B429" s="326"/>
      <c r="C429" s="326"/>
      <c r="D429" s="327"/>
      <c r="E429" s="328"/>
      <c r="F429" s="329"/>
      <c r="G429" s="330"/>
      <c r="H429" s="331"/>
      <c r="I429" s="332"/>
      <c r="J429" s="331"/>
      <c r="K429" s="333"/>
      <c r="L429" s="334"/>
      <c r="M429" s="337"/>
      <c r="O429" s="336"/>
      <c r="P429" s="319"/>
      <c r="Q429" s="319"/>
      <c r="R429" s="319"/>
    </row>
    <row r="430" spans="1:18" s="335" customFormat="1" ht="39.6" customHeight="1" x14ac:dyDescent="0.25">
      <c r="A430" s="326"/>
      <c r="B430" s="326"/>
      <c r="C430" s="326"/>
      <c r="D430" s="327"/>
      <c r="E430" s="328"/>
      <c r="F430" s="329"/>
      <c r="G430" s="330"/>
      <c r="H430" s="331"/>
      <c r="I430" s="332"/>
      <c r="J430" s="331"/>
      <c r="K430" s="333"/>
      <c r="L430" s="334"/>
      <c r="M430" s="337"/>
      <c r="O430" s="336"/>
      <c r="P430" s="319"/>
      <c r="Q430" s="319"/>
      <c r="R430" s="319"/>
    </row>
    <row r="431" spans="1:18" s="335" customFormat="1" ht="39.6" customHeight="1" x14ac:dyDescent="0.25">
      <c r="A431" s="326"/>
      <c r="B431" s="326"/>
      <c r="C431" s="326"/>
      <c r="D431" s="327"/>
      <c r="E431" s="328"/>
      <c r="F431" s="329"/>
      <c r="G431" s="330"/>
      <c r="H431" s="331"/>
      <c r="I431" s="332"/>
      <c r="J431" s="331"/>
      <c r="K431" s="333"/>
      <c r="L431" s="334"/>
      <c r="M431" s="337"/>
      <c r="O431" s="336"/>
      <c r="P431" s="319"/>
      <c r="Q431" s="319"/>
      <c r="R431" s="319"/>
    </row>
    <row r="432" spans="1:18" s="335" customFormat="1" ht="39.6" customHeight="1" x14ac:dyDescent="0.25">
      <c r="A432" s="326"/>
      <c r="B432" s="326"/>
      <c r="C432" s="326"/>
      <c r="D432" s="327"/>
      <c r="E432" s="328"/>
      <c r="F432" s="329"/>
      <c r="G432" s="330"/>
      <c r="H432" s="331"/>
      <c r="I432" s="332"/>
      <c r="J432" s="331"/>
      <c r="K432" s="333"/>
      <c r="L432" s="334"/>
      <c r="M432" s="337"/>
      <c r="O432" s="336"/>
      <c r="P432" s="319"/>
      <c r="Q432" s="319"/>
      <c r="R432" s="319"/>
    </row>
    <row r="433" spans="1:18" s="335" customFormat="1" ht="39.6" customHeight="1" x14ac:dyDescent="0.25">
      <c r="A433" s="326"/>
      <c r="B433" s="326"/>
      <c r="C433" s="326"/>
      <c r="D433" s="327"/>
      <c r="E433" s="328"/>
      <c r="F433" s="329"/>
      <c r="G433" s="330"/>
      <c r="H433" s="331"/>
      <c r="I433" s="332"/>
      <c r="J433" s="331"/>
      <c r="K433" s="333"/>
      <c r="L433" s="334"/>
      <c r="M433" s="337"/>
      <c r="O433" s="336"/>
      <c r="P433" s="319"/>
      <c r="Q433" s="319"/>
      <c r="R433" s="319"/>
    </row>
    <row r="434" spans="1:18" s="335" customFormat="1" ht="39.6" customHeight="1" x14ac:dyDescent="0.25">
      <c r="A434" s="326"/>
      <c r="B434" s="326"/>
      <c r="C434" s="326"/>
      <c r="D434" s="327"/>
      <c r="E434" s="328"/>
      <c r="F434" s="329"/>
      <c r="G434" s="330"/>
      <c r="H434" s="331"/>
      <c r="I434" s="332"/>
      <c r="J434" s="331"/>
      <c r="K434" s="333"/>
      <c r="L434" s="334"/>
      <c r="M434" s="337"/>
      <c r="O434" s="336"/>
      <c r="P434" s="319"/>
      <c r="Q434" s="319"/>
      <c r="R434" s="319"/>
    </row>
    <row r="435" spans="1:18" s="335" customFormat="1" ht="39.6" customHeight="1" x14ac:dyDescent="0.25">
      <c r="A435" s="326"/>
      <c r="B435" s="326"/>
      <c r="C435" s="326"/>
      <c r="D435" s="327"/>
      <c r="E435" s="328"/>
      <c r="F435" s="329"/>
      <c r="G435" s="330"/>
      <c r="H435" s="331"/>
      <c r="I435" s="332"/>
      <c r="J435" s="331"/>
      <c r="K435" s="333"/>
      <c r="L435" s="334"/>
      <c r="M435" s="337"/>
      <c r="O435" s="336"/>
      <c r="P435" s="319"/>
      <c r="Q435" s="319"/>
      <c r="R435" s="319"/>
    </row>
    <row r="436" spans="1:18" s="335" customFormat="1" ht="39.6" customHeight="1" x14ac:dyDescent="0.25">
      <c r="A436" s="326"/>
      <c r="B436" s="326"/>
      <c r="C436" s="326"/>
      <c r="D436" s="327"/>
      <c r="E436" s="328"/>
      <c r="F436" s="329"/>
      <c r="G436" s="330"/>
      <c r="H436" s="331"/>
      <c r="I436" s="332"/>
      <c r="J436" s="331"/>
      <c r="K436" s="333"/>
      <c r="L436" s="334"/>
      <c r="M436" s="337"/>
      <c r="O436" s="336"/>
      <c r="P436" s="319"/>
      <c r="Q436" s="319"/>
      <c r="R436" s="319"/>
    </row>
    <row r="437" spans="1:18" s="335" customFormat="1" ht="39.6" customHeight="1" x14ac:dyDescent="0.25">
      <c r="A437" s="326"/>
      <c r="B437" s="326"/>
      <c r="C437" s="326"/>
      <c r="D437" s="327"/>
      <c r="E437" s="328"/>
      <c r="F437" s="329"/>
      <c r="G437" s="330"/>
      <c r="H437" s="331"/>
      <c r="I437" s="332"/>
      <c r="J437" s="331"/>
      <c r="K437" s="333"/>
      <c r="L437" s="334"/>
      <c r="M437" s="337"/>
      <c r="O437" s="336"/>
      <c r="P437" s="319"/>
      <c r="Q437" s="319"/>
      <c r="R437" s="319"/>
    </row>
    <row r="438" spans="1:18" s="335" customFormat="1" ht="39.6" customHeight="1" x14ac:dyDescent="0.25">
      <c r="A438" s="326"/>
      <c r="B438" s="326"/>
      <c r="C438" s="326"/>
      <c r="D438" s="327"/>
      <c r="E438" s="328"/>
      <c r="F438" s="329"/>
      <c r="G438" s="330"/>
      <c r="H438" s="331"/>
      <c r="I438" s="332"/>
      <c r="J438" s="331"/>
      <c r="K438" s="333"/>
      <c r="L438" s="334"/>
      <c r="M438" s="337"/>
      <c r="O438" s="336"/>
      <c r="P438" s="319"/>
      <c r="Q438" s="319"/>
      <c r="R438" s="319"/>
    </row>
    <row r="439" spans="1:18" s="335" customFormat="1" ht="39.6" customHeight="1" x14ac:dyDescent="0.25">
      <c r="A439" s="326"/>
      <c r="B439" s="326"/>
      <c r="C439" s="326"/>
      <c r="D439" s="327"/>
      <c r="E439" s="328"/>
      <c r="F439" s="329"/>
      <c r="G439" s="330"/>
      <c r="H439" s="331"/>
      <c r="I439" s="332"/>
      <c r="J439" s="331"/>
      <c r="K439" s="333"/>
      <c r="L439" s="334"/>
      <c r="M439" s="337"/>
      <c r="O439" s="336"/>
      <c r="P439" s="319"/>
      <c r="Q439" s="319"/>
      <c r="R439" s="319"/>
    </row>
    <row r="440" spans="1:18" s="335" customFormat="1" ht="39.6" customHeight="1" x14ac:dyDescent="0.25">
      <c r="A440" s="326"/>
      <c r="B440" s="326"/>
      <c r="C440" s="326"/>
      <c r="D440" s="327"/>
      <c r="E440" s="328"/>
      <c r="F440" s="329"/>
      <c r="G440" s="330"/>
      <c r="H440" s="331"/>
      <c r="I440" s="332"/>
      <c r="J440" s="331"/>
      <c r="K440" s="333"/>
      <c r="L440" s="334"/>
      <c r="M440" s="337"/>
      <c r="O440" s="336"/>
      <c r="P440" s="319"/>
      <c r="Q440" s="319"/>
      <c r="R440" s="319"/>
    </row>
    <row r="441" spans="1:18" s="335" customFormat="1" ht="39.6" customHeight="1" x14ac:dyDescent="0.25">
      <c r="A441" s="326"/>
      <c r="B441" s="326"/>
      <c r="C441" s="326"/>
      <c r="D441" s="327"/>
      <c r="E441" s="328"/>
      <c r="F441" s="329"/>
      <c r="G441" s="330"/>
      <c r="H441" s="331"/>
      <c r="I441" s="332"/>
      <c r="J441" s="331"/>
      <c r="K441" s="333"/>
      <c r="L441" s="334"/>
      <c r="M441" s="337"/>
      <c r="O441" s="336"/>
      <c r="P441" s="319"/>
      <c r="Q441" s="319"/>
      <c r="R441" s="319"/>
    </row>
    <row r="442" spans="1:18" s="335" customFormat="1" ht="39.6" customHeight="1" x14ac:dyDescent="0.25">
      <c r="A442" s="326"/>
      <c r="B442" s="326"/>
      <c r="C442" s="326"/>
      <c r="D442" s="327"/>
      <c r="E442" s="328"/>
      <c r="F442" s="329"/>
      <c r="G442" s="330"/>
      <c r="H442" s="331"/>
      <c r="I442" s="332"/>
      <c r="J442" s="331"/>
      <c r="K442" s="333"/>
      <c r="L442" s="334"/>
      <c r="M442" s="337"/>
      <c r="O442" s="336"/>
      <c r="P442" s="319"/>
      <c r="Q442" s="319"/>
      <c r="R442" s="319"/>
    </row>
    <row r="443" spans="1:18" s="335" customFormat="1" ht="39.6" customHeight="1" x14ac:dyDescent="0.25">
      <c r="A443" s="326"/>
      <c r="B443" s="326"/>
      <c r="C443" s="326"/>
      <c r="D443" s="327"/>
      <c r="E443" s="328"/>
      <c r="F443" s="329"/>
      <c r="G443" s="330"/>
      <c r="H443" s="331"/>
      <c r="I443" s="332"/>
      <c r="J443" s="331"/>
      <c r="K443" s="333"/>
      <c r="L443" s="334"/>
      <c r="M443" s="337"/>
      <c r="O443" s="336"/>
      <c r="P443" s="319"/>
      <c r="Q443" s="319"/>
      <c r="R443" s="319"/>
    </row>
    <row r="444" spans="1:18" s="335" customFormat="1" ht="39.6" customHeight="1" x14ac:dyDescent="0.25">
      <c r="A444" s="326"/>
      <c r="B444" s="326"/>
      <c r="C444" s="326"/>
      <c r="D444" s="327"/>
      <c r="E444" s="328"/>
      <c r="F444" s="329"/>
      <c r="G444" s="330"/>
      <c r="H444" s="331"/>
      <c r="I444" s="332"/>
      <c r="J444" s="331"/>
      <c r="K444" s="333"/>
      <c r="L444" s="334"/>
      <c r="M444" s="337"/>
      <c r="O444" s="336"/>
      <c r="P444" s="319"/>
      <c r="Q444" s="319"/>
      <c r="R444" s="319"/>
    </row>
    <row r="445" spans="1:18" s="335" customFormat="1" ht="39.6" customHeight="1" x14ac:dyDescent="0.25">
      <c r="A445" s="326"/>
      <c r="B445" s="326"/>
      <c r="C445" s="326"/>
      <c r="D445" s="327"/>
      <c r="E445" s="328"/>
      <c r="F445" s="329"/>
      <c r="G445" s="330"/>
      <c r="H445" s="331"/>
      <c r="I445" s="332"/>
      <c r="J445" s="331"/>
      <c r="K445" s="333"/>
      <c r="L445" s="334"/>
      <c r="M445" s="337"/>
      <c r="O445" s="336"/>
      <c r="P445" s="319"/>
      <c r="Q445" s="319"/>
      <c r="R445" s="319"/>
    </row>
    <row r="446" spans="1:18" s="335" customFormat="1" ht="39.6" customHeight="1" x14ac:dyDescent="0.25">
      <c r="A446" s="326"/>
      <c r="B446" s="326"/>
      <c r="C446" s="326"/>
      <c r="D446" s="327"/>
      <c r="E446" s="328"/>
      <c r="F446" s="329"/>
      <c r="G446" s="330"/>
      <c r="H446" s="331"/>
      <c r="I446" s="332"/>
      <c r="J446" s="331"/>
      <c r="K446" s="333"/>
      <c r="L446" s="334"/>
      <c r="M446" s="337"/>
      <c r="O446" s="336"/>
      <c r="P446" s="319"/>
      <c r="Q446" s="319"/>
      <c r="R446" s="319"/>
    </row>
    <row r="447" spans="1:18" s="335" customFormat="1" ht="39.6" customHeight="1" x14ac:dyDescent="0.25">
      <c r="A447" s="326"/>
      <c r="B447" s="326"/>
      <c r="C447" s="326"/>
      <c r="D447" s="327"/>
      <c r="E447" s="328"/>
      <c r="F447" s="329"/>
      <c r="G447" s="330"/>
      <c r="H447" s="331"/>
      <c r="I447" s="332"/>
      <c r="J447" s="331"/>
      <c r="K447" s="333"/>
      <c r="L447" s="334"/>
      <c r="M447" s="337"/>
      <c r="O447" s="336"/>
      <c r="P447" s="319"/>
      <c r="Q447" s="319"/>
      <c r="R447" s="319"/>
    </row>
    <row r="448" spans="1:18" s="335" customFormat="1" ht="39.6" customHeight="1" x14ac:dyDescent="0.25">
      <c r="A448" s="326"/>
      <c r="B448" s="326"/>
      <c r="C448" s="326"/>
      <c r="D448" s="327"/>
      <c r="E448" s="328"/>
      <c r="F448" s="329"/>
      <c r="G448" s="330"/>
      <c r="H448" s="331"/>
      <c r="I448" s="332"/>
      <c r="J448" s="331"/>
      <c r="K448" s="333"/>
      <c r="L448" s="334"/>
      <c r="M448" s="337"/>
      <c r="O448" s="336"/>
      <c r="P448" s="319"/>
      <c r="Q448" s="319"/>
      <c r="R448" s="319"/>
    </row>
    <row r="449" spans="1:18" s="335" customFormat="1" ht="39.6" customHeight="1" x14ac:dyDescent="0.25">
      <c r="A449" s="326"/>
      <c r="B449" s="326"/>
      <c r="C449" s="326"/>
      <c r="D449" s="327"/>
      <c r="E449" s="328"/>
      <c r="F449" s="329"/>
      <c r="G449" s="330"/>
      <c r="H449" s="331"/>
      <c r="I449" s="332"/>
      <c r="J449" s="331"/>
      <c r="K449" s="333"/>
      <c r="L449" s="334"/>
      <c r="M449" s="337"/>
      <c r="O449" s="336"/>
      <c r="P449" s="319"/>
      <c r="Q449" s="319"/>
      <c r="R449" s="319"/>
    </row>
    <row r="450" spans="1:18" s="335" customFormat="1" ht="39.6" customHeight="1" x14ac:dyDescent="0.25">
      <c r="A450" s="326"/>
      <c r="B450" s="326"/>
      <c r="C450" s="326"/>
      <c r="D450" s="327"/>
      <c r="E450" s="328"/>
      <c r="F450" s="329"/>
      <c r="G450" s="330"/>
      <c r="H450" s="331"/>
      <c r="I450" s="332"/>
      <c r="J450" s="331"/>
      <c r="K450" s="333"/>
      <c r="L450" s="334"/>
      <c r="M450" s="337"/>
      <c r="O450" s="336"/>
      <c r="P450" s="319"/>
      <c r="Q450" s="319"/>
      <c r="R450" s="319"/>
    </row>
    <row r="451" spans="1:18" s="335" customFormat="1" ht="39.6" customHeight="1" x14ac:dyDescent="0.25">
      <c r="A451" s="326"/>
      <c r="B451" s="326"/>
      <c r="C451" s="326"/>
      <c r="D451" s="327"/>
      <c r="E451" s="328"/>
      <c r="F451" s="329"/>
      <c r="G451" s="330"/>
      <c r="H451" s="331"/>
      <c r="I451" s="332"/>
      <c r="J451" s="331"/>
      <c r="K451" s="333"/>
      <c r="L451" s="334"/>
      <c r="M451" s="337"/>
      <c r="O451" s="336"/>
      <c r="P451" s="319"/>
      <c r="Q451" s="319"/>
      <c r="R451" s="319"/>
    </row>
    <row r="452" spans="1:18" s="335" customFormat="1" ht="39.6" customHeight="1" x14ac:dyDescent="0.25">
      <c r="A452" s="326"/>
      <c r="B452" s="326"/>
      <c r="C452" s="326"/>
      <c r="D452" s="327"/>
      <c r="E452" s="328"/>
      <c r="F452" s="329"/>
      <c r="G452" s="330"/>
      <c r="H452" s="331"/>
      <c r="I452" s="332"/>
      <c r="J452" s="331"/>
      <c r="K452" s="333"/>
      <c r="L452" s="334"/>
      <c r="M452" s="337"/>
      <c r="O452" s="336"/>
      <c r="P452" s="319"/>
      <c r="Q452" s="319"/>
      <c r="R452" s="319"/>
    </row>
    <row r="453" spans="1:18" s="335" customFormat="1" ht="39.6" customHeight="1" x14ac:dyDescent="0.25">
      <c r="A453" s="326"/>
      <c r="B453" s="326"/>
      <c r="C453" s="326"/>
      <c r="D453" s="327"/>
      <c r="E453" s="328"/>
      <c r="F453" s="329"/>
      <c r="G453" s="330"/>
      <c r="H453" s="331"/>
      <c r="I453" s="332"/>
      <c r="J453" s="331"/>
      <c r="K453" s="333"/>
      <c r="L453" s="334"/>
      <c r="M453" s="337"/>
      <c r="O453" s="336"/>
      <c r="P453" s="319"/>
      <c r="Q453" s="319"/>
      <c r="R453" s="319"/>
    </row>
    <row r="454" spans="1:18" s="335" customFormat="1" ht="39.6" customHeight="1" x14ac:dyDescent="0.25">
      <c r="A454" s="326"/>
      <c r="B454" s="326"/>
      <c r="C454" s="326"/>
      <c r="D454" s="327"/>
      <c r="E454" s="328"/>
      <c r="F454" s="329"/>
      <c r="G454" s="330"/>
      <c r="H454" s="331"/>
      <c r="I454" s="332"/>
      <c r="J454" s="331"/>
      <c r="K454" s="333"/>
      <c r="L454" s="334"/>
      <c r="M454" s="337"/>
      <c r="O454" s="336"/>
      <c r="P454" s="319"/>
      <c r="Q454" s="319"/>
      <c r="R454" s="319"/>
    </row>
    <row r="455" spans="1:18" s="335" customFormat="1" ht="39.6" customHeight="1" x14ac:dyDescent="0.25">
      <c r="A455" s="326"/>
      <c r="B455" s="326"/>
      <c r="C455" s="326"/>
      <c r="D455" s="327"/>
      <c r="E455" s="328"/>
      <c r="F455" s="329"/>
      <c r="G455" s="330"/>
      <c r="H455" s="331"/>
      <c r="I455" s="332"/>
      <c r="J455" s="331"/>
      <c r="K455" s="333"/>
      <c r="L455" s="334"/>
      <c r="M455" s="337"/>
      <c r="O455" s="336"/>
      <c r="P455" s="319"/>
      <c r="Q455" s="319"/>
      <c r="R455" s="319"/>
    </row>
    <row r="456" spans="1:18" s="335" customFormat="1" ht="39.6" customHeight="1" x14ac:dyDescent="0.25">
      <c r="A456" s="326"/>
      <c r="B456" s="326"/>
      <c r="C456" s="326"/>
      <c r="D456" s="327"/>
      <c r="E456" s="328"/>
      <c r="F456" s="329"/>
      <c r="G456" s="330"/>
      <c r="H456" s="331"/>
      <c r="I456" s="332"/>
      <c r="J456" s="331"/>
      <c r="K456" s="333"/>
      <c r="L456" s="334"/>
      <c r="M456" s="337"/>
      <c r="O456" s="336"/>
      <c r="P456" s="319"/>
      <c r="Q456" s="319"/>
      <c r="R456" s="319"/>
    </row>
    <row r="457" spans="1:18" s="335" customFormat="1" ht="39.6" customHeight="1" x14ac:dyDescent="0.25">
      <c r="A457" s="326"/>
      <c r="B457" s="326"/>
      <c r="C457" s="326"/>
      <c r="D457" s="327"/>
      <c r="E457" s="328"/>
      <c r="F457" s="329"/>
      <c r="G457" s="330"/>
      <c r="H457" s="331"/>
      <c r="I457" s="332"/>
      <c r="J457" s="331"/>
      <c r="K457" s="333"/>
      <c r="L457" s="334"/>
      <c r="M457" s="337"/>
      <c r="O457" s="336"/>
      <c r="P457" s="319"/>
      <c r="Q457" s="319"/>
      <c r="R457" s="319"/>
    </row>
    <row r="458" spans="1:18" s="335" customFormat="1" ht="39.6" customHeight="1" x14ac:dyDescent="0.25">
      <c r="A458" s="326"/>
      <c r="B458" s="326"/>
      <c r="C458" s="326"/>
      <c r="D458" s="327"/>
      <c r="E458" s="328"/>
      <c r="F458" s="329"/>
      <c r="G458" s="330"/>
      <c r="H458" s="331"/>
      <c r="I458" s="332"/>
      <c r="J458" s="331"/>
      <c r="K458" s="333"/>
      <c r="L458" s="334"/>
      <c r="M458" s="337"/>
      <c r="O458" s="336"/>
      <c r="P458" s="319"/>
      <c r="Q458" s="319"/>
      <c r="R458" s="319"/>
    </row>
    <row r="459" spans="1:18" s="335" customFormat="1" ht="39.6" customHeight="1" x14ac:dyDescent="0.25">
      <c r="A459" s="326"/>
      <c r="B459" s="326"/>
      <c r="C459" s="326"/>
      <c r="D459" s="327"/>
      <c r="E459" s="328"/>
      <c r="F459" s="329"/>
      <c r="G459" s="330"/>
      <c r="H459" s="331"/>
      <c r="I459" s="332"/>
      <c r="J459" s="331"/>
      <c r="K459" s="333"/>
      <c r="L459" s="334"/>
      <c r="M459" s="337"/>
      <c r="O459" s="336"/>
      <c r="P459" s="319"/>
      <c r="Q459" s="319"/>
      <c r="R459" s="319"/>
    </row>
    <row r="460" spans="1:18" s="335" customFormat="1" ht="39.6" customHeight="1" x14ac:dyDescent="0.25">
      <c r="A460" s="326"/>
      <c r="B460" s="326"/>
      <c r="C460" s="326"/>
      <c r="D460" s="327"/>
      <c r="E460" s="328"/>
      <c r="F460" s="329"/>
      <c r="G460" s="330"/>
      <c r="H460" s="331"/>
      <c r="I460" s="332"/>
      <c r="J460" s="331"/>
      <c r="K460" s="333"/>
      <c r="L460" s="334"/>
      <c r="M460" s="337"/>
      <c r="O460" s="336"/>
      <c r="P460" s="319"/>
      <c r="Q460" s="319"/>
      <c r="R460" s="319"/>
    </row>
    <row r="461" spans="1:18" s="335" customFormat="1" ht="39.6" customHeight="1" x14ac:dyDescent="0.25">
      <c r="A461" s="326"/>
      <c r="B461" s="326"/>
      <c r="C461" s="326"/>
      <c r="D461" s="327"/>
      <c r="E461" s="328"/>
      <c r="F461" s="329"/>
      <c r="G461" s="330"/>
      <c r="H461" s="331"/>
      <c r="I461" s="332"/>
      <c r="J461" s="331"/>
      <c r="K461" s="333"/>
      <c r="L461" s="334"/>
      <c r="M461" s="337"/>
      <c r="O461" s="336"/>
      <c r="P461" s="319"/>
      <c r="Q461" s="319"/>
      <c r="R461" s="319"/>
    </row>
    <row r="462" spans="1:18" s="335" customFormat="1" ht="39.6" customHeight="1" x14ac:dyDescent="0.25">
      <c r="A462" s="326"/>
      <c r="B462" s="326"/>
      <c r="C462" s="326"/>
      <c r="D462" s="327"/>
      <c r="E462" s="328"/>
      <c r="F462" s="329"/>
      <c r="G462" s="330"/>
      <c r="H462" s="331"/>
      <c r="I462" s="332"/>
      <c r="J462" s="331"/>
      <c r="K462" s="333"/>
      <c r="L462" s="334"/>
      <c r="M462" s="337"/>
      <c r="O462" s="336"/>
      <c r="P462" s="319"/>
      <c r="Q462" s="319"/>
      <c r="R462" s="319"/>
    </row>
    <row r="463" spans="1:18" s="335" customFormat="1" ht="39.6" customHeight="1" x14ac:dyDescent="0.25">
      <c r="A463" s="326"/>
      <c r="B463" s="326"/>
      <c r="C463" s="326"/>
      <c r="D463" s="327"/>
      <c r="E463" s="328"/>
      <c r="F463" s="329"/>
      <c r="G463" s="330"/>
      <c r="H463" s="331"/>
      <c r="I463" s="332"/>
      <c r="J463" s="331"/>
      <c r="K463" s="333"/>
      <c r="L463" s="334"/>
      <c r="M463" s="337"/>
      <c r="O463" s="336"/>
      <c r="P463" s="319"/>
      <c r="Q463" s="319"/>
      <c r="R463" s="319"/>
    </row>
    <row r="464" spans="1:18" s="335" customFormat="1" ht="39.6" customHeight="1" x14ac:dyDescent="0.25">
      <c r="A464" s="326"/>
      <c r="B464" s="326"/>
      <c r="C464" s="326"/>
      <c r="D464" s="327"/>
      <c r="E464" s="328"/>
      <c r="F464" s="329"/>
      <c r="G464" s="330"/>
      <c r="H464" s="331"/>
      <c r="I464" s="332"/>
      <c r="J464" s="331"/>
      <c r="K464" s="333"/>
      <c r="L464" s="334"/>
      <c r="M464" s="337"/>
      <c r="O464" s="336"/>
      <c r="P464" s="319"/>
      <c r="Q464" s="319"/>
      <c r="R464" s="319"/>
    </row>
    <row r="465" spans="1:18" s="335" customFormat="1" ht="39.6" customHeight="1" x14ac:dyDescent="0.25">
      <c r="A465" s="326"/>
      <c r="B465" s="326"/>
      <c r="C465" s="326"/>
      <c r="D465" s="327"/>
      <c r="E465" s="328"/>
      <c r="F465" s="329"/>
      <c r="G465" s="330"/>
      <c r="H465" s="331"/>
      <c r="I465" s="332"/>
      <c r="J465" s="331"/>
      <c r="K465" s="333"/>
      <c r="L465" s="334"/>
      <c r="M465" s="337"/>
      <c r="O465" s="336"/>
      <c r="P465" s="319"/>
      <c r="Q465" s="319"/>
      <c r="R465" s="319"/>
    </row>
    <row r="466" spans="1:18" s="335" customFormat="1" ht="39.6" customHeight="1" x14ac:dyDescent="0.25">
      <c r="A466" s="326"/>
      <c r="B466" s="326"/>
      <c r="C466" s="326"/>
      <c r="D466" s="327"/>
      <c r="E466" s="328"/>
      <c r="F466" s="329"/>
      <c r="G466" s="330"/>
      <c r="H466" s="331"/>
      <c r="I466" s="332"/>
      <c r="J466" s="331"/>
      <c r="K466" s="333"/>
      <c r="L466" s="334"/>
      <c r="M466" s="337"/>
      <c r="O466" s="336"/>
      <c r="P466" s="319"/>
      <c r="Q466" s="319"/>
      <c r="R466" s="319"/>
    </row>
    <row r="467" spans="1:18" s="335" customFormat="1" ht="39.6" customHeight="1" x14ac:dyDescent="0.25">
      <c r="A467" s="326"/>
      <c r="B467" s="326"/>
      <c r="C467" s="326"/>
      <c r="D467" s="327"/>
      <c r="E467" s="328"/>
      <c r="F467" s="329"/>
      <c r="G467" s="330"/>
      <c r="H467" s="331"/>
      <c r="I467" s="332"/>
      <c r="J467" s="331"/>
      <c r="K467" s="333"/>
      <c r="L467" s="334"/>
      <c r="M467" s="337"/>
      <c r="O467" s="336"/>
      <c r="P467" s="319"/>
      <c r="Q467" s="319"/>
      <c r="R467" s="319"/>
    </row>
    <row r="468" spans="1:18" s="335" customFormat="1" ht="39.6" customHeight="1" x14ac:dyDescent="0.25">
      <c r="A468" s="326"/>
      <c r="B468" s="326"/>
      <c r="C468" s="326"/>
      <c r="D468" s="327"/>
      <c r="E468" s="328"/>
      <c r="F468" s="329"/>
      <c r="G468" s="330"/>
      <c r="H468" s="331"/>
      <c r="I468" s="332"/>
      <c r="J468" s="331"/>
      <c r="K468" s="333"/>
      <c r="L468" s="334"/>
      <c r="M468" s="337"/>
      <c r="O468" s="336"/>
      <c r="P468" s="319"/>
      <c r="Q468" s="319"/>
      <c r="R468" s="319"/>
    </row>
    <row r="469" spans="1:18" s="335" customFormat="1" ht="39.6" customHeight="1" x14ac:dyDescent="0.25">
      <c r="A469" s="326"/>
      <c r="B469" s="326"/>
      <c r="C469" s="326"/>
      <c r="D469" s="327"/>
      <c r="E469" s="328"/>
      <c r="F469" s="329"/>
      <c r="G469" s="330"/>
      <c r="H469" s="331"/>
      <c r="I469" s="332"/>
      <c r="J469" s="331"/>
      <c r="K469" s="333"/>
      <c r="L469" s="334"/>
      <c r="M469" s="337"/>
      <c r="O469" s="336"/>
      <c r="P469" s="319"/>
      <c r="Q469" s="319"/>
      <c r="R469" s="319"/>
    </row>
    <row r="470" spans="1:18" s="335" customFormat="1" ht="39.6" customHeight="1" x14ac:dyDescent="0.25">
      <c r="A470" s="326"/>
      <c r="B470" s="326"/>
      <c r="C470" s="326"/>
      <c r="D470" s="327"/>
      <c r="E470" s="328"/>
      <c r="F470" s="329"/>
      <c r="G470" s="330"/>
      <c r="H470" s="331"/>
      <c r="I470" s="332"/>
      <c r="J470" s="331"/>
      <c r="K470" s="333"/>
      <c r="L470" s="334"/>
      <c r="M470" s="337"/>
      <c r="O470" s="336"/>
      <c r="P470" s="319"/>
      <c r="Q470" s="319"/>
      <c r="R470" s="319"/>
    </row>
    <row r="471" spans="1:18" s="335" customFormat="1" ht="39.6" customHeight="1" x14ac:dyDescent="0.25">
      <c r="A471" s="326"/>
      <c r="B471" s="326"/>
      <c r="C471" s="326"/>
      <c r="D471" s="327"/>
      <c r="E471" s="328"/>
      <c r="F471" s="329"/>
      <c r="G471" s="330"/>
      <c r="H471" s="331"/>
      <c r="I471" s="332"/>
      <c r="J471" s="331"/>
      <c r="K471" s="333"/>
      <c r="L471" s="334"/>
      <c r="M471" s="337"/>
      <c r="O471" s="336"/>
      <c r="P471" s="319"/>
      <c r="Q471" s="319"/>
      <c r="R471" s="319"/>
    </row>
    <row r="472" spans="1:18" s="335" customFormat="1" ht="39.6" customHeight="1" x14ac:dyDescent="0.25">
      <c r="A472" s="326"/>
      <c r="B472" s="326"/>
      <c r="C472" s="326"/>
      <c r="D472" s="327"/>
      <c r="E472" s="328"/>
      <c r="F472" s="329"/>
      <c r="G472" s="330"/>
      <c r="H472" s="331"/>
      <c r="I472" s="332"/>
      <c r="J472" s="331"/>
      <c r="K472" s="333"/>
      <c r="L472" s="334"/>
      <c r="M472" s="337"/>
      <c r="O472" s="336"/>
      <c r="P472" s="319"/>
      <c r="Q472" s="319"/>
      <c r="R472" s="319"/>
    </row>
    <row r="473" spans="1:18" s="335" customFormat="1" ht="39.6" customHeight="1" x14ac:dyDescent="0.25">
      <c r="A473" s="326"/>
      <c r="B473" s="326"/>
      <c r="C473" s="326"/>
      <c r="D473" s="327"/>
      <c r="E473" s="328"/>
      <c r="F473" s="329"/>
      <c r="G473" s="330"/>
      <c r="H473" s="331"/>
      <c r="I473" s="332"/>
      <c r="J473" s="331"/>
      <c r="K473" s="333"/>
      <c r="L473" s="334"/>
      <c r="M473" s="337"/>
      <c r="O473" s="336"/>
      <c r="P473" s="319"/>
      <c r="Q473" s="319"/>
      <c r="R473" s="319"/>
    </row>
    <row r="474" spans="1:18" s="335" customFormat="1" ht="39.6" customHeight="1" x14ac:dyDescent="0.25">
      <c r="A474" s="326"/>
      <c r="B474" s="326"/>
      <c r="C474" s="326"/>
      <c r="D474" s="327"/>
      <c r="E474" s="328"/>
      <c r="F474" s="329"/>
      <c r="G474" s="330"/>
      <c r="H474" s="331"/>
      <c r="I474" s="332"/>
      <c r="J474" s="331"/>
      <c r="K474" s="333"/>
      <c r="L474" s="334"/>
      <c r="M474" s="337"/>
      <c r="O474" s="336"/>
      <c r="P474" s="319"/>
      <c r="Q474" s="319"/>
      <c r="R474" s="319"/>
    </row>
    <row r="475" spans="1:18" s="335" customFormat="1" ht="39.6" customHeight="1" x14ac:dyDescent="0.25">
      <c r="A475" s="326"/>
      <c r="B475" s="326"/>
      <c r="C475" s="326"/>
      <c r="D475" s="327"/>
      <c r="E475" s="328"/>
      <c r="F475" s="329"/>
      <c r="G475" s="330"/>
      <c r="H475" s="331"/>
      <c r="I475" s="332"/>
      <c r="J475" s="331"/>
      <c r="K475" s="333"/>
      <c r="L475" s="334"/>
      <c r="M475" s="337"/>
      <c r="O475" s="336"/>
      <c r="P475" s="319"/>
      <c r="Q475" s="319"/>
      <c r="R475" s="319"/>
    </row>
    <row r="476" spans="1:18" s="335" customFormat="1" ht="39.6" customHeight="1" x14ac:dyDescent="0.25">
      <c r="A476" s="326"/>
      <c r="B476" s="326"/>
      <c r="C476" s="326"/>
      <c r="D476" s="327"/>
      <c r="E476" s="328"/>
      <c r="F476" s="329"/>
      <c r="G476" s="330"/>
      <c r="H476" s="331"/>
      <c r="I476" s="332"/>
      <c r="J476" s="331"/>
      <c r="K476" s="333"/>
      <c r="L476" s="334"/>
      <c r="M476" s="337"/>
      <c r="O476" s="336"/>
      <c r="P476" s="319"/>
      <c r="Q476" s="319"/>
      <c r="R476" s="319"/>
    </row>
    <row r="477" spans="1:18" s="335" customFormat="1" ht="39.6" customHeight="1" x14ac:dyDescent="0.25">
      <c r="A477" s="326"/>
      <c r="B477" s="326"/>
      <c r="C477" s="326"/>
      <c r="D477" s="327"/>
      <c r="E477" s="328"/>
      <c r="F477" s="329"/>
      <c r="G477" s="330"/>
      <c r="H477" s="331"/>
      <c r="I477" s="332"/>
      <c r="J477" s="331"/>
      <c r="K477" s="333"/>
      <c r="L477" s="334"/>
      <c r="M477" s="337"/>
      <c r="O477" s="336"/>
      <c r="P477" s="319"/>
      <c r="Q477" s="319"/>
      <c r="R477" s="319"/>
    </row>
    <row r="478" spans="1:18" s="335" customFormat="1" ht="39.6" customHeight="1" x14ac:dyDescent="0.25">
      <c r="A478" s="326"/>
      <c r="B478" s="326"/>
      <c r="C478" s="326"/>
      <c r="D478" s="327"/>
      <c r="E478" s="328"/>
      <c r="F478" s="329"/>
      <c r="G478" s="330"/>
      <c r="H478" s="331"/>
      <c r="I478" s="332"/>
      <c r="J478" s="331"/>
      <c r="K478" s="333"/>
      <c r="L478" s="334"/>
      <c r="M478" s="337"/>
      <c r="O478" s="336"/>
      <c r="P478" s="319"/>
      <c r="Q478" s="319"/>
      <c r="R478" s="319"/>
    </row>
    <row r="479" spans="1:18" s="335" customFormat="1" ht="39.6" customHeight="1" x14ac:dyDescent="0.25">
      <c r="A479" s="326"/>
      <c r="B479" s="326"/>
      <c r="C479" s="326"/>
      <c r="D479" s="327"/>
      <c r="E479" s="328"/>
      <c r="F479" s="329"/>
      <c r="G479" s="330"/>
      <c r="H479" s="331"/>
      <c r="I479" s="332"/>
      <c r="J479" s="331"/>
      <c r="K479" s="333"/>
      <c r="L479" s="334"/>
      <c r="M479" s="337"/>
      <c r="O479" s="336"/>
      <c r="P479" s="319"/>
      <c r="Q479" s="319"/>
      <c r="R479" s="319"/>
    </row>
    <row r="480" spans="1:18" s="335" customFormat="1" ht="39.6" customHeight="1" x14ac:dyDescent="0.25">
      <c r="A480" s="326"/>
      <c r="B480" s="326"/>
      <c r="C480" s="326"/>
      <c r="D480" s="327"/>
      <c r="E480" s="328"/>
      <c r="F480" s="329"/>
      <c r="G480" s="330"/>
      <c r="H480" s="331"/>
      <c r="I480" s="332"/>
      <c r="J480" s="331"/>
      <c r="K480" s="333"/>
      <c r="L480" s="334"/>
      <c r="M480" s="337"/>
      <c r="O480" s="336"/>
      <c r="P480" s="319"/>
      <c r="Q480" s="319"/>
      <c r="R480" s="319"/>
    </row>
    <row r="481" spans="1:18" s="335" customFormat="1" ht="39.6" customHeight="1" x14ac:dyDescent="0.25">
      <c r="A481" s="326"/>
      <c r="B481" s="326"/>
      <c r="C481" s="326"/>
      <c r="D481" s="327"/>
      <c r="E481" s="328"/>
      <c r="F481" s="329"/>
      <c r="G481" s="330"/>
      <c r="H481" s="331"/>
      <c r="I481" s="332"/>
      <c r="J481" s="331"/>
      <c r="K481" s="333"/>
      <c r="L481" s="334"/>
      <c r="M481" s="337"/>
      <c r="O481" s="336"/>
      <c r="P481" s="319"/>
      <c r="Q481" s="319"/>
      <c r="R481" s="319"/>
    </row>
    <row r="482" spans="1:18" s="335" customFormat="1" ht="39.6" customHeight="1" x14ac:dyDescent="0.25">
      <c r="A482" s="326"/>
      <c r="B482" s="326"/>
      <c r="C482" s="326"/>
      <c r="D482" s="327"/>
      <c r="E482" s="328"/>
      <c r="F482" s="329"/>
      <c r="G482" s="330"/>
      <c r="H482" s="331"/>
      <c r="I482" s="332"/>
      <c r="J482" s="331"/>
      <c r="K482" s="333"/>
      <c r="L482" s="334"/>
      <c r="M482" s="337"/>
      <c r="O482" s="336"/>
      <c r="P482" s="319"/>
      <c r="Q482" s="319"/>
      <c r="R482" s="319"/>
    </row>
    <row r="483" spans="1:18" s="335" customFormat="1" ht="39.6" customHeight="1" x14ac:dyDescent="0.25">
      <c r="A483" s="326"/>
      <c r="B483" s="326"/>
      <c r="C483" s="326"/>
      <c r="D483" s="327"/>
      <c r="E483" s="328"/>
      <c r="F483" s="329"/>
      <c r="G483" s="330"/>
      <c r="H483" s="331"/>
      <c r="I483" s="332"/>
      <c r="J483" s="331"/>
      <c r="K483" s="333"/>
      <c r="L483" s="334"/>
      <c r="M483" s="337"/>
      <c r="O483" s="336"/>
      <c r="P483" s="319"/>
      <c r="Q483" s="319"/>
      <c r="R483" s="319"/>
    </row>
    <row r="484" spans="1:18" s="335" customFormat="1" ht="39.6" customHeight="1" x14ac:dyDescent="0.25">
      <c r="A484" s="326"/>
      <c r="B484" s="326"/>
      <c r="C484" s="326"/>
      <c r="D484" s="327"/>
      <c r="E484" s="328"/>
      <c r="F484" s="329"/>
      <c r="G484" s="330"/>
      <c r="H484" s="331"/>
      <c r="I484" s="332"/>
      <c r="J484" s="331"/>
      <c r="K484" s="333"/>
      <c r="L484" s="334"/>
      <c r="M484" s="337"/>
      <c r="O484" s="336"/>
      <c r="P484" s="319"/>
      <c r="Q484" s="319"/>
      <c r="R484" s="319"/>
    </row>
    <row r="485" spans="1:18" s="335" customFormat="1" ht="39.6" customHeight="1" x14ac:dyDescent="0.25">
      <c r="A485" s="326"/>
      <c r="B485" s="326"/>
      <c r="C485" s="326"/>
      <c r="D485" s="327"/>
      <c r="E485" s="328"/>
      <c r="F485" s="329"/>
      <c r="G485" s="330"/>
      <c r="H485" s="331"/>
      <c r="I485" s="332"/>
      <c r="J485" s="331"/>
      <c r="K485" s="333"/>
      <c r="L485" s="334"/>
      <c r="M485" s="337"/>
      <c r="O485" s="336"/>
      <c r="P485" s="319"/>
      <c r="Q485" s="319"/>
      <c r="R485" s="319"/>
    </row>
    <row r="486" spans="1:18" s="335" customFormat="1" ht="39.6" customHeight="1" x14ac:dyDescent="0.25">
      <c r="A486" s="326"/>
      <c r="B486" s="326"/>
      <c r="C486" s="326"/>
      <c r="D486" s="327"/>
      <c r="E486" s="328"/>
      <c r="F486" s="329"/>
      <c r="G486" s="330"/>
      <c r="H486" s="331"/>
      <c r="I486" s="332"/>
      <c r="J486" s="331"/>
      <c r="K486" s="333"/>
      <c r="L486" s="334"/>
      <c r="M486" s="337"/>
      <c r="O486" s="336"/>
      <c r="P486" s="319"/>
      <c r="Q486" s="319"/>
      <c r="R486" s="319"/>
    </row>
    <row r="487" spans="1:18" s="335" customFormat="1" ht="39.6" customHeight="1" x14ac:dyDescent="0.25">
      <c r="A487" s="326"/>
      <c r="B487" s="326"/>
      <c r="C487" s="326"/>
      <c r="D487" s="327"/>
      <c r="E487" s="328"/>
      <c r="F487" s="329"/>
      <c r="G487" s="330"/>
      <c r="H487" s="331"/>
      <c r="I487" s="332"/>
      <c r="J487" s="331"/>
      <c r="K487" s="333"/>
      <c r="L487" s="334"/>
      <c r="M487" s="337"/>
      <c r="O487" s="336"/>
      <c r="P487" s="319"/>
      <c r="Q487" s="319"/>
      <c r="R487" s="319"/>
    </row>
    <row r="488" spans="1:18" s="335" customFormat="1" ht="39.6" customHeight="1" x14ac:dyDescent="0.25">
      <c r="A488" s="326"/>
      <c r="B488" s="326"/>
      <c r="C488" s="326"/>
      <c r="D488" s="327"/>
      <c r="E488" s="328"/>
      <c r="F488" s="329"/>
      <c r="G488" s="330"/>
      <c r="H488" s="331"/>
      <c r="I488" s="332"/>
      <c r="J488" s="331"/>
      <c r="K488" s="333"/>
      <c r="L488" s="334"/>
      <c r="M488" s="337"/>
      <c r="O488" s="336"/>
      <c r="P488" s="319"/>
      <c r="Q488" s="319"/>
      <c r="R488" s="319"/>
    </row>
    <row r="489" spans="1:18" s="335" customFormat="1" ht="39.6" customHeight="1" x14ac:dyDescent="0.25">
      <c r="A489" s="326"/>
      <c r="B489" s="326"/>
      <c r="C489" s="326"/>
      <c r="D489" s="327"/>
      <c r="E489" s="328"/>
      <c r="F489" s="329"/>
      <c r="G489" s="330"/>
      <c r="H489" s="331"/>
      <c r="I489" s="332"/>
      <c r="J489" s="331"/>
      <c r="K489" s="333"/>
      <c r="L489" s="334"/>
      <c r="M489" s="337"/>
      <c r="O489" s="336"/>
      <c r="P489" s="319"/>
      <c r="Q489" s="319"/>
      <c r="R489" s="319"/>
    </row>
    <row r="490" spans="1:18" s="335" customFormat="1" ht="39.6" customHeight="1" x14ac:dyDescent="0.25">
      <c r="A490" s="326"/>
      <c r="B490" s="326"/>
      <c r="C490" s="326"/>
      <c r="D490" s="327"/>
      <c r="E490" s="328"/>
      <c r="F490" s="329"/>
      <c r="G490" s="330"/>
      <c r="H490" s="331"/>
      <c r="I490" s="332"/>
      <c r="J490" s="331"/>
      <c r="K490" s="333"/>
      <c r="L490" s="334"/>
      <c r="M490" s="337"/>
      <c r="O490" s="336"/>
      <c r="P490" s="319"/>
      <c r="Q490" s="319"/>
      <c r="R490" s="319"/>
    </row>
    <row r="491" spans="1:18" s="335" customFormat="1" ht="39.6" customHeight="1" x14ac:dyDescent="0.25">
      <c r="A491" s="326"/>
      <c r="B491" s="326"/>
      <c r="C491" s="326"/>
      <c r="D491" s="327"/>
      <c r="E491" s="328"/>
      <c r="F491" s="329"/>
      <c r="G491" s="330"/>
      <c r="H491" s="331"/>
      <c r="I491" s="332"/>
      <c r="J491" s="331"/>
      <c r="K491" s="333"/>
      <c r="L491" s="334"/>
      <c r="M491" s="337"/>
      <c r="O491" s="336"/>
      <c r="P491" s="319"/>
      <c r="Q491" s="319"/>
      <c r="R491" s="319"/>
    </row>
    <row r="492" spans="1:18" s="335" customFormat="1" ht="39.6" customHeight="1" x14ac:dyDescent="0.25">
      <c r="A492" s="326"/>
      <c r="B492" s="326"/>
      <c r="C492" s="326"/>
      <c r="D492" s="327"/>
      <c r="E492" s="328"/>
      <c r="F492" s="329"/>
      <c r="G492" s="330"/>
      <c r="H492" s="331"/>
      <c r="I492" s="332"/>
      <c r="J492" s="331"/>
      <c r="K492" s="333"/>
      <c r="L492" s="334"/>
      <c r="M492" s="337"/>
      <c r="O492" s="336"/>
      <c r="P492" s="319"/>
      <c r="Q492" s="319"/>
      <c r="R492" s="319"/>
    </row>
    <row r="493" spans="1:18" s="335" customFormat="1" ht="39.6" customHeight="1" x14ac:dyDescent="0.25">
      <c r="A493" s="326"/>
      <c r="B493" s="326"/>
      <c r="C493" s="326"/>
      <c r="D493" s="327"/>
      <c r="E493" s="328"/>
      <c r="F493" s="329"/>
      <c r="G493" s="330"/>
      <c r="H493" s="331"/>
      <c r="I493" s="332"/>
      <c r="J493" s="331"/>
      <c r="K493" s="333"/>
      <c r="L493" s="334"/>
      <c r="M493" s="337"/>
      <c r="O493" s="336"/>
      <c r="P493" s="319"/>
      <c r="Q493" s="319"/>
      <c r="R493" s="319"/>
    </row>
    <row r="494" spans="1:18" s="335" customFormat="1" ht="39.6" customHeight="1" x14ac:dyDescent="0.25">
      <c r="A494" s="326"/>
      <c r="B494" s="326"/>
      <c r="C494" s="326"/>
      <c r="D494" s="327"/>
      <c r="E494" s="328"/>
      <c r="F494" s="329"/>
      <c r="G494" s="330"/>
      <c r="H494" s="331"/>
      <c r="I494" s="332"/>
      <c r="J494" s="331"/>
      <c r="K494" s="333"/>
      <c r="L494" s="334"/>
      <c r="M494" s="337"/>
      <c r="O494" s="336"/>
      <c r="P494" s="319"/>
      <c r="Q494" s="319"/>
      <c r="R494" s="319"/>
    </row>
    <row r="495" spans="1:18" s="335" customFormat="1" ht="39.6" customHeight="1" x14ac:dyDescent="0.25">
      <c r="A495" s="326"/>
      <c r="B495" s="326"/>
      <c r="C495" s="326"/>
      <c r="D495" s="327"/>
      <c r="E495" s="328"/>
      <c r="F495" s="329"/>
      <c r="G495" s="330"/>
      <c r="H495" s="331"/>
      <c r="I495" s="332"/>
      <c r="J495" s="331"/>
      <c r="K495" s="333"/>
      <c r="L495" s="334"/>
      <c r="M495" s="337"/>
      <c r="O495" s="336"/>
      <c r="P495" s="319"/>
      <c r="Q495" s="319"/>
      <c r="R495" s="319"/>
    </row>
    <row r="496" spans="1:18" s="335" customFormat="1" ht="39.6" customHeight="1" x14ac:dyDescent="0.25">
      <c r="A496" s="326"/>
      <c r="B496" s="326"/>
      <c r="C496" s="326"/>
      <c r="D496" s="327"/>
      <c r="E496" s="328"/>
      <c r="F496" s="329"/>
      <c r="G496" s="330"/>
      <c r="H496" s="331"/>
      <c r="I496" s="332"/>
      <c r="J496" s="331"/>
      <c r="K496" s="333"/>
      <c r="L496" s="334"/>
      <c r="M496" s="337"/>
      <c r="O496" s="336"/>
      <c r="P496" s="319"/>
      <c r="Q496" s="319"/>
      <c r="R496" s="319"/>
    </row>
    <row r="497" spans="1:18" s="335" customFormat="1" ht="39.6" customHeight="1" x14ac:dyDescent="0.25">
      <c r="A497" s="326"/>
      <c r="B497" s="326"/>
      <c r="C497" s="326"/>
      <c r="D497" s="327"/>
      <c r="E497" s="328"/>
      <c r="F497" s="329"/>
      <c r="G497" s="330"/>
      <c r="H497" s="331"/>
      <c r="I497" s="332"/>
      <c r="J497" s="331"/>
      <c r="K497" s="333"/>
      <c r="L497" s="334"/>
      <c r="M497" s="337"/>
      <c r="O497" s="336"/>
      <c r="P497" s="319"/>
      <c r="Q497" s="319"/>
      <c r="R497" s="319"/>
    </row>
    <row r="498" spans="1:18" s="335" customFormat="1" ht="39.6" customHeight="1" x14ac:dyDescent="0.25">
      <c r="A498" s="326"/>
      <c r="B498" s="326"/>
      <c r="C498" s="326"/>
      <c r="D498" s="327"/>
      <c r="E498" s="328"/>
      <c r="F498" s="329"/>
      <c r="G498" s="330"/>
      <c r="H498" s="331"/>
      <c r="I498" s="332"/>
      <c r="J498" s="331"/>
      <c r="K498" s="333"/>
      <c r="L498" s="334"/>
      <c r="M498" s="337"/>
      <c r="O498" s="336"/>
      <c r="P498" s="319"/>
      <c r="Q498" s="319"/>
      <c r="R498" s="319"/>
    </row>
    <row r="499" spans="1:18" s="335" customFormat="1" ht="39.6" customHeight="1" x14ac:dyDescent="0.25">
      <c r="A499" s="326"/>
      <c r="B499" s="326"/>
      <c r="C499" s="326"/>
      <c r="D499" s="327"/>
      <c r="E499" s="328"/>
      <c r="F499" s="329"/>
      <c r="G499" s="330"/>
      <c r="H499" s="331"/>
      <c r="I499" s="332"/>
      <c r="J499" s="331"/>
      <c r="K499" s="333"/>
      <c r="L499" s="334"/>
      <c r="M499" s="337"/>
      <c r="O499" s="336"/>
      <c r="P499" s="319"/>
      <c r="Q499" s="319"/>
      <c r="R499" s="319"/>
    </row>
    <row r="500" spans="1:18" s="335" customFormat="1" ht="39.6" customHeight="1" x14ac:dyDescent="0.25">
      <c r="A500" s="326"/>
      <c r="B500" s="326"/>
      <c r="C500" s="326"/>
      <c r="D500" s="327"/>
      <c r="E500" s="328"/>
      <c r="F500" s="329"/>
      <c r="G500" s="330"/>
      <c r="H500" s="331"/>
      <c r="I500" s="332"/>
      <c r="J500" s="331"/>
      <c r="K500" s="333"/>
      <c r="L500" s="334"/>
      <c r="M500" s="337"/>
      <c r="O500" s="336"/>
      <c r="P500" s="319"/>
      <c r="Q500" s="319"/>
      <c r="R500" s="319"/>
    </row>
    <row r="501" spans="1:18" s="335" customFormat="1" ht="39.6" customHeight="1" x14ac:dyDescent="0.25">
      <c r="A501" s="326"/>
      <c r="B501" s="326"/>
      <c r="C501" s="326"/>
      <c r="D501" s="327"/>
      <c r="E501" s="328"/>
      <c r="F501" s="329"/>
      <c r="G501" s="330"/>
      <c r="H501" s="331"/>
      <c r="I501" s="332"/>
      <c r="J501" s="331"/>
      <c r="K501" s="333"/>
      <c r="L501" s="334"/>
      <c r="M501" s="337"/>
      <c r="O501" s="336"/>
      <c r="P501" s="319"/>
      <c r="Q501" s="319"/>
      <c r="R501" s="319"/>
    </row>
    <row r="502" spans="1:18" s="335" customFormat="1" ht="39.6" customHeight="1" x14ac:dyDescent="0.25">
      <c r="A502" s="326"/>
      <c r="B502" s="326"/>
      <c r="C502" s="326"/>
      <c r="D502" s="327"/>
      <c r="E502" s="328"/>
      <c r="F502" s="329"/>
      <c r="G502" s="330"/>
      <c r="H502" s="331"/>
      <c r="I502" s="332"/>
      <c r="J502" s="331"/>
      <c r="K502" s="333"/>
      <c r="L502" s="334"/>
      <c r="M502" s="337"/>
      <c r="O502" s="336"/>
      <c r="P502" s="319"/>
      <c r="Q502" s="319"/>
      <c r="R502" s="319"/>
    </row>
    <row r="503" spans="1:18" s="335" customFormat="1" ht="39.6" customHeight="1" x14ac:dyDescent="0.25">
      <c r="A503" s="326"/>
      <c r="B503" s="326"/>
      <c r="C503" s="326"/>
      <c r="D503" s="327"/>
      <c r="E503" s="328"/>
      <c r="F503" s="329"/>
      <c r="G503" s="330"/>
      <c r="H503" s="331"/>
      <c r="I503" s="332"/>
      <c r="J503" s="331"/>
      <c r="K503" s="333"/>
      <c r="L503" s="334"/>
      <c r="M503" s="337"/>
      <c r="O503" s="336"/>
      <c r="P503" s="319"/>
      <c r="Q503" s="319"/>
      <c r="R503" s="319"/>
    </row>
    <row r="504" spans="1:18" s="335" customFormat="1" ht="39.6" customHeight="1" x14ac:dyDescent="0.25">
      <c r="A504" s="326"/>
      <c r="B504" s="326"/>
      <c r="C504" s="326"/>
      <c r="D504" s="327"/>
      <c r="E504" s="328"/>
      <c r="F504" s="329"/>
      <c r="G504" s="330"/>
      <c r="H504" s="331"/>
      <c r="I504" s="332"/>
      <c r="J504" s="331"/>
      <c r="K504" s="333"/>
      <c r="L504" s="334"/>
      <c r="M504" s="337"/>
      <c r="O504" s="336"/>
      <c r="P504" s="319"/>
      <c r="Q504" s="319"/>
      <c r="R504" s="319"/>
    </row>
    <row r="505" spans="1:18" s="335" customFormat="1" ht="39.6" customHeight="1" x14ac:dyDescent="0.25">
      <c r="A505" s="326"/>
      <c r="B505" s="326"/>
      <c r="C505" s="326"/>
      <c r="D505" s="327"/>
      <c r="E505" s="328"/>
      <c r="F505" s="329"/>
      <c r="G505" s="330"/>
      <c r="H505" s="331"/>
      <c r="I505" s="332"/>
      <c r="J505" s="331"/>
      <c r="K505" s="333"/>
      <c r="L505" s="334"/>
      <c r="M505" s="337"/>
      <c r="O505" s="336"/>
      <c r="P505" s="319"/>
      <c r="Q505" s="319"/>
      <c r="R505" s="319"/>
    </row>
    <row r="506" spans="1:18" s="335" customFormat="1" ht="39.6" customHeight="1" x14ac:dyDescent="0.25">
      <c r="A506" s="326"/>
      <c r="B506" s="326"/>
      <c r="C506" s="326"/>
      <c r="D506" s="327"/>
      <c r="E506" s="328"/>
      <c r="F506" s="329"/>
      <c r="G506" s="330"/>
      <c r="H506" s="331"/>
      <c r="I506" s="332"/>
      <c r="J506" s="331"/>
      <c r="K506" s="333"/>
      <c r="L506" s="334"/>
      <c r="M506" s="337"/>
      <c r="O506" s="336"/>
      <c r="P506" s="319"/>
      <c r="Q506" s="319"/>
      <c r="R506" s="319"/>
    </row>
    <row r="507" spans="1:18" s="335" customFormat="1" ht="39.6" customHeight="1" x14ac:dyDescent="0.25">
      <c r="A507" s="326"/>
      <c r="B507" s="326"/>
      <c r="C507" s="326"/>
      <c r="D507" s="327"/>
      <c r="E507" s="328"/>
      <c r="F507" s="329"/>
      <c r="G507" s="330"/>
      <c r="H507" s="331"/>
      <c r="I507" s="332"/>
      <c r="J507" s="331"/>
      <c r="K507" s="333"/>
      <c r="L507" s="334"/>
      <c r="M507" s="337"/>
      <c r="O507" s="336"/>
      <c r="P507" s="319"/>
      <c r="Q507" s="319"/>
      <c r="R507" s="319"/>
    </row>
    <row r="508" spans="1:18" s="335" customFormat="1" ht="39.6" customHeight="1" x14ac:dyDescent="0.25">
      <c r="A508" s="326"/>
      <c r="B508" s="326"/>
      <c r="C508" s="326"/>
      <c r="D508" s="327"/>
      <c r="E508" s="328"/>
      <c r="F508" s="329"/>
      <c r="G508" s="330"/>
      <c r="H508" s="331"/>
      <c r="I508" s="332"/>
      <c r="J508" s="331"/>
      <c r="K508" s="333"/>
      <c r="L508" s="334"/>
      <c r="M508" s="337"/>
      <c r="O508" s="336"/>
      <c r="P508" s="319"/>
      <c r="Q508" s="319"/>
      <c r="R508" s="319"/>
    </row>
    <row r="509" spans="1:18" s="335" customFormat="1" ht="39.6" customHeight="1" x14ac:dyDescent="0.25">
      <c r="A509" s="326"/>
      <c r="B509" s="326"/>
      <c r="C509" s="326"/>
      <c r="D509" s="327"/>
      <c r="E509" s="328"/>
      <c r="F509" s="329"/>
      <c r="G509" s="330"/>
      <c r="H509" s="331"/>
      <c r="I509" s="332"/>
      <c r="J509" s="331"/>
      <c r="K509" s="333"/>
      <c r="L509" s="334"/>
      <c r="M509" s="337"/>
      <c r="O509" s="336"/>
      <c r="P509" s="319"/>
      <c r="Q509" s="319"/>
      <c r="R509" s="319"/>
    </row>
    <row r="510" spans="1:18" s="335" customFormat="1" ht="39.6" customHeight="1" x14ac:dyDescent="0.25">
      <c r="A510" s="326"/>
      <c r="B510" s="326"/>
      <c r="C510" s="326"/>
      <c r="D510" s="327"/>
      <c r="E510" s="328"/>
      <c r="F510" s="329"/>
      <c r="G510" s="330"/>
      <c r="H510" s="331"/>
      <c r="I510" s="332"/>
      <c r="J510" s="331"/>
      <c r="K510" s="333"/>
      <c r="L510" s="334"/>
      <c r="M510" s="337"/>
      <c r="O510" s="336"/>
      <c r="P510" s="319"/>
      <c r="Q510" s="319"/>
      <c r="R510" s="319"/>
    </row>
    <row r="511" spans="1:18" s="335" customFormat="1" ht="39.6" customHeight="1" x14ac:dyDescent="0.25">
      <c r="A511" s="326"/>
      <c r="B511" s="326"/>
      <c r="C511" s="326"/>
      <c r="D511" s="327"/>
      <c r="E511" s="328"/>
      <c r="F511" s="329"/>
      <c r="G511" s="330"/>
      <c r="H511" s="331"/>
      <c r="I511" s="332"/>
      <c r="J511" s="331"/>
      <c r="K511" s="333"/>
      <c r="L511" s="334"/>
      <c r="M511" s="337"/>
      <c r="O511" s="336"/>
      <c r="P511" s="319"/>
      <c r="Q511" s="319"/>
      <c r="R511" s="319"/>
    </row>
    <row r="512" spans="1:18" s="335" customFormat="1" ht="39.6" customHeight="1" x14ac:dyDescent="0.25">
      <c r="A512" s="326"/>
      <c r="B512" s="326"/>
      <c r="C512" s="326"/>
      <c r="D512" s="327"/>
      <c r="E512" s="328"/>
      <c r="F512" s="329"/>
      <c r="G512" s="330"/>
      <c r="H512" s="331"/>
      <c r="I512" s="332"/>
      <c r="J512" s="331"/>
      <c r="K512" s="333"/>
      <c r="L512" s="334"/>
      <c r="M512" s="337"/>
      <c r="O512" s="336"/>
      <c r="P512" s="319"/>
      <c r="Q512" s="319"/>
      <c r="R512" s="319"/>
    </row>
    <row r="513" spans="1:18" s="335" customFormat="1" ht="39.6" customHeight="1" x14ac:dyDescent="0.25">
      <c r="A513" s="326"/>
      <c r="B513" s="326"/>
      <c r="C513" s="326"/>
      <c r="D513" s="327"/>
      <c r="E513" s="328"/>
      <c r="F513" s="329"/>
      <c r="G513" s="330"/>
      <c r="H513" s="331"/>
      <c r="I513" s="332"/>
      <c r="J513" s="331"/>
      <c r="K513" s="333"/>
      <c r="L513" s="334"/>
      <c r="M513" s="337"/>
      <c r="O513" s="336"/>
      <c r="P513" s="319"/>
      <c r="Q513" s="319"/>
      <c r="R513" s="319"/>
    </row>
    <row r="514" spans="1:18" s="335" customFormat="1" ht="39.6" customHeight="1" x14ac:dyDescent="0.25">
      <c r="A514" s="326"/>
      <c r="B514" s="326"/>
      <c r="C514" s="326"/>
      <c r="D514" s="327"/>
      <c r="E514" s="328"/>
      <c r="F514" s="329"/>
      <c r="G514" s="330"/>
      <c r="H514" s="331"/>
      <c r="I514" s="332"/>
      <c r="J514" s="331"/>
      <c r="K514" s="333"/>
      <c r="L514" s="334"/>
      <c r="M514" s="337"/>
      <c r="O514" s="336"/>
      <c r="P514" s="319"/>
      <c r="Q514" s="319"/>
      <c r="R514" s="319"/>
    </row>
    <row r="515" spans="1:18" s="335" customFormat="1" ht="39.6" customHeight="1" x14ac:dyDescent="0.25">
      <c r="A515" s="326"/>
      <c r="B515" s="326"/>
      <c r="C515" s="326"/>
      <c r="D515" s="327"/>
      <c r="E515" s="328"/>
      <c r="F515" s="329"/>
      <c r="G515" s="330"/>
      <c r="H515" s="331"/>
      <c r="I515" s="332"/>
      <c r="J515" s="331"/>
      <c r="K515" s="333"/>
      <c r="L515" s="334"/>
      <c r="M515" s="337"/>
      <c r="O515" s="336"/>
      <c r="P515" s="319"/>
      <c r="Q515" s="319"/>
      <c r="R515" s="319"/>
    </row>
    <row r="516" spans="1:18" s="335" customFormat="1" ht="39.6" customHeight="1" x14ac:dyDescent="0.25">
      <c r="A516" s="326"/>
      <c r="B516" s="326"/>
      <c r="C516" s="326"/>
      <c r="D516" s="327"/>
      <c r="E516" s="328"/>
      <c r="F516" s="329"/>
      <c r="G516" s="330"/>
      <c r="H516" s="331"/>
      <c r="I516" s="332"/>
      <c r="J516" s="331"/>
      <c r="K516" s="333"/>
      <c r="L516" s="334"/>
      <c r="M516" s="337"/>
      <c r="O516" s="336"/>
      <c r="P516" s="319"/>
      <c r="Q516" s="319"/>
      <c r="R516" s="319"/>
    </row>
    <row r="517" spans="1:18" s="335" customFormat="1" ht="39.6" customHeight="1" x14ac:dyDescent="0.25">
      <c r="A517" s="326"/>
      <c r="B517" s="326"/>
      <c r="C517" s="326"/>
      <c r="D517" s="327"/>
      <c r="E517" s="328"/>
      <c r="F517" s="329"/>
      <c r="G517" s="330"/>
      <c r="H517" s="331"/>
      <c r="I517" s="332"/>
      <c r="J517" s="331"/>
      <c r="K517" s="333"/>
      <c r="L517" s="334"/>
      <c r="M517" s="337"/>
      <c r="O517" s="336"/>
      <c r="P517" s="319"/>
      <c r="Q517" s="319"/>
      <c r="R517" s="319"/>
    </row>
    <row r="518" spans="1:18" s="335" customFormat="1" ht="39.6" customHeight="1" x14ac:dyDescent="0.25">
      <c r="A518" s="326"/>
      <c r="B518" s="326"/>
      <c r="C518" s="326"/>
      <c r="D518" s="327"/>
      <c r="E518" s="328"/>
      <c r="F518" s="329"/>
      <c r="G518" s="330"/>
      <c r="H518" s="331"/>
      <c r="I518" s="332"/>
      <c r="J518" s="331"/>
      <c r="K518" s="333"/>
      <c r="L518" s="334"/>
      <c r="M518" s="337"/>
      <c r="O518" s="336"/>
      <c r="P518" s="319"/>
      <c r="Q518" s="319"/>
      <c r="R518" s="319"/>
    </row>
    <row r="519" spans="1:18" s="335" customFormat="1" ht="39.6" customHeight="1" x14ac:dyDescent="0.25">
      <c r="A519" s="326"/>
      <c r="B519" s="326"/>
      <c r="C519" s="326"/>
      <c r="D519" s="327"/>
      <c r="E519" s="328"/>
      <c r="F519" s="329"/>
      <c r="G519" s="330"/>
      <c r="H519" s="331"/>
      <c r="I519" s="332"/>
      <c r="J519" s="331"/>
      <c r="K519" s="333"/>
      <c r="L519" s="334"/>
      <c r="M519" s="337"/>
      <c r="O519" s="336"/>
      <c r="P519" s="319"/>
      <c r="Q519" s="319"/>
      <c r="R519" s="319"/>
    </row>
    <row r="520" spans="1:18" s="335" customFormat="1" ht="39.6" customHeight="1" x14ac:dyDescent="0.25">
      <c r="A520" s="326"/>
      <c r="B520" s="326"/>
      <c r="C520" s="326"/>
      <c r="D520" s="327"/>
      <c r="E520" s="328"/>
      <c r="F520" s="329"/>
      <c r="G520" s="330"/>
      <c r="H520" s="331"/>
      <c r="I520" s="332"/>
      <c r="J520" s="331"/>
      <c r="K520" s="333"/>
      <c r="L520" s="334"/>
      <c r="M520" s="337"/>
      <c r="O520" s="336"/>
      <c r="P520" s="319"/>
      <c r="Q520" s="319"/>
      <c r="R520" s="319"/>
    </row>
    <row r="521" spans="1:18" s="335" customFormat="1" ht="39.6" customHeight="1" x14ac:dyDescent="0.25">
      <c r="A521" s="326"/>
      <c r="B521" s="326"/>
      <c r="C521" s="326"/>
      <c r="D521" s="327"/>
      <c r="E521" s="328"/>
      <c r="F521" s="329"/>
      <c r="G521" s="330"/>
      <c r="H521" s="331"/>
      <c r="I521" s="332"/>
      <c r="J521" s="331"/>
      <c r="K521" s="333"/>
      <c r="L521" s="334"/>
      <c r="M521" s="337"/>
      <c r="O521" s="336"/>
      <c r="P521" s="319"/>
      <c r="Q521" s="319"/>
      <c r="R521" s="319"/>
    </row>
    <row r="522" spans="1:18" s="335" customFormat="1" ht="39.6" customHeight="1" x14ac:dyDescent="0.25">
      <c r="A522" s="326"/>
      <c r="B522" s="326"/>
      <c r="C522" s="326"/>
      <c r="D522" s="327"/>
      <c r="E522" s="328"/>
      <c r="F522" s="329"/>
      <c r="G522" s="330"/>
      <c r="H522" s="331"/>
      <c r="I522" s="332"/>
      <c r="J522" s="331"/>
      <c r="K522" s="333"/>
      <c r="L522" s="334"/>
      <c r="M522" s="337"/>
      <c r="O522" s="336"/>
      <c r="P522" s="319"/>
      <c r="Q522" s="319"/>
      <c r="R522" s="319"/>
    </row>
    <row r="523" spans="1:18" s="335" customFormat="1" ht="39.6" customHeight="1" x14ac:dyDescent="0.25">
      <c r="A523" s="326"/>
      <c r="B523" s="326"/>
      <c r="C523" s="326"/>
      <c r="D523" s="327"/>
      <c r="E523" s="328"/>
      <c r="F523" s="329"/>
      <c r="G523" s="330"/>
      <c r="H523" s="331"/>
      <c r="I523" s="332"/>
      <c r="J523" s="331"/>
      <c r="K523" s="333"/>
      <c r="L523" s="334"/>
      <c r="M523" s="337"/>
      <c r="O523" s="336"/>
      <c r="P523" s="319"/>
      <c r="Q523" s="319"/>
      <c r="R523" s="319"/>
    </row>
    <row r="524" spans="1:18" s="335" customFormat="1" ht="39.6" customHeight="1" x14ac:dyDescent="0.25">
      <c r="A524" s="326"/>
      <c r="B524" s="326"/>
      <c r="C524" s="326"/>
      <c r="D524" s="327"/>
      <c r="E524" s="328"/>
      <c r="F524" s="329"/>
      <c r="G524" s="330"/>
      <c r="H524" s="331"/>
      <c r="I524" s="332"/>
      <c r="J524" s="331"/>
      <c r="K524" s="333"/>
      <c r="L524" s="334"/>
      <c r="M524" s="337"/>
      <c r="O524" s="336"/>
      <c r="P524" s="319"/>
      <c r="Q524" s="319"/>
      <c r="R524" s="319"/>
    </row>
    <row r="525" spans="1:18" s="335" customFormat="1" ht="39.6" customHeight="1" x14ac:dyDescent="0.25">
      <c r="A525" s="326"/>
      <c r="B525" s="326"/>
      <c r="C525" s="326"/>
      <c r="D525" s="327"/>
      <c r="E525" s="328"/>
      <c r="F525" s="329"/>
      <c r="G525" s="330"/>
      <c r="H525" s="331"/>
      <c r="I525" s="332"/>
      <c r="J525" s="331"/>
      <c r="K525" s="333"/>
      <c r="L525" s="334"/>
      <c r="M525" s="337"/>
      <c r="O525" s="336"/>
      <c r="P525" s="319"/>
      <c r="Q525" s="319"/>
      <c r="R525" s="319"/>
    </row>
    <row r="526" spans="1:18" s="335" customFormat="1" ht="39.6" customHeight="1" x14ac:dyDescent="0.25">
      <c r="A526" s="326"/>
      <c r="B526" s="326"/>
      <c r="C526" s="326"/>
      <c r="D526" s="327"/>
      <c r="E526" s="328"/>
      <c r="F526" s="329"/>
      <c r="G526" s="330"/>
      <c r="H526" s="331"/>
      <c r="I526" s="332"/>
      <c r="J526" s="331"/>
      <c r="K526" s="333"/>
      <c r="L526" s="334"/>
      <c r="M526" s="337"/>
      <c r="O526" s="336"/>
      <c r="P526" s="319"/>
      <c r="Q526" s="319"/>
      <c r="R526" s="319"/>
    </row>
    <row r="527" spans="1:18" s="335" customFormat="1" ht="39.6" customHeight="1" x14ac:dyDescent="0.25">
      <c r="A527" s="326"/>
      <c r="B527" s="326"/>
      <c r="C527" s="326"/>
      <c r="D527" s="327"/>
      <c r="E527" s="328"/>
      <c r="F527" s="329"/>
      <c r="G527" s="330"/>
      <c r="H527" s="331"/>
      <c r="I527" s="332"/>
      <c r="J527" s="331"/>
      <c r="K527" s="333"/>
      <c r="L527" s="334"/>
      <c r="M527" s="337"/>
      <c r="O527" s="336"/>
      <c r="P527" s="319"/>
      <c r="Q527" s="319"/>
      <c r="R527" s="319"/>
    </row>
    <row r="528" spans="1:18" s="335" customFormat="1" ht="39.6" customHeight="1" x14ac:dyDescent="0.25">
      <c r="A528" s="326"/>
      <c r="B528" s="326"/>
      <c r="C528" s="326"/>
      <c r="D528" s="327"/>
      <c r="E528" s="328"/>
      <c r="F528" s="329"/>
      <c r="G528" s="330"/>
      <c r="H528" s="331"/>
      <c r="I528" s="332"/>
      <c r="J528" s="331"/>
      <c r="K528" s="333"/>
      <c r="L528" s="334"/>
      <c r="M528" s="337"/>
      <c r="O528" s="336"/>
      <c r="P528" s="319"/>
      <c r="Q528" s="319"/>
      <c r="R528" s="319"/>
    </row>
    <row r="529" spans="1:18" s="335" customFormat="1" ht="39.6" customHeight="1" x14ac:dyDescent="0.25">
      <c r="A529" s="326"/>
      <c r="B529" s="326"/>
      <c r="C529" s="326"/>
      <c r="D529" s="327"/>
      <c r="E529" s="328"/>
      <c r="F529" s="329"/>
      <c r="G529" s="330"/>
      <c r="H529" s="331"/>
      <c r="I529" s="332"/>
      <c r="J529" s="331"/>
      <c r="K529" s="333"/>
      <c r="L529" s="334"/>
      <c r="M529" s="337"/>
      <c r="O529" s="336"/>
      <c r="P529" s="319"/>
      <c r="Q529" s="319"/>
      <c r="R529" s="319"/>
    </row>
    <row r="530" spans="1:18" s="335" customFormat="1" ht="39.6" customHeight="1" x14ac:dyDescent="0.25">
      <c r="A530" s="326"/>
      <c r="B530" s="326"/>
      <c r="C530" s="326"/>
      <c r="D530" s="327"/>
      <c r="E530" s="328"/>
      <c r="F530" s="329"/>
      <c r="G530" s="330"/>
      <c r="H530" s="331"/>
      <c r="I530" s="332"/>
      <c r="J530" s="331"/>
      <c r="K530" s="333"/>
      <c r="L530" s="334"/>
      <c r="M530" s="337"/>
      <c r="O530" s="336"/>
      <c r="P530" s="319"/>
      <c r="Q530" s="319"/>
      <c r="R530" s="319"/>
    </row>
    <row r="531" spans="1:18" s="335" customFormat="1" ht="39.6" customHeight="1" x14ac:dyDescent="0.25">
      <c r="A531" s="326"/>
      <c r="B531" s="326"/>
      <c r="C531" s="326"/>
      <c r="D531" s="327"/>
      <c r="E531" s="328"/>
      <c r="F531" s="329"/>
      <c r="G531" s="330"/>
      <c r="H531" s="331"/>
      <c r="I531" s="332"/>
      <c r="J531" s="331"/>
      <c r="K531" s="333"/>
      <c r="L531" s="334"/>
      <c r="M531" s="337"/>
      <c r="O531" s="336"/>
      <c r="P531" s="319"/>
      <c r="Q531" s="319"/>
      <c r="R531" s="319"/>
    </row>
    <row r="532" spans="1:18" s="335" customFormat="1" ht="39.6" customHeight="1" x14ac:dyDescent="0.25">
      <c r="A532" s="326"/>
      <c r="B532" s="326"/>
      <c r="C532" s="326"/>
      <c r="D532" s="327"/>
      <c r="E532" s="328"/>
      <c r="F532" s="329"/>
      <c r="G532" s="330"/>
      <c r="H532" s="331"/>
      <c r="I532" s="332"/>
      <c r="J532" s="331"/>
      <c r="K532" s="333"/>
      <c r="L532" s="334"/>
      <c r="M532" s="337"/>
      <c r="O532" s="336"/>
      <c r="P532" s="319"/>
      <c r="Q532" s="319"/>
      <c r="R532" s="319"/>
    </row>
    <row r="533" spans="1:18" s="335" customFormat="1" ht="39.6" customHeight="1" x14ac:dyDescent="0.25">
      <c r="A533" s="326"/>
      <c r="B533" s="326"/>
      <c r="C533" s="326"/>
      <c r="D533" s="327"/>
      <c r="E533" s="328"/>
      <c r="F533" s="329"/>
      <c r="G533" s="330"/>
      <c r="H533" s="331"/>
      <c r="I533" s="332"/>
      <c r="J533" s="331"/>
      <c r="K533" s="333"/>
      <c r="L533" s="334"/>
      <c r="M533" s="337"/>
      <c r="O533" s="336"/>
      <c r="P533" s="319"/>
      <c r="Q533" s="319"/>
      <c r="R533" s="319"/>
    </row>
    <row r="534" spans="1:18" s="335" customFormat="1" ht="39.6" customHeight="1" x14ac:dyDescent="0.25">
      <c r="A534" s="326"/>
      <c r="B534" s="326"/>
      <c r="C534" s="326"/>
      <c r="D534" s="327"/>
      <c r="E534" s="328"/>
      <c r="F534" s="329"/>
      <c r="G534" s="330"/>
      <c r="H534" s="331"/>
      <c r="I534" s="332"/>
      <c r="J534" s="331"/>
      <c r="K534" s="333"/>
      <c r="L534" s="334"/>
      <c r="M534" s="337"/>
      <c r="O534" s="336"/>
      <c r="P534" s="319"/>
      <c r="Q534" s="319"/>
      <c r="R534" s="319"/>
    </row>
    <row r="535" spans="1:18" s="335" customFormat="1" ht="39.6" customHeight="1" x14ac:dyDescent="0.25">
      <c r="A535" s="326"/>
      <c r="B535" s="326"/>
      <c r="C535" s="326"/>
      <c r="D535" s="327"/>
      <c r="E535" s="328"/>
      <c r="F535" s="329"/>
      <c r="G535" s="330"/>
      <c r="H535" s="331"/>
      <c r="I535" s="332"/>
      <c r="J535" s="331"/>
      <c r="K535" s="333"/>
      <c r="L535" s="334"/>
      <c r="M535" s="337"/>
      <c r="O535" s="336"/>
      <c r="P535" s="319"/>
      <c r="Q535" s="319"/>
      <c r="R535" s="319"/>
    </row>
    <row r="536" spans="1:18" s="335" customFormat="1" ht="39.6" customHeight="1" x14ac:dyDescent="0.25">
      <c r="A536" s="326"/>
      <c r="B536" s="326"/>
      <c r="C536" s="326"/>
      <c r="D536" s="327"/>
      <c r="E536" s="328"/>
      <c r="F536" s="329"/>
      <c r="G536" s="330"/>
      <c r="H536" s="331"/>
      <c r="I536" s="332"/>
      <c r="J536" s="331"/>
      <c r="K536" s="333"/>
      <c r="L536" s="334"/>
      <c r="M536" s="337"/>
      <c r="O536" s="336"/>
      <c r="P536" s="319"/>
      <c r="Q536" s="319"/>
      <c r="R536" s="319"/>
    </row>
    <row r="537" spans="1:18" s="335" customFormat="1" ht="39.6" customHeight="1" x14ac:dyDescent="0.25">
      <c r="A537" s="326"/>
      <c r="B537" s="326"/>
      <c r="C537" s="326"/>
      <c r="D537" s="327"/>
      <c r="E537" s="328"/>
      <c r="F537" s="329"/>
      <c r="G537" s="330"/>
      <c r="H537" s="331"/>
      <c r="I537" s="332"/>
      <c r="J537" s="331"/>
      <c r="K537" s="333"/>
      <c r="L537" s="334"/>
      <c r="M537" s="337"/>
      <c r="O537" s="336"/>
      <c r="P537" s="319"/>
      <c r="Q537" s="319"/>
      <c r="R537" s="319"/>
    </row>
    <row r="538" spans="1:18" s="335" customFormat="1" ht="39.6" customHeight="1" x14ac:dyDescent="0.25">
      <c r="A538" s="326"/>
      <c r="B538" s="326"/>
      <c r="C538" s="326"/>
      <c r="D538" s="327"/>
      <c r="E538" s="328"/>
      <c r="F538" s="329"/>
      <c r="G538" s="330"/>
      <c r="H538" s="331"/>
      <c r="I538" s="332"/>
      <c r="J538" s="331"/>
      <c r="K538" s="333"/>
      <c r="L538" s="334"/>
      <c r="M538" s="337"/>
      <c r="O538" s="336"/>
      <c r="P538" s="319"/>
      <c r="Q538" s="319"/>
      <c r="R538" s="319"/>
    </row>
    <row r="539" spans="1:18" s="335" customFormat="1" ht="39.6" customHeight="1" x14ac:dyDescent="0.25">
      <c r="A539" s="326"/>
      <c r="B539" s="326"/>
      <c r="C539" s="326"/>
      <c r="D539" s="327"/>
      <c r="E539" s="328"/>
      <c r="F539" s="329"/>
      <c r="G539" s="330"/>
      <c r="H539" s="331"/>
      <c r="I539" s="332"/>
      <c r="J539" s="331"/>
      <c r="K539" s="333"/>
      <c r="L539" s="334"/>
      <c r="M539" s="337"/>
      <c r="O539" s="336"/>
      <c r="P539" s="319"/>
      <c r="Q539" s="319"/>
      <c r="R539" s="319"/>
    </row>
    <row r="540" spans="1:18" s="335" customFormat="1" ht="39.6" customHeight="1" x14ac:dyDescent="0.25">
      <c r="A540" s="326"/>
      <c r="B540" s="326"/>
      <c r="C540" s="326"/>
      <c r="D540" s="327"/>
      <c r="E540" s="328"/>
      <c r="F540" s="329"/>
      <c r="G540" s="330"/>
      <c r="H540" s="331"/>
      <c r="I540" s="332"/>
      <c r="J540" s="331"/>
      <c r="K540" s="333"/>
      <c r="L540" s="334"/>
      <c r="M540" s="337"/>
      <c r="O540" s="336"/>
      <c r="P540" s="319"/>
      <c r="Q540" s="319"/>
      <c r="R540" s="319"/>
    </row>
    <row r="541" spans="1:18" s="335" customFormat="1" ht="39.6" customHeight="1" x14ac:dyDescent="0.25">
      <c r="A541" s="326"/>
      <c r="B541" s="326"/>
      <c r="C541" s="326"/>
      <c r="D541" s="327"/>
      <c r="E541" s="328"/>
      <c r="F541" s="329"/>
      <c r="G541" s="330"/>
      <c r="H541" s="331"/>
      <c r="I541" s="332"/>
      <c r="J541" s="331"/>
      <c r="K541" s="333"/>
      <c r="L541" s="334"/>
      <c r="M541" s="337"/>
      <c r="O541" s="336"/>
      <c r="P541" s="319"/>
      <c r="Q541" s="319"/>
      <c r="R541" s="319"/>
    </row>
    <row r="542" spans="1:18" s="335" customFormat="1" ht="39.6" customHeight="1" x14ac:dyDescent="0.25">
      <c r="A542" s="326"/>
      <c r="B542" s="326"/>
      <c r="C542" s="326"/>
      <c r="D542" s="327"/>
      <c r="E542" s="328"/>
      <c r="F542" s="329"/>
      <c r="G542" s="330"/>
      <c r="H542" s="331"/>
      <c r="I542" s="332"/>
      <c r="J542" s="331"/>
      <c r="K542" s="333"/>
      <c r="L542" s="334"/>
      <c r="M542" s="337"/>
      <c r="O542" s="336"/>
      <c r="P542" s="319"/>
      <c r="Q542" s="319"/>
      <c r="R542" s="319"/>
    </row>
    <row r="543" spans="1:18" s="335" customFormat="1" ht="39.6" customHeight="1" x14ac:dyDescent="0.25">
      <c r="A543" s="326"/>
      <c r="B543" s="326"/>
      <c r="C543" s="326"/>
      <c r="D543" s="327"/>
      <c r="E543" s="328"/>
      <c r="F543" s="329"/>
      <c r="G543" s="330"/>
      <c r="H543" s="331"/>
      <c r="I543" s="332"/>
      <c r="J543" s="331"/>
      <c r="K543" s="333"/>
      <c r="L543" s="334"/>
      <c r="M543" s="337"/>
      <c r="O543" s="336"/>
      <c r="P543" s="319"/>
      <c r="Q543" s="319"/>
      <c r="R543" s="319"/>
    </row>
    <row r="544" spans="1:18" s="335" customFormat="1" ht="39.6" customHeight="1" x14ac:dyDescent="0.25">
      <c r="A544" s="326"/>
      <c r="B544" s="326"/>
      <c r="C544" s="326"/>
      <c r="D544" s="327"/>
      <c r="E544" s="328"/>
      <c r="F544" s="329"/>
      <c r="G544" s="330"/>
      <c r="H544" s="331"/>
      <c r="I544" s="332"/>
      <c r="J544" s="331"/>
      <c r="K544" s="333"/>
      <c r="L544" s="334"/>
      <c r="M544" s="337"/>
      <c r="O544" s="336"/>
      <c r="P544" s="319"/>
      <c r="Q544" s="319"/>
      <c r="R544" s="319"/>
    </row>
    <row r="545" spans="1:18" s="335" customFormat="1" ht="39.6" customHeight="1" x14ac:dyDescent="0.25">
      <c r="A545" s="326"/>
      <c r="B545" s="326"/>
      <c r="C545" s="326"/>
      <c r="D545" s="327"/>
      <c r="E545" s="328"/>
      <c r="F545" s="329"/>
      <c r="G545" s="330"/>
      <c r="H545" s="331"/>
      <c r="I545" s="332"/>
      <c r="J545" s="331"/>
      <c r="K545" s="333"/>
      <c r="L545" s="334"/>
      <c r="M545" s="337"/>
      <c r="O545" s="336"/>
      <c r="P545" s="319"/>
      <c r="Q545" s="319"/>
      <c r="R545" s="319"/>
    </row>
    <row r="546" spans="1:18" s="335" customFormat="1" ht="39.6" customHeight="1" x14ac:dyDescent="0.25">
      <c r="A546" s="326"/>
      <c r="B546" s="326"/>
      <c r="C546" s="326"/>
      <c r="D546" s="327"/>
      <c r="E546" s="328"/>
      <c r="F546" s="329"/>
      <c r="G546" s="330"/>
      <c r="H546" s="331"/>
      <c r="I546" s="332"/>
      <c r="J546" s="331"/>
      <c r="K546" s="333"/>
      <c r="L546" s="334"/>
      <c r="M546" s="337"/>
      <c r="O546" s="336"/>
      <c r="P546" s="319"/>
      <c r="Q546" s="319"/>
      <c r="R546" s="319"/>
    </row>
    <row r="547" spans="1:18" s="335" customFormat="1" ht="39.6" customHeight="1" x14ac:dyDescent="0.25">
      <c r="A547" s="326"/>
      <c r="B547" s="326"/>
      <c r="C547" s="326"/>
      <c r="D547" s="327"/>
      <c r="E547" s="328"/>
      <c r="F547" s="329"/>
      <c r="G547" s="330"/>
      <c r="H547" s="331"/>
      <c r="I547" s="332"/>
      <c r="J547" s="331"/>
      <c r="K547" s="333"/>
      <c r="L547" s="334"/>
      <c r="M547" s="337"/>
      <c r="O547" s="336"/>
      <c r="P547" s="319"/>
      <c r="Q547" s="319"/>
      <c r="R547" s="319"/>
    </row>
    <row r="548" spans="1:18" s="335" customFormat="1" ht="39.6" customHeight="1" x14ac:dyDescent="0.25">
      <c r="A548" s="326"/>
      <c r="B548" s="326"/>
      <c r="C548" s="326"/>
      <c r="D548" s="327"/>
      <c r="E548" s="328"/>
      <c r="F548" s="329"/>
      <c r="G548" s="330"/>
      <c r="H548" s="331"/>
      <c r="I548" s="332"/>
      <c r="J548" s="331"/>
      <c r="K548" s="333"/>
      <c r="L548" s="334"/>
      <c r="M548" s="337"/>
      <c r="O548" s="336"/>
      <c r="P548" s="319"/>
      <c r="Q548" s="319"/>
      <c r="R548" s="319"/>
    </row>
    <row r="549" spans="1:18" s="335" customFormat="1" ht="39.6" customHeight="1" x14ac:dyDescent="0.25">
      <c r="A549" s="326"/>
      <c r="B549" s="326"/>
      <c r="C549" s="326"/>
      <c r="D549" s="327"/>
      <c r="E549" s="328"/>
      <c r="F549" s="329"/>
      <c r="G549" s="330"/>
      <c r="H549" s="331"/>
      <c r="I549" s="332"/>
      <c r="J549" s="331"/>
      <c r="K549" s="333"/>
      <c r="L549" s="334"/>
      <c r="M549" s="337"/>
      <c r="O549" s="336"/>
      <c r="P549" s="319"/>
      <c r="Q549" s="319"/>
      <c r="R549" s="319"/>
    </row>
    <row r="550" spans="1:18" s="335" customFormat="1" ht="39.6" customHeight="1" x14ac:dyDescent="0.25">
      <c r="A550" s="326"/>
      <c r="B550" s="326"/>
      <c r="C550" s="326"/>
      <c r="D550" s="327"/>
      <c r="E550" s="328"/>
      <c r="F550" s="329"/>
      <c r="G550" s="330"/>
      <c r="H550" s="331"/>
      <c r="I550" s="332"/>
      <c r="J550" s="331"/>
      <c r="K550" s="333"/>
      <c r="L550" s="334"/>
      <c r="M550" s="337"/>
      <c r="O550" s="336"/>
      <c r="P550" s="319"/>
      <c r="Q550" s="319"/>
      <c r="R550" s="319"/>
    </row>
    <row r="551" spans="1:18" s="335" customFormat="1" ht="39.6" customHeight="1" x14ac:dyDescent="0.25">
      <c r="A551" s="326"/>
      <c r="B551" s="326"/>
      <c r="C551" s="326"/>
      <c r="D551" s="327"/>
      <c r="E551" s="328"/>
      <c r="F551" s="329"/>
      <c r="G551" s="330"/>
      <c r="H551" s="331"/>
      <c r="I551" s="332"/>
      <c r="J551" s="331"/>
      <c r="K551" s="333"/>
      <c r="L551" s="334"/>
      <c r="M551" s="337"/>
      <c r="O551" s="336"/>
      <c r="P551" s="319"/>
      <c r="Q551" s="319"/>
      <c r="R551" s="319"/>
    </row>
    <row r="552" spans="1:18" s="335" customFormat="1" ht="39.6" customHeight="1" x14ac:dyDescent="0.25">
      <c r="A552" s="326"/>
      <c r="B552" s="326"/>
      <c r="C552" s="326"/>
      <c r="D552" s="327"/>
      <c r="E552" s="328"/>
      <c r="F552" s="329"/>
      <c r="G552" s="330"/>
      <c r="H552" s="331"/>
      <c r="I552" s="332"/>
      <c r="J552" s="331"/>
      <c r="K552" s="333"/>
      <c r="L552" s="334"/>
      <c r="M552" s="337"/>
      <c r="O552" s="336"/>
      <c r="P552" s="319"/>
      <c r="Q552" s="319"/>
      <c r="R552" s="319"/>
    </row>
    <row r="553" spans="1:18" s="335" customFormat="1" ht="39.6" customHeight="1" x14ac:dyDescent="0.25">
      <c r="A553" s="326"/>
      <c r="B553" s="326"/>
      <c r="C553" s="326"/>
      <c r="D553" s="327"/>
      <c r="E553" s="328"/>
      <c r="F553" s="329"/>
      <c r="G553" s="330"/>
      <c r="H553" s="331"/>
      <c r="I553" s="332"/>
      <c r="J553" s="331"/>
      <c r="K553" s="333"/>
      <c r="L553" s="334"/>
      <c r="M553" s="337"/>
      <c r="O553" s="336"/>
      <c r="P553" s="319"/>
      <c r="Q553" s="319"/>
      <c r="R553" s="319"/>
    </row>
    <row r="554" spans="1:18" s="335" customFormat="1" ht="39.6" customHeight="1" x14ac:dyDescent="0.25">
      <c r="A554" s="326"/>
      <c r="B554" s="326"/>
      <c r="C554" s="326"/>
      <c r="D554" s="327"/>
      <c r="E554" s="328"/>
      <c r="F554" s="329"/>
      <c r="G554" s="330"/>
      <c r="H554" s="331"/>
      <c r="I554" s="332"/>
      <c r="J554" s="331"/>
      <c r="K554" s="333"/>
      <c r="L554" s="334"/>
      <c r="M554" s="337"/>
      <c r="O554" s="336"/>
      <c r="P554" s="319"/>
      <c r="Q554" s="319"/>
      <c r="R554" s="319"/>
    </row>
    <row r="555" spans="1:18" s="335" customFormat="1" ht="39.6" customHeight="1" x14ac:dyDescent="0.25">
      <c r="A555" s="326"/>
      <c r="B555" s="326"/>
      <c r="C555" s="326"/>
      <c r="D555" s="327"/>
      <c r="E555" s="328"/>
      <c r="F555" s="329"/>
      <c r="G555" s="330"/>
      <c r="H555" s="331"/>
      <c r="I555" s="332"/>
      <c r="J555" s="331"/>
      <c r="K555" s="333"/>
      <c r="L555" s="334"/>
      <c r="M555" s="337"/>
      <c r="O555" s="336"/>
      <c r="P555" s="319"/>
      <c r="Q555" s="319"/>
      <c r="R555" s="319"/>
    </row>
    <row r="556" spans="1:18" s="335" customFormat="1" ht="39.6" customHeight="1" x14ac:dyDescent="0.25">
      <c r="A556" s="326"/>
      <c r="B556" s="326"/>
      <c r="C556" s="326"/>
      <c r="D556" s="327"/>
      <c r="E556" s="328"/>
      <c r="F556" s="329"/>
      <c r="G556" s="330"/>
      <c r="H556" s="331"/>
      <c r="I556" s="332"/>
      <c r="J556" s="331"/>
      <c r="K556" s="333"/>
      <c r="L556" s="334"/>
      <c r="M556" s="337"/>
      <c r="O556" s="336"/>
      <c r="P556" s="319"/>
      <c r="Q556" s="319"/>
      <c r="R556" s="319"/>
    </row>
    <row r="557" spans="1:18" s="335" customFormat="1" ht="39.6" customHeight="1" x14ac:dyDescent="0.25">
      <c r="A557" s="326"/>
      <c r="B557" s="326"/>
      <c r="C557" s="326"/>
      <c r="D557" s="327"/>
      <c r="E557" s="328"/>
      <c r="F557" s="329"/>
      <c r="G557" s="330"/>
      <c r="H557" s="331"/>
      <c r="I557" s="332"/>
      <c r="J557" s="331"/>
      <c r="K557" s="333"/>
      <c r="L557" s="334"/>
      <c r="M557" s="337"/>
      <c r="O557" s="336"/>
      <c r="P557" s="319"/>
      <c r="Q557" s="319"/>
      <c r="R557" s="319"/>
    </row>
    <row r="558" spans="1:18" s="335" customFormat="1" ht="39.6" customHeight="1" x14ac:dyDescent="0.25">
      <c r="A558" s="326"/>
      <c r="B558" s="326"/>
      <c r="C558" s="326"/>
      <c r="D558" s="327"/>
      <c r="E558" s="328"/>
      <c r="F558" s="329"/>
      <c r="G558" s="330"/>
      <c r="H558" s="331"/>
      <c r="I558" s="332"/>
      <c r="J558" s="331"/>
      <c r="K558" s="333"/>
      <c r="L558" s="334"/>
      <c r="M558" s="337"/>
      <c r="O558" s="336"/>
      <c r="P558" s="319"/>
      <c r="Q558" s="319"/>
      <c r="R558" s="319"/>
    </row>
    <row r="559" spans="1:18" s="335" customFormat="1" ht="39.6" customHeight="1" x14ac:dyDescent="0.25">
      <c r="A559" s="326"/>
      <c r="B559" s="326"/>
      <c r="C559" s="326"/>
      <c r="D559" s="327"/>
      <c r="E559" s="328"/>
      <c r="F559" s="329"/>
      <c r="G559" s="330"/>
      <c r="H559" s="331"/>
      <c r="I559" s="332"/>
      <c r="J559" s="331"/>
      <c r="K559" s="333"/>
      <c r="L559" s="334"/>
      <c r="M559" s="337"/>
      <c r="O559" s="336"/>
      <c r="P559" s="319"/>
      <c r="Q559" s="319"/>
      <c r="R559" s="319"/>
    </row>
    <row r="560" spans="1:18" s="335" customFormat="1" ht="39.6" customHeight="1" x14ac:dyDescent="0.25">
      <c r="A560" s="326"/>
      <c r="B560" s="326"/>
      <c r="C560" s="326"/>
      <c r="D560" s="327"/>
      <c r="E560" s="328"/>
      <c r="F560" s="329"/>
      <c r="G560" s="330"/>
      <c r="H560" s="331"/>
      <c r="I560" s="332"/>
      <c r="J560" s="331"/>
      <c r="K560" s="333"/>
      <c r="L560" s="334"/>
      <c r="M560" s="337"/>
      <c r="O560" s="336"/>
      <c r="P560" s="319"/>
      <c r="Q560" s="319"/>
      <c r="R560" s="319"/>
    </row>
    <row r="561" spans="1:18" s="335" customFormat="1" ht="39.6" customHeight="1" x14ac:dyDescent="0.25">
      <c r="A561" s="326"/>
      <c r="B561" s="326"/>
      <c r="C561" s="326"/>
      <c r="D561" s="327"/>
      <c r="E561" s="328"/>
      <c r="F561" s="329"/>
      <c r="G561" s="330"/>
      <c r="H561" s="331"/>
      <c r="I561" s="332"/>
      <c r="J561" s="331"/>
      <c r="K561" s="333"/>
      <c r="L561" s="334"/>
      <c r="M561" s="337"/>
      <c r="O561" s="336"/>
      <c r="P561" s="319"/>
      <c r="Q561" s="319"/>
      <c r="R561" s="319"/>
    </row>
    <row r="562" spans="1:18" s="335" customFormat="1" ht="39.6" customHeight="1" x14ac:dyDescent="0.25">
      <c r="A562" s="326"/>
      <c r="B562" s="326"/>
      <c r="C562" s="326"/>
      <c r="D562" s="327"/>
      <c r="E562" s="328"/>
      <c r="F562" s="329"/>
      <c r="G562" s="330"/>
      <c r="H562" s="331"/>
      <c r="I562" s="332"/>
      <c r="J562" s="331"/>
      <c r="K562" s="333"/>
      <c r="L562" s="334"/>
      <c r="M562" s="337"/>
      <c r="O562" s="336"/>
      <c r="P562" s="319"/>
      <c r="Q562" s="319"/>
      <c r="R562" s="319"/>
    </row>
    <row r="563" spans="1:18" s="335" customFormat="1" ht="39.6" customHeight="1" x14ac:dyDescent="0.25">
      <c r="A563" s="326"/>
      <c r="B563" s="326"/>
      <c r="C563" s="326"/>
      <c r="D563" s="327"/>
      <c r="E563" s="328"/>
      <c r="F563" s="329"/>
      <c r="G563" s="330"/>
      <c r="H563" s="331"/>
      <c r="I563" s="332"/>
      <c r="J563" s="331"/>
      <c r="K563" s="333"/>
      <c r="L563" s="334"/>
      <c r="M563" s="337"/>
      <c r="O563" s="336"/>
      <c r="P563" s="319"/>
      <c r="Q563" s="319"/>
      <c r="R563" s="319"/>
    </row>
    <row r="564" spans="1:18" s="335" customFormat="1" ht="39.6" customHeight="1" x14ac:dyDescent="0.25">
      <c r="A564" s="326"/>
      <c r="B564" s="326"/>
      <c r="C564" s="326"/>
      <c r="D564" s="327"/>
      <c r="E564" s="328"/>
      <c r="F564" s="329"/>
      <c r="G564" s="330"/>
      <c r="H564" s="331"/>
      <c r="I564" s="332"/>
      <c r="J564" s="331"/>
      <c r="K564" s="333"/>
      <c r="L564" s="334"/>
      <c r="M564" s="337"/>
      <c r="O564" s="336"/>
      <c r="P564" s="319"/>
      <c r="Q564" s="319"/>
      <c r="R564" s="319"/>
    </row>
    <row r="565" spans="1:18" s="335" customFormat="1" ht="39.6" customHeight="1" x14ac:dyDescent="0.25">
      <c r="A565" s="326"/>
      <c r="B565" s="326"/>
      <c r="C565" s="326"/>
      <c r="D565" s="327"/>
      <c r="E565" s="328"/>
      <c r="F565" s="329"/>
      <c r="G565" s="330"/>
      <c r="H565" s="331"/>
      <c r="I565" s="332"/>
      <c r="J565" s="331"/>
      <c r="K565" s="333"/>
      <c r="L565" s="334"/>
      <c r="M565" s="337"/>
      <c r="O565" s="336"/>
      <c r="P565" s="319"/>
      <c r="Q565" s="319"/>
      <c r="R565" s="319"/>
    </row>
    <row r="566" spans="1:18" s="335" customFormat="1" ht="39.6" customHeight="1" x14ac:dyDescent="0.25">
      <c r="A566" s="326"/>
      <c r="B566" s="326"/>
      <c r="C566" s="326"/>
      <c r="D566" s="327"/>
      <c r="E566" s="328"/>
      <c r="F566" s="329"/>
      <c r="G566" s="330"/>
      <c r="H566" s="331"/>
      <c r="I566" s="332"/>
      <c r="J566" s="331"/>
      <c r="K566" s="333"/>
      <c r="L566" s="334"/>
      <c r="M566" s="337"/>
      <c r="O566" s="336"/>
      <c r="P566" s="319"/>
      <c r="Q566" s="319"/>
      <c r="R566" s="319"/>
    </row>
    <row r="567" spans="1:18" s="335" customFormat="1" ht="39.6" customHeight="1" x14ac:dyDescent="0.25">
      <c r="A567" s="326"/>
      <c r="B567" s="326"/>
      <c r="C567" s="326"/>
      <c r="D567" s="327"/>
      <c r="E567" s="328"/>
      <c r="F567" s="329"/>
      <c r="G567" s="330"/>
      <c r="H567" s="331"/>
      <c r="I567" s="332"/>
      <c r="J567" s="331"/>
      <c r="K567" s="333"/>
      <c r="L567" s="334"/>
      <c r="M567" s="337"/>
      <c r="O567" s="336"/>
      <c r="P567" s="319"/>
      <c r="Q567" s="319"/>
      <c r="R567" s="319"/>
    </row>
    <row r="568" spans="1:18" s="335" customFormat="1" ht="39.6" customHeight="1" x14ac:dyDescent="0.25">
      <c r="A568" s="326"/>
      <c r="B568" s="326"/>
      <c r="C568" s="326"/>
      <c r="D568" s="327"/>
      <c r="E568" s="328"/>
      <c r="F568" s="329"/>
      <c r="G568" s="330"/>
      <c r="H568" s="331"/>
      <c r="I568" s="332"/>
      <c r="J568" s="331"/>
      <c r="K568" s="333"/>
      <c r="L568" s="334"/>
      <c r="M568" s="337"/>
      <c r="O568" s="336"/>
      <c r="P568" s="319"/>
      <c r="Q568" s="319"/>
      <c r="R568" s="319"/>
    </row>
    <row r="569" spans="1:18" s="335" customFormat="1" ht="39.6" customHeight="1" x14ac:dyDescent="0.25">
      <c r="A569" s="326"/>
      <c r="B569" s="326"/>
      <c r="C569" s="326"/>
      <c r="D569" s="327"/>
      <c r="E569" s="328"/>
      <c r="F569" s="329"/>
      <c r="G569" s="330"/>
      <c r="H569" s="331"/>
      <c r="I569" s="332"/>
      <c r="J569" s="331"/>
      <c r="K569" s="333"/>
      <c r="L569" s="334"/>
      <c r="M569" s="337"/>
      <c r="O569" s="336"/>
      <c r="P569" s="319"/>
      <c r="Q569" s="319"/>
      <c r="R569" s="319"/>
    </row>
    <row r="570" spans="1:18" s="335" customFormat="1" ht="39.6" customHeight="1" x14ac:dyDescent="0.25">
      <c r="A570" s="326"/>
      <c r="B570" s="326"/>
      <c r="C570" s="326"/>
      <c r="D570" s="327"/>
      <c r="E570" s="328"/>
      <c r="F570" s="329"/>
      <c r="G570" s="330"/>
      <c r="H570" s="331"/>
      <c r="I570" s="332"/>
      <c r="J570" s="331"/>
      <c r="K570" s="333"/>
      <c r="L570" s="334"/>
      <c r="M570" s="337"/>
      <c r="O570" s="336"/>
      <c r="P570" s="319"/>
      <c r="Q570" s="319"/>
      <c r="R570" s="319"/>
    </row>
    <row r="571" spans="1:18" s="335" customFormat="1" ht="39.6" customHeight="1" x14ac:dyDescent="0.25">
      <c r="A571" s="326"/>
      <c r="B571" s="326"/>
      <c r="C571" s="326"/>
      <c r="D571" s="327"/>
      <c r="E571" s="328"/>
      <c r="F571" s="329"/>
      <c r="G571" s="330"/>
      <c r="H571" s="331"/>
      <c r="I571" s="332"/>
      <c r="J571" s="331"/>
      <c r="K571" s="333"/>
      <c r="L571" s="334"/>
      <c r="M571" s="337"/>
      <c r="O571" s="336"/>
      <c r="P571" s="319"/>
      <c r="Q571" s="319"/>
      <c r="R571" s="319"/>
    </row>
    <row r="572" spans="1:18" s="335" customFormat="1" ht="39.6" customHeight="1" x14ac:dyDescent="0.25">
      <c r="A572" s="326"/>
      <c r="B572" s="326"/>
      <c r="C572" s="326"/>
      <c r="D572" s="327"/>
      <c r="E572" s="328"/>
      <c r="F572" s="329"/>
      <c r="G572" s="330"/>
      <c r="H572" s="331"/>
      <c r="I572" s="332"/>
      <c r="J572" s="331"/>
      <c r="K572" s="333"/>
      <c r="L572" s="334"/>
      <c r="M572" s="337"/>
      <c r="O572" s="336"/>
      <c r="P572" s="319"/>
      <c r="Q572" s="319"/>
      <c r="R572" s="319"/>
    </row>
    <row r="573" spans="1:18" s="335" customFormat="1" ht="39.6" customHeight="1" x14ac:dyDescent="0.25">
      <c r="A573" s="326"/>
      <c r="B573" s="326"/>
      <c r="C573" s="326"/>
      <c r="D573" s="327"/>
      <c r="E573" s="328"/>
      <c r="F573" s="329"/>
      <c r="G573" s="330"/>
      <c r="H573" s="331"/>
      <c r="I573" s="332"/>
      <c r="J573" s="331"/>
      <c r="K573" s="333"/>
      <c r="L573" s="334"/>
      <c r="M573" s="337"/>
      <c r="O573" s="336"/>
      <c r="P573" s="319"/>
      <c r="Q573" s="319"/>
      <c r="R573" s="319"/>
    </row>
    <row r="574" spans="1:18" s="335" customFormat="1" ht="39.6" customHeight="1" x14ac:dyDescent="0.25">
      <c r="A574" s="326"/>
      <c r="B574" s="326"/>
      <c r="C574" s="326"/>
      <c r="D574" s="327"/>
      <c r="E574" s="328"/>
      <c r="F574" s="329"/>
      <c r="G574" s="330"/>
      <c r="H574" s="331"/>
      <c r="I574" s="332"/>
      <c r="J574" s="331"/>
      <c r="K574" s="333"/>
      <c r="L574" s="334"/>
      <c r="M574" s="337"/>
      <c r="O574" s="336"/>
      <c r="P574" s="319"/>
      <c r="Q574" s="319"/>
      <c r="R574" s="319"/>
    </row>
    <row r="575" spans="1:18" s="335" customFormat="1" ht="39.6" customHeight="1" x14ac:dyDescent="0.25">
      <c r="A575" s="326"/>
      <c r="B575" s="326"/>
      <c r="C575" s="326"/>
      <c r="D575" s="327"/>
      <c r="E575" s="328"/>
      <c r="F575" s="329"/>
      <c r="G575" s="330"/>
      <c r="H575" s="331"/>
      <c r="I575" s="332"/>
      <c r="J575" s="331"/>
      <c r="K575" s="333"/>
      <c r="L575" s="334"/>
      <c r="M575" s="337"/>
      <c r="O575" s="336"/>
      <c r="P575" s="319"/>
      <c r="Q575" s="319"/>
      <c r="R575" s="319"/>
    </row>
    <row r="576" spans="1:18" s="335" customFormat="1" ht="39.6" customHeight="1" x14ac:dyDescent="0.25">
      <c r="A576" s="326"/>
      <c r="B576" s="326"/>
      <c r="C576" s="326"/>
      <c r="D576" s="327"/>
      <c r="E576" s="328"/>
      <c r="F576" s="329"/>
      <c r="G576" s="330"/>
      <c r="H576" s="331"/>
      <c r="I576" s="332"/>
      <c r="J576" s="331"/>
      <c r="K576" s="333"/>
      <c r="L576" s="334"/>
      <c r="M576" s="337"/>
      <c r="O576" s="336"/>
      <c r="P576" s="319"/>
      <c r="Q576" s="319"/>
      <c r="R576" s="319"/>
    </row>
    <row r="577" spans="1:18" s="335" customFormat="1" ht="39.6" customHeight="1" x14ac:dyDescent="0.25">
      <c r="A577" s="326"/>
      <c r="B577" s="326"/>
      <c r="C577" s="326"/>
      <c r="D577" s="327"/>
      <c r="E577" s="328"/>
      <c r="F577" s="329"/>
      <c r="G577" s="330"/>
      <c r="H577" s="331"/>
      <c r="I577" s="332"/>
      <c r="J577" s="331"/>
      <c r="K577" s="333"/>
      <c r="L577" s="334"/>
      <c r="M577" s="337"/>
      <c r="O577" s="336"/>
      <c r="P577" s="319"/>
      <c r="Q577" s="319"/>
      <c r="R577" s="319"/>
    </row>
    <row r="578" spans="1:18" s="335" customFormat="1" ht="39.6" customHeight="1" x14ac:dyDescent="0.25">
      <c r="A578" s="326"/>
      <c r="B578" s="326"/>
      <c r="C578" s="326"/>
      <c r="D578" s="327"/>
      <c r="E578" s="328"/>
      <c r="F578" s="329"/>
      <c r="G578" s="330"/>
      <c r="H578" s="331"/>
      <c r="I578" s="332"/>
      <c r="J578" s="331"/>
      <c r="K578" s="333"/>
      <c r="L578" s="334"/>
      <c r="M578" s="337"/>
      <c r="O578" s="336"/>
      <c r="P578" s="319"/>
      <c r="Q578" s="319"/>
      <c r="R578" s="319"/>
    </row>
    <row r="579" spans="1:18" s="335" customFormat="1" ht="39.6" customHeight="1" x14ac:dyDescent="0.25">
      <c r="A579" s="326"/>
      <c r="B579" s="326"/>
      <c r="C579" s="326"/>
      <c r="D579" s="327"/>
      <c r="E579" s="328"/>
      <c r="F579" s="329"/>
      <c r="G579" s="330"/>
      <c r="H579" s="331"/>
      <c r="I579" s="332"/>
      <c r="J579" s="331"/>
      <c r="K579" s="333"/>
      <c r="L579" s="334"/>
      <c r="M579" s="337"/>
      <c r="O579" s="336"/>
      <c r="P579" s="319"/>
      <c r="Q579" s="319"/>
      <c r="R579" s="319"/>
    </row>
    <row r="580" spans="1:18" s="335" customFormat="1" ht="39.6" customHeight="1" x14ac:dyDescent="0.25">
      <c r="A580" s="326"/>
      <c r="B580" s="326"/>
      <c r="C580" s="326"/>
      <c r="D580" s="327"/>
      <c r="E580" s="328"/>
      <c r="F580" s="329"/>
      <c r="G580" s="330"/>
      <c r="H580" s="331"/>
      <c r="I580" s="332"/>
      <c r="J580" s="331"/>
      <c r="K580" s="333"/>
      <c r="L580" s="334"/>
      <c r="M580" s="337"/>
      <c r="O580" s="336"/>
      <c r="P580" s="319"/>
      <c r="Q580" s="319"/>
      <c r="R580" s="319"/>
    </row>
    <row r="581" spans="1:18" s="335" customFormat="1" ht="39.6" customHeight="1" x14ac:dyDescent="0.25">
      <c r="A581" s="326"/>
      <c r="B581" s="326"/>
      <c r="C581" s="326"/>
      <c r="D581" s="327"/>
      <c r="E581" s="328"/>
      <c r="F581" s="329"/>
      <c r="G581" s="330"/>
      <c r="H581" s="331"/>
      <c r="I581" s="332"/>
      <c r="J581" s="331"/>
      <c r="K581" s="333"/>
      <c r="L581" s="334"/>
      <c r="M581" s="337"/>
      <c r="O581" s="336"/>
      <c r="P581" s="319"/>
      <c r="Q581" s="319"/>
      <c r="R581" s="319"/>
    </row>
    <row r="582" spans="1:18" s="335" customFormat="1" ht="39.6" customHeight="1" x14ac:dyDescent="0.25">
      <c r="A582" s="326"/>
      <c r="B582" s="326"/>
      <c r="C582" s="326"/>
      <c r="D582" s="327"/>
      <c r="E582" s="328"/>
      <c r="F582" s="329"/>
      <c r="G582" s="330"/>
      <c r="H582" s="331"/>
      <c r="I582" s="332"/>
      <c r="J582" s="331"/>
      <c r="K582" s="333"/>
      <c r="L582" s="334"/>
      <c r="M582" s="337"/>
      <c r="O582" s="336"/>
      <c r="P582" s="319"/>
      <c r="Q582" s="319"/>
      <c r="R582" s="319"/>
    </row>
    <row r="583" spans="1:18" s="335" customFormat="1" ht="39.6" customHeight="1" x14ac:dyDescent="0.25">
      <c r="A583" s="326"/>
      <c r="B583" s="326"/>
      <c r="C583" s="326"/>
      <c r="D583" s="327"/>
      <c r="E583" s="328"/>
      <c r="F583" s="329"/>
      <c r="G583" s="330"/>
      <c r="H583" s="331"/>
      <c r="I583" s="332"/>
      <c r="J583" s="331"/>
      <c r="K583" s="333"/>
      <c r="L583" s="334"/>
      <c r="M583" s="337"/>
      <c r="O583" s="336"/>
      <c r="P583" s="319"/>
      <c r="Q583" s="319"/>
      <c r="R583" s="319"/>
    </row>
    <row r="584" spans="1:18" s="335" customFormat="1" ht="39.6" customHeight="1" x14ac:dyDescent="0.25">
      <c r="A584" s="326"/>
      <c r="B584" s="326"/>
      <c r="C584" s="326"/>
      <c r="D584" s="327"/>
      <c r="E584" s="328"/>
      <c r="F584" s="329"/>
      <c r="G584" s="330"/>
      <c r="H584" s="331"/>
      <c r="I584" s="332"/>
      <c r="J584" s="331"/>
      <c r="K584" s="333"/>
      <c r="L584" s="334"/>
      <c r="M584" s="337"/>
      <c r="O584" s="336"/>
      <c r="P584" s="319"/>
      <c r="Q584" s="319"/>
      <c r="R584" s="319"/>
    </row>
    <row r="585" spans="1:18" s="335" customFormat="1" ht="39.6" customHeight="1" x14ac:dyDescent="0.25">
      <c r="A585" s="326"/>
      <c r="B585" s="326"/>
      <c r="C585" s="326"/>
      <c r="D585" s="327"/>
      <c r="E585" s="328"/>
      <c r="F585" s="329"/>
      <c r="G585" s="330"/>
      <c r="H585" s="331"/>
      <c r="I585" s="332"/>
      <c r="J585" s="331"/>
      <c r="K585" s="333"/>
      <c r="L585" s="334"/>
      <c r="M585" s="337"/>
      <c r="O585" s="336"/>
      <c r="P585" s="319"/>
      <c r="Q585" s="319"/>
      <c r="R585" s="319"/>
    </row>
    <row r="586" spans="1:18" s="335" customFormat="1" ht="39.6" customHeight="1" x14ac:dyDescent="0.25">
      <c r="A586" s="326"/>
      <c r="B586" s="326"/>
      <c r="C586" s="326"/>
      <c r="D586" s="327"/>
      <c r="E586" s="328"/>
      <c r="F586" s="329"/>
      <c r="G586" s="330"/>
      <c r="H586" s="331"/>
      <c r="I586" s="332"/>
      <c r="J586" s="331"/>
      <c r="K586" s="333"/>
      <c r="L586" s="334"/>
      <c r="M586" s="337"/>
      <c r="O586" s="336"/>
      <c r="P586" s="319"/>
      <c r="Q586" s="319"/>
      <c r="R586" s="319"/>
    </row>
    <row r="587" spans="1:18" s="335" customFormat="1" ht="39.6" customHeight="1" x14ac:dyDescent="0.25">
      <c r="A587" s="326"/>
      <c r="B587" s="326"/>
      <c r="C587" s="326"/>
      <c r="D587" s="327"/>
      <c r="E587" s="328"/>
      <c r="F587" s="329"/>
      <c r="G587" s="330"/>
      <c r="H587" s="331"/>
      <c r="I587" s="332"/>
      <c r="J587" s="331"/>
      <c r="K587" s="333"/>
      <c r="L587" s="334"/>
      <c r="M587" s="337"/>
      <c r="O587" s="336"/>
      <c r="P587" s="319"/>
      <c r="Q587" s="319"/>
      <c r="R587" s="319"/>
    </row>
    <row r="588" spans="1:18" s="335" customFormat="1" ht="39.6" customHeight="1" x14ac:dyDescent="0.25">
      <c r="A588" s="326"/>
      <c r="B588" s="326"/>
      <c r="C588" s="326"/>
      <c r="D588" s="327"/>
      <c r="E588" s="328"/>
      <c r="F588" s="329"/>
      <c r="G588" s="330"/>
      <c r="H588" s="331"/>
      <c r="I588" s="332"/>
      <c r="J588" s="331"/>
      <c r="K588" s="333"/>
      <c r="L588" s="334"/>
      <c r="M588" s="337"/>
      <c r="O588" s="336"/>
      <c r="P588" s="319"/>
      <c r="Q588" s="319"/>
      <c r="R588" s="319"/>
    </row>
    <row r="589" spans="1:18" s="335" customFormat="1" ht="39.6" customHeight="1" x14ac:dyDescent="0.25">
      <c r="A589" s="326"/>
      <c r="B589" s="326"/>
      <c r="C589" s="326"/>
      <c r="D589" s="327"/>
      <c r="E589" s="328"/>
      <c r="F589" s="329"/>
      <c r="G589" s="330"/>
      <c r="H589" s="331"/>
      <c r="I589" s="332"/>
      <c r="J589" s="331"/>
      <c r="K589" s="333"/>
      <c r="L589" s="334"/>
      <c r="M589" s="337"/>
      <c r="O589" s="336"/>
      <c r="P589" s="319"/>
      <c r="Q589" s="319"/>
      <c r="R589" s="319"/>
    </row>
    <row r="590" spans="1:18" s="335" customFormat="1" ht="39.6" customHeight="1" x14ac:dyDescent="0.25">
      <c r="A590" s="326"/>
      <c r="B590" s="326"/>
      <c r="C590" s="326"/>
      <c r="D590" s="327"/>
      <c r="E590" s="328"/>
      <c r="F590" s="329"/>
      <c r="G590" s="330"/>
      <c r="H590" s="331"/>
      <c r="I590" s="332"/>
      <c r="J590" s="331"/>
      <c r="K590" s="333"/>
      <c r="L590" s="334"/>
      <c r="M590" s="337"/>
      <c r="O590" s="336"/>
      <c r="P590" s="319"/>
      <c r="Q590" s="319"/>
      <c r="R590" s="319"/>
    </row>
    <row r="591" spans="1:18" s="335" customFormat="1" ht="39.6" customHeight="1" x14ac:dyDescent="0.25">
      <c r="A591" s="326"/>
      <c r="B591" s="326"/>
      <c r="C591" s="326"/>
      <c r="D591" s="327"/>
      <c r="E591" s="328"/>
      <c r="F591" s="329"/>
      <c r="G591" s="330"/>
      <c r="H591" s="331"/>
      <c r="I591" s="332"/>
      <c r="J591" s="331"/>
      <c r="K591" s="333"/>
      <c r="L591" s="334"/>
      <c r="M591" s="337"/>
      <c r="O591" s="336"/>
      <c r="P591" s="319"/>
      <c r="Q591" s="319"/>
      <c r="R591" s="319"/>
    </row>
    <row r="592" spans="1:18" s="335" customFormat="1" ht="39.6" customHeight="1" x14ac:dyDescent="0.25">
      <c r="A592" s="326"/>
      <c r="B592" s="326"/>
      <c r="C592" s="326"/>
      <c r="D592" s="327"/>
      <c r="E592" s="328"/>
      <c r="F592" s="329"/>
      <c r="G592" s="330"/>
      <c r="H592" s="331"/>
      <c r="I592" s="332"/>
      <c r="J592" s="331"/>
      <c r="K592" s="333"/>
      <c r="L592" s="334"/>
      <c r="M592" s="337"/>
      <c r="O592" s="336"/>
      <c r="P592" s="319"/>
      <c r="Q592" s="319"/>
      <c r="R592" s="319"/>
    </row>
    <row r="593" spans="1:18" s="335" customFormat="1" ht="39.6" customHeight="1" x14ac:dyDescent="0.25">
      <c r="A593" s="326"/>
      <c r="B593" s="326"/>
      <c r="C593" s="326"/>
      <c r="D593" s="327"/>
      <c r="E593" s="328"/>
      <c r="F593" s="329"/>
      <c r="G593" s="330"/>
      <c r="H593" s="331"/>
      <c r="I593" s="332"/>
      <c r="J593" s="331"/>
      <c r="K593" s="333"/>
      <c r="L593" s="334"/>
      <c r="M593" s="337"/>
      <c r="O593" s="336"/>
      <c r="P593" s="319"/>
      <c r="Q593" s="319"/>
      <c r="R593" s="319"/>
    </row>
    <row r="594" spans="1:18" s="335" customFormat="1" ht="39.6" customHeight="1" x14ac:dyDescent="0.25">
      <c r="A594" s="326"/>
      <c r="B594" s="326"/>
      <c r="C594" s="326"/>
      <c r="D594" s="327"/>
      <c r="E594" s="328"/>
      <c r="F594" s="329"/>
      <c r="G594" s="330"/>
      <c r="H594" s="331"/>
      <c r="I594" s="332"/>
      <c r="J594" s="331"/>
      <c r="K594" s="333"/>
      <c r="L594" s="334"/>
      <c r="M594" s="337"/>
      <c r="O594" s="336"/>
      <c r="P594" s="319"/>
      <c r="Q594" s="319"/>
      <c r="R594" s="319"/>
    </row>
    <row r="595" spans="1:18" s="335" customFormat="1" ht="39.6" customHeight="1" x14ac:dyDescent="0.25">
      <c r="A595" s="326"/>
      <c r="B595" s="326"/>
      <c r="C595" s="326"/>
      <c r="D595" s="327"/>
      <c r="E595" s="328"/>
      <c r="F595" s="329"/>
      <c r="G595" s="330"/>
      <c r="H595" s="331"/>
      <c r="I595" s="332"/>
      <c r="J595" s="331"/>
      <c r="K595" s="333"/>
      <c r="L595" s="334"/>
      <c r="M595" s="337"/>
      <c r="O595" s="336"/>
      <c r="P595" s="319"/>
      <c r="Q595" s="319"/>
      <c r="R595" s="319"/>
    </row>
    <row r="596" spans="1:18" s="335" customFormat="1" ht="39.6" customHeight="1" x14ac:dyDescent="0.25">
      <c r="A596" s="326"/>
      <c r="B596" s="326"/>
      <c r="C596" s="326"/>
      <c r="D596" s="327"/>
      <c r="E596" s="328"/>
      <c r="F596" s="329"/>
      <c r="G596" s="330"/>
      <c r="H596" s="331"/>
      <c r="I596" s="332"/>
      <c r="J596" s="331"/>
      <c r="K596" s="333"/>
      <c r="L596" s="334"/>
      <c r="M596" s="337"/>
      <c r="O596" s="336"/>
      <c r="P596" s="319"/>
      <c r="Q596" s="319"/>
      <c r="R596" s="319"/>
    </row>
    <row r="597" spans="1:18" s="335" customFormat="1" ht="39.6" customHeight="1" x14ac:dyDescent="0.25">
      <c r="A597" s="326"/>
      <c r="B597" s="326"/>
      <c r="C597" s="326"/>
      <c r="D597" s="327"/>
      <c r="E597" s="328"/>
      <c r="F597" s="329"/>
      <c r="G597" s="330"/>
      <c r="H597" s="331"/>
      <c r="I597" s="332"/>
      <c r="J597" s="331"/>
      <c r="K597" s="333"/>
      <c r="L597" s="334"/>
      <c r="M597" s="337"/>
      <c r="O597" s="336"/>
      <c r="P597" s="319"/>
      <c r="Q597" s="319"/>
      <c r="R597" s="319"/>
    </row>
    <row r="598" spans="1:18" s="335" customFormat="1" ht="39.6" customHeight="1" x14ac:dyDescent="0.25">
      <c r="A598" s="326"/>
      <c r="B598" s="326"/>
      <c r="C598" s="326"/>
      <c r="D598" s="327"/>
      <c r="E598" s="328"/>
      <c r="F598" s="329"/>
      <c r="G598" s="330"/>
      <c r="H598" s="331"/>
      <c r="I598" s="332"/>
      <c r="J598" s="331"/>
      <c r="K598" s="333"/>
      <c r="L598" s="334"/>
      <c r="M598" s="337"/>
      <c r="O598" s="336"/>
      <c r="P598" s="319"/>
      <c r="Q598" s="319"/>
      <c r="R598" s="319"/>
    </row>
    <row r="599" spans="1:18" s="335" customFormat="1" ht="39.6" customHeight="1" x14ac:dyDescent="0.25">
      <c r="A599" s="326"/>
      <c r="B599" s="326"/>
      <c r="C599" s="326"/>
      <c r="D599" s="327"/>
      <c r="E599" s="328"/>
      <c r="F599" s="329"/>
      <c r="G599" s="330"/>
      <c r="H599" s="331"/>
      <c r="I599" s="332"/>
      <c r="J599" s="331"/>
      <c r="K599" s="333"/>
      <c r="L599" s="334"/>
      <c r="M599" s="337"/>
      <c r="O599" s="336"/>
      <c r="P599" s="319"/>
      <c r="Q599" s="319"/>
      <c r="R599" s="319"/>
    </row>
    <row r="600" spans="1:18" s="335" customFormat="1" ht="39.6" customHeight="1" x14ac:dyDescent="0.25">
      <c r="A600" s="326"/>
      <c r="B600" s="326"/>
      <c r="C600" s="326"/>
      <c r="D600" s="327"/>
      <c r="E600" s="328"/>
      <c r="F600" s="329"/>
      <c r="G600" s="330"/>
      <c r="H600" s="331"/>
      <c r="I600" s="332"/>
      <c r="J600" s="331"/>
      <c r="K600" s="333"/>
      <c r="L600" s="334"/>
      <c r="M600" s="337"/>
      <c r="O600" s="336"/>
      <c r="P600" s="319"/>
      <c r="Q600" s="319"/>
      <c r="R600" s="319"/>
    </row>
    <row r="601" spans="1:18" s="335" customFormat="1" ht="39.6" customHeight="1" x14ac:dyDescent="0.25">
      <c r="A601" s="326"/>
      <c r="B601" s="326"/>
      <c r="C601" s="326"/>
      <c r="D601" s="327"/>
      <c r="E601" s="328"/>
      <c r="F601" s="329"/>
      <c r="G601" s="330"/>
      <c r="H601" s="331"/>
      <c r="I601" s="332"/>
      <c r="J601" s="331"/>
      <c r="K601" s="333"/>
      <c r="L601" s="334"/>
      <c r="M601" s="337"/>
      <c r="O601" s="336"/>
      <c r="P601" s="319"/>
      <c r="Q601" s="319"/>
      <c r="R601" s="319"/>
    </row>
    <row r="602" spans="1:18" s="335" customFormat="1" ht="39.6" customHeight="1" x14ac:dyDescent="0.25">
      <c r="A602" s="326"/>
      <c r="B602" s="326"/>
      <c r="C602" s="326"/>
      <c r="D602" s="327"/>
      <c r="E602" s="328"/>
      <c r="F602" s="329"/>
      <c r="G602" s="330"/>
      <c r="H602" s="331"/>
      <c r="I602" s="332"/>
      <c r="J602" s="331"/>
      <c r="K602" s="333"/>
      <c r="L602" s="334"/>
      <c r="M602" s="337"/>
      <c r="O602" s="336"/>
      <c r="P602" s="319"/>
      <c r="Q602" s="319"/>
      <c r="R602" s="319"/>
    </row>
    <row r="603" spans="1:18" s="335" customFormat="1" ht="39.6" customHeight="1" x14ac:dyDescent="0.25">
      <c r="A603" s="326"/>
      <c r="B603" s="326"/>
      <c r="C603" s="326"/>
      <c r="D603" s="327"/>
      <c r="E603" s="328"/>
      <c r="F603" s="329"/>
      <c r="G603" s="330"/>
      <c r="H603" s="331"/>
      <c r="I603" s="332"/>
      <c r="J603" s="331"/>
      <c r="K603" s="333"/>
      <c r="L603" s="334"/>
      <c r="M603" s="337"/>
      <c r="O603" s="336"/>
      <c r="P603" s="319"/>
      <c r="Q603" s="319"/>
      <c r="R603" s="319"/>
    </row>
    <row r="604" spans="1:18" s="335" customFormat="1" ht="39.6" customHeight="1" x14ac:dyDescent="0.25">
      <c r="A604" s="326"/>
      <c r="B604" s="326"/>
      <c r="C604" s="326"/>
      <c r="D604" s="327"/>
      <c r="E604" s="328"/>
      <c r="F604" s="329"/>
      <c r="G604" s="330"/>
      <c r="H604" s="331"/>
      <c r="I604" s="332"/>
      <c r="J604" s="331"/>
      <c r="K604" s="333"/>
      <c r="L604" s="334"/>
      <c r="M604" s="337"/>
      <c r="O604" s="336"/>
      <c r="P604" s="319"/>
      <c r="Q604" s="319"/>
      <c r="R604" s="319"/>
    </row>
    <row r="605" spans="1:18" s="335" customFormat="1" ht="39.6" customHeight="1" x14ac:dyDescent="0.25">
      <c r="A605" s="326"/>
      <c r="B605" s="326"/>
      <c r="C605" s="326"/>
      <c r="D605" s="327"/>
      <c r="E605" s="328"/>
      <c r="F605" s="329"/>
      <c r="G605" s="330"/>
      <c r="H605" s="331"/>
      <c r="I605" s="332"/>
      <c r="J605" s="331"/>
      <c r="K605" s="333"/>
      <c r="L605" s="334"/>
      <c r="M605" s="337"/>
      <c r="O605" s="336"/>
      <c r="P605" s="319"/>
      <c r="Q605" s="319"/>
      <c r="R605" s="319"/>
    </row>
    <row r="606" spans="1:18" s="335" customFormat="1" ht="39.6" customHeight="1" x14ac:dyDescent="0.25">
      <c r="A606" s="326"/>
      <c r="B606" s="326"/>
      <c r="C606" s="326"/>
      <c r="D606" s="327"/>
      <c r="E606" s="328"/>
      <c r="F606" s="329"/>
      <c r="G606" s="330"/>
      <c r="H606" s="331"/>
      <c r="I606" s="332"/>
      <c r="J606" s="331"/>
      <c r="K606" s="333"/>
      <c r="L606" s="334"/>
      <c r="M606" s="337"/>
      <c r="O606" s="336"/>
      <c r="P606" s="319"/>
      <c r="Q606" s="319"/>
      <c r="R606" s="319"/>
    </row>
    <row r="607" spans="1:18" s="335" customFormat="1" ht="39.6" customHeight="1" x14ac:dyDescent="0.25">
      <c r="A607" s="326"/>
      <c r="B607" s="326"/>
      <c r="C607" s="326"/>
      <c r="D607" s="327"/>
      <c r="E607" s="328"/>
      <c r="F607" s="329"/>
      <c r="G607" s="330"/>
      <c r="H607" s="331"/>
      <c r="I607" s="332"/>
      <c r="J607" s="331"/>
      <c r="K607" s="333"/>
      <c r="L607" s="334"/>
      <c r="M607" s="337"/>
      <c r="O607" s="336"/>
      <c r="P607" s="319"/>
      <c r="Q607" s="319"/>
      <c r="R607" s="319"/>
    </row>
    <row r="608" spans="1:18" s="335" customFormat="1" ht="39.6" customHeight="1" x14ac:dyDescent="0.25">
      <c r="A608" s="326"/>
      <c r="B608" s="326"/>
      <c r="C608" s="326"/>
      <c r="D608" s="327"/>
      <c r="E608" s="328"/>
      <c r="F608" s="329"/>
      <c r="G608" s="330"/>
      <c r="H608" s="331"/>
      <c r="I608" s="332"/>
      <c r="J608" s="331"/>
      <c r="K608" s="333"/>
      <c r="L608" s="334"/>
      <c r="M608" s="337"/>
      <c r="O608" s="336"/>
      <c r="P608" s="319"/>
      <c r="Q608" s="319"/>
      <c r="R608" s="319"/>
    </row>
    <row r="609" spans="1:18" s="335" customFormat="1" ht="39.6" customHeight="1" x14ac:dyDescent="0.25">
      <c r="A609" s="326"/>
      <c r="B609" s="326"/>
      <c r="C609" s="326"/>
      <c r="D609" s="327"/>
      <c r="E609" s="328"/>
      <c r="F609" s="329"/>
      <c r="G609" s="330"/>
      <c r="H609" s="331"/>
      <c r="I609" s="332"/>
      <c r="J609" s="331"/>
      <c r="K609" s="333"/>
      <c r="L609" s="334"/>
      <c r="M609" s="337"/>
      <c r="O609" s="336"/>
      <c r="P609" s="319"/>
      <c r="Q609" s="319"/>
      <c r="R609" s="319"/>
    </row>
    <row r="610" spans="1:18" s="335" customFormat="1" ht="39.6" customHeight="1" x14ac:dyDescent="0.25">
      <c r="A610" s="326"/>
      <c r="B610" s="326"/>
      <c r="C610" s="326"/>
      <c r="D610" s="327"/>
      <c r="E610" s="328"/>
      <c r="F610" s="329"/>
      <c r="G610" s="330"/>
      <c r="H610" s="331"/>
      <c r="I610" s="332"/>
      <c r="J610" s="331"/>
      <c r="K610" s="333"/>
      <c r="L610" s="334"/>
      <c r="M610" s="337"/>
      <c r="O610" s="336"/>
      <c r="P610" s="319"/>
      <c r="Q610" s="319"/>
      <c r="R610" s="319"/>
    </row>
    <row r="611" spans="1:18" s="335" customFormat="1" ht="39.6" customHeight="1" x14ac:dyDescent="0.25">
      <c r="A611" s="326"/>
      <c r="B611" s="326"/>
      <c r="C611" s="326"/>
      <c r="D611" s="327"/>
      <c r="E611" s="328"/>
      <c r="F611" s="329"/>
      <c r="G611" s="330"/>
      <c r="H611" s="331"/>
      <c r="I611" s="332"/>
      <c r="J611" s="331"/>
      <c r="K611" s="333"/>
      <c r="L611" s="334"/>
      <c r="M611" s="337"/>
      <c r="O611" s="336"/>
      <c r="P611" s="319"/>
      <c r="Q611" s="319"/>
      <c r="R611" s="319"/>
    </row>
    <row r="612" spans="1:18" s="335" customFormat="1" ht="39.6" customHeight="1" x14ac:dyDescent="0.25">
      <c r="A612" s="326"/>
      <c r="B612" s="326"/>
      <c r="C612" s="326"/>
      <c r="D612" s="327"/>
      <c r="E612" s="328"/>
      <c r="F612" s="329"/>
      <c r="G612" s="330"/>
      <c r="H612" s="331"/>
      <c r="I612" s="332"/>
      <c r="J612" s="331"/>
      <c r="K612" s="333"/>
      <c r="L612" s="334"/>
      <c r="M612" s="337"/>
      <c r="O612" s="336"/>
      <c r="P612" s="319"/>
      <c r="Q612" s="319"/>
      <c r="R612" s="319"/>
    </row>
    <row r="613" spans="1:18" s="335" customFormat="1" ht="39.6" customHeight="1" x14ac:dyDescent="0.25">
      <c r="A613" s="326"/>
      <c r="B613" s="326"/>
      <c r="C613" s="326"/>
      <c r="D613" s="327"/>
      <c r="E613" s="328"/>
      <c r="F613" s="329"/>
      <c r="G613" s="330"/>
      <c r="H613" s="331"/>
      <c r="I613" s="332"/>
      <c r="J613" s="331"/>
      <c r="K613" s="333"/>
      <c r="L613" s="334"/>
      <c r="M613" s="337"/>
      <c r="O613" s="336"/>
      <c r="P613" s="319"/>
      <c r="Q613" s="319"/>
      <c r="R613" s="319"/>
    </row>
    <row r="614" spans="1:18" s="335" customFormat="1" ht="39.6" customHeight="1" x14ac:dyDescent="0.25">
      <c r="A614" s="326"/>
      <c r="B614" s="326"/>
      <c r="C614" s="326"/>
      <c r="D614" s="327"/>
      <c r="E614" s="328"/>
      <c r="F614" s="329"/>
      <c r="G614" s="330"/>
      <c r="H614" s="331"/>
      <c r="I614" s="332"/>
      <c r="J614" s="331"/>
      <c r="K614" s="333"/>
      <c r="L614" s="334"/>
      <c r="M614" s="337"/>
      <c r="O614" s="336"/>
      <c r="P614" s="319"/>
      <c r="Q614" s="319"/>
      <c r="R614" s="319"/>
    </row>
    <row r="615" spans="1:18" s="335" customFormat="1" ht="39.6" customHeight="1" x14ac:dyDescent="0.25">
      <c r="A615" s="326"/>
      <c r="B615" s="326"/>
      <c r="C615" s="326"/>
      <c r="D615" s="327"/>
      <c r="E615" s="328"/>
      <c r="F615" s="329"/>
      <c r="G615" s="330"/>
      <c r="H615" s="331"/>
      <c r="I615" s="332"/>
      <c r="J615" s="331"/>
      <c r="K615" s="333"/>
      <c r="L615" s="334"/>
      <c r="M615" s="337"/>
      <c r="O615" s="336"/>
      <c r="P615" s="319"/>
      <c r="Q615" s="319"/>
      <c r="R615" s="319"/>
    </row>
    <row r="616" spans="1:18" s="335" customFormat="1" ht="39.6" customHeight="1" x14ac:dyDescent="0.25">
      <c r="A616" s="326"/>
      <c r="B616" s="326"/>
      <c r="C616" s="326"/>
      <c r="D616" s="327"/>
      <c r="E616" s="328"/>
      <c r="F616" s="329"/>
      <c r="G616" s="330"/>
      <c r="H616" s="331"/>
      <c r="I616" s="332"/>
      <c r="J616" s="331"/>
      <c r="K616" s="333"/>
      <c r="L616" s="334"/>
      <c r="M616" s="337"/>
      <c r="O616" s="336"/>
      <c r="P616" s="319"/>
      <c r="Q616" s="319"/>
      <c r="R616" s="319"/>
    </row>
    <row r="617" spans="1:18" s="335" customFormat="1" ht="39.6" customHeight="1" x14ac:dyDescent="0.25">
      <c r="A617" s="326"/>
      <c r="B617" s="326"/>
      <c r="C617" s="326"/>
      <c r="D617" s="327"/>
      <c r="E617" s="328"/>
      <c r="F617" s="329"/>
      <c r="G617" s="330"/>
      <c r="H617" s="331"/>
      <c r="I617" s="332"/>
      <c r="J617" s="331"/>
      <c r="K617" s="333"/>
      <c r="L617" s="334"/>
      <c r="M617" s="337"/>
      <c r="O617" s="336"/>
      <c r="P617" s="319"/>
      <c r="Q617" s="319"/>
      <c r="R617" s="319"/>
    </row>
    <row r="618" spans="1:18" s="335" customFormat="1" ht="39.6" customHeight="1" x14ac:dyDescent="0.25">
      <c r="A618" s="326"/>
      <c r="B618" s="326"/>
      <c r="C618" s="326"/>
      <c r="D618" s="327"/>
      <c r="E618" s="328"/>
      <c r="F618" s="329"/>
      <c r="G618" s="330"/>
      <c r="H618" s="331"/>
      <c r="I618" s="332"/>
      <c r="J618" s="331"/>
      <c r="K618" s="333"/>
      <c r="L618" s="334"/>
      <c r="M618" s="337"/>
      <c r="O618" s="336"/>
      <c r="P618" s="319"/>
      <c r="Q618" s="319"/>
      <c r="R618" s="319"/>
    </row>
    <row r="619" spans="1:18" s="335" customFormat="1" ht="39.6" customHeight="1" x14ac:dyDescent="0.25">
      <c r="A619" s="326"/>
      <c r="B619" s="326"/>
      <c r="C619" s="326"/>
      <c r="D619" s="327"/>
      <c r="E619" s="328"/>
      <c r="F619" s="329"/>
      <c r="G619" s="330"/>
      <c r="H619" s="331"/>
      <c r="I619" s="332"/>
      <c r="J619" s="331"/>
      <c r="K619" s="333"/>
      <c r="L619" s="334"/>
      <c r="M619" s="337"/>
      <c r="O619" s="336"/>
      <c r="P619" s="319"/>
      <c r="Q619" s="319"/>
      <c r="R619" s="319"/>
    </row>
    <row r="620" spans="1:18" s="335" customFormat="1" ht="39.6" customHeight="1" x14ac:dyDescent="0.25">
      <c r="A620" s="326"/>
      <c r="B620" s="326"/>
      <c r="C620" s="326"/>
      <c r="D620" s="327"/>
      <c r="E620" s="328"/>
      <c r="F620" s="329"/>
      <c r="G620" s="330"/>
      <c r="H620" s="331"/>
      <c r="I620" s="332"/>
      <c r="J620" s="331"/>
      <c r="K620" s="333"/>
      <c r="L620" s="334"/>
      <c r="M620" s="337"/>
      <c r="O620" s="336"/>
      <c r="P620" s="319"/>
      <c r="Q620" s="319"/>
      <c r="R620" s="319"/>
    </row>
    <row r="621" spans="1:18" s="335" customFormat="1" ht="39.6" customHeight="1" x14ac:dyDescent="0.25">
      <c r="A621" s="326"/>
      <c r="B621" s="326"/>
      <c r="C621" s="326"/>
      <c r="D621" s="327"/>
      <c r="E621" s="328"/>
      <c r="F621" s="329"/>
      <c r="G621" s="330"/>
      <c r="H621" s="331"/>
      <c r="I621" s="332"/>
      <c r="J621" s="331"/>
      <c r="K621" s="333"/>
      <c r="L621" s="334"/>
      <c r="M621" s="337"/>
      <c r="O621" s="336"/>
      <c r="P621" s="319"/>
      <c r="Q621" s="319"/>
      <c r="R621" s="319"/>
    </row>
    <row r="622" spans="1:18" s="335" customFormat="1" ht="39.6" customHeight="1" x14ac:dyDescent="0.25">
      <c r="A622" s="326"/>
      <c r="B622" s="326"/>
      <c r="C622" s="326"/>
      <c r="D622" s="327"/>
      <c r="E622" s="328"/>
      <c r="F622" s="329"/>
      <c r="G622" s="330"/>
      <c r="H622" s="331"/>
      <c r="I622" s="332"/>
      <c r="J622" s="331"/>
      <c r="K622" s="333"/>
      <c r="L622" s="334"/>
      <c r="M622" s="337"/>
      <c r="O622" s="336"/>
      <c r="P622" s="319"/>
      <c r="Q622" s="319"/>
      <c r="R622" s="319"/>
    </row>
    <row r="623" spans="1:18" s="335" customFormat="1" ht="39.6" customHeight="1" x14ac:dyDescent="0.25">
      <c r="A623" s="326"/>
      <c r="B623" s="326"/>
      <c r="C623" s="326"/>
      <c r="D623" s="327"/>
      <c r="E623" s="328"/>
      <c r="F623" s="329"/>
      <c r="G623" s="330"/>
      <c r="H623" s="331"/>
      <c r="I623" s="332"/>
      <c r="J623" s="331"/>
      <c r="K623" s="333"/>
      <c r="L623" s="334"/>
      <c r="M623" s="337"/>
      <c r="O623" s="336"/>
      <c r="P623" s="319"/>
      <c r="Q623" s="319"/>
      <c r="R623" s="319"/>
    </row>
    <row r="624" spans="1:18" s="335" customFormat="1" ht="39.6" customHeight="1" x14ac:dyDescent="0.25">
      <c r="A624" s="326"/>
      <c r="B624" s="326"/>
      <c r="C624" s="326"/>
      <c r="D624" s="327"/>
      <c r="E624" s="328"/>
      <c r="F624" s="329"/>
      <c r="G624" s="330"/>
      <c r="H624" s="331"/>
      <c r="I624" s="332"/>
      <c r="J624" s="331"/>
      <c r="K624" s="333"/>
      <c r="L624" s="334"/>
      <c r="M624" s="337"/>
      <c r="O624" s="336"/>
      <c r="P624" s="319"/>
      <c r="Q624" s="319"/>
      <c r="R624" s="319"/>
    </row>
    <row r="625" spans="1:18" s="335" customFormat="1" ht="39.6" customHeight="1" x14ac:dyDescent="0.25">
      <c r="A625" s="326"/>
      <c r="B625" s="326"/>
      <c r="C625" s="326"/>
      <c r="D625" s="327"/>
      <c r="E625" s="328"/>
      <c r="F625" s="329"/>
      <c r="G625" s="330"/>
      <c r="H625" s="331"/>
      <c r="I625" s="332"/>
      <c r="J625" s="331"/>
      <c r="K625" s="333"/>
      <c r="L625" s="334"/>
      <c r="M625" s="337"/>
      <c r="O625" s="336"/>
      <c r="P625" s="319"/>
      <c r="Q625" s="319"/>
      <c r="R625" s="319"/>
    </row>
    <row r="626" spans="1:18" s="335" customFormat="1" ht="39.6" customHeight="1" x14ac:dyDescent="0.25">
      <c r="A626" s="326"/>
      <c r="B626" s="326"/>
      <c r="C626" s="326"/>
      <c r="D626" s="327"/>
      <c r="E626" s="328"/>
      <c r="F626" s="329"/>
      <c r="G626" s="330"/>
      <c r="H626" s="331"/>
      <c r="I626" s="332"/>
      <c r="J626" s="331"/>
      <c r="K626" s="333"/>
      <c r="L626" s="334"/>
      <c r="M626" s="337"/>
      <c r="O626" s="336"/>
      <c r="P626" s="319"/>
      <c r="Q626" s="319"/>
      <c r="R626" s="319"/>
    </row>
    <row r="627" spans="1:18" s="335" customFormat="1" ht="39.6" customHeight="1" x14ac:dyDescent="0.25">
      <c r="A627" s="326"/>
      <c r="B627" s="326"/>
      <c r="C627" s="326"/>
      <c r="D627" s="327"/>
      <c r="E627" s="328"/>
      <c r="F627" s="329"/>
      <c r="G627" s="330"/>
      <c r="H627" s="331"/>
      <c r="I627" s="332"/>
      <c r="J627" s="331"/>
      <c r="K627" s="333"/>
      <c r="L627" s="334"/>
      <c r="M627" s="337"/>
      <c r="O627" s="336"/>
      <c r="P627" s="319"/>
      <c r="Q627" s="319"/>
      <c r="R627" s="319"/>
    </row>
    <row r="628" spans="1:18" s="335" customFormat="1" ht="39.6" customHeight="1" x14ac:dyDescent="0.25">
      <c r="A628" s="326"/>
      <c r="B628" s="326"/>
      <c r="C628" s="326"/>
      <c r="D628" s="327"/>
      <c r="E628" s="328"/>
      <c r="F628" s="329"/>
      <c r="G628" s="330"/>
      <c r="H628" s="331"/>
      <c r="I628" s="332"/>
      <c r="J628" s="331"/>
      <c r="K628" s="333"/>
      <c r="L628" s="334"/>
      <c r="M628" s="337"/>
      <c r="O628" s="336"/>
      <c r="P628" s="319"/>
      <c r="Q628" s="319"/>
      <c r="R628" s="319"/>
    </row>
    <row r="629" spans="1:18" s="335" customFormat="1" ht="39.6" customHeight="1" x14ac:dyDescent="0.25">
      <c r="A629" s="326"/>
      <c r="B629" s="326"/>
      <c r="C629" s="326"/>
      <c r="D629" s="327"/>
      <c r="E629" s="328"/>
      <c r="F629" s="329"/>
      <c r="G629" s="330"/>
      <c r="H629" s="331"/>
      <c r="I629" s="332"/>
      <c r="J629" s="331"/>
      <c r="K629" s="333"/>
      <c r="L629" s="334"/>
      <c r="M629" s="337"/>
      <c r="O629" s="336"/>
      <c r="P629" s="319"/>
      <c r="Q629" s="319"/>
      <c r="R629" s="319"/>
    </row>
    <row r="630" spans="1:18" s="335" customFormat="1" ht="39.6" customHeight="1" x14ac:dyDescent="0.25">
      <c r="A630" s="326"/>
      <c r="B630" s="326"/>
      <c r="C630" s="326"/>
      <c r="D630" s="327"/>
      <c r="E630" s="328"/>
      <c r="F630" s="329"/>
      <c r="G630" s="330"/>
      <c r="H630" s="331"/>
      <c r="I630" s="332"/>
      <c r="J630" s="331"/>
      <c r="K630" s="333"/>
      <c r="L630" s="334"/>
      <c r="M630" s="337"/>
      <c r="O630" s="336"/>
      <c r="P630" s="319"/>
      <c r="Q630" s="319"/>
      <c r="R630" s="319"/>
    </row>
    <row r="631" spans="1:18" s="335" customFormat="1" ht="39.6" customHeight="1" x14ac:dyDescent="0.25">
      <c r="A631" s="326"/>
      <c r="B631" s="326"/>
      <c r="C631" s="326"/>
      <c r="D631" s="327"/>
      <c r="E631" s="328"/>
      <c r="F631" s="329"/>
      <c r="G631" s="330"/>
      <c r="H631" s="331"/>
      <c r="I631" s="332"/>
      <c r="J631" s="331"/>
      <c r="K631" s="333"/>
      <c r="L631" s="334"/>
      <c r="M631" s="337"/>
      <c r="O631" s="336"/>
      <c r="P631" s="319"/>
      <c r="Q631" s="319"/>
      <c r="R631" s="319"/>
    </row>
    <row r="632" spans="1:18" s="335" customFormat="1" ht="39.6" customHeight="1" x14ac:dyDescent="0.25">
      <c r="A632" s="326"/>
      <c r="B632" s="326"/>
      <c r="C632" s="326"/>
      <c r="D632" s="327"/>
      <c r="E632" s="328"/>
      <c r="F632" s="329"/>
      <c r="G632" s="330"/>
      <c r="H632" s="331"/>
      <c r="I632" s="332"/>
      <c r="J632" s="331"/>
      <c r="K632" s="333"/>
      <c r="L632" s="334"/>
      <c r="M632" s="337"/>
      <c r="O632" s="336"/>
      <c r="P632" s="319"/>
      <c r="Q632" s="319"/>
      <c r="R632" s="319"/>
    </row>
    <row r="633" spans="1:18" s="335" customFormat="1" ht="39.6" customHeight="1" x14ac:dyDescent="0.25">
      <c r="A633" s="326"/>
      <c r="B633" s="326"/>
      <c r="C633" s="326"/>
      <c r="D633" s="327"/>
      <c r="E633" s="328"/>
      <c r="F633" s="329"/>
      <c r="G633" s="330"/>
      <c r="H633" s="331"/>
      <c r="I633" s="332"/>
      <c r="J633" s="331"/>
      <c r="K633" s="333"/>
      <c r="L633" s="334"/>
      <c r="M633" s="337"/>
      <c r="O633" s="336"/>
      <c r="P633" s="319"/>
      <c r="Q633" s="319"/>
      <c r="R633" s="319"/>
    </row>
    <row r="634" spans="1:18" s="335" customFormat="1" ht="39.6" customHeight="1" x14ac:dyDescent="0.25">
      <c r="A634" s="326"/>
      <c r="B634" s="326"/>
      <c r="C634" s="326"/>
      <c r="D634" s="327"/>
      <c r="E634" s="328"/>
      <c r="F634" s="329"/>
      <c r="G634" s="330"/>
      <c r="H634" s="331"/>
      <c r="I634" s="332"/>
      <c r="J634" s="331"/>
      <c r="K634" s="333"/>
      <c r="L634" s="334"/>
      <c r="M634" s="337"/>
      <c r="O634" s="336"/>
      <c r="P634" s="319"/>
      <c r="Q634" s="319"/>
      <c r="R634" s="319"/>
    </row>
    <row r="635" spans="1:18" s="335" customFormat="1" ht="39.6" customHeight="1" x14ac:dyDescent="0.25">
      <c r="A635" s="326"/>
      <c r="B635" s="326"/>
      <c r="C635" s="326"/>
      <c r="D635" s="327"/>
      <c r="E635" s="328"/>
      <c r="F635" s="329"/>
      <c r="G635" s="330"/>
      <c r="H635" s="331"/>
      <c r="I635" s="332"/>
      <c r="J635" s="331"/>
      <c r="K635" s="333"/>
      <c r="L635" s="334"/>
      <c r="M635" s="337"/>
      <c r="O635" s="336"/>
      <c r="P635" s="319"/>
      <c r="Q635" s="319"/>
      <c r="R635" s="319"/>
    </row>
    <row r="636" spans="1:18" s="335" customFormat="1" ht="39.6" customHeight="1" x14ac:dyDescent="0.25">
      <c r="A636" s="326"/>
      <c r="B636" s="326"/>
      <c r="C636" s="326"/>
      <c r="D636" s="327"/>
      <c r="E636" s="328"/>
      <c r="F636" s="329"/>
      <c r="G636" s="330"/>
      <c r="H636" s="331"/>
      <c r="I636" s="332"/>
      <c r="J636" s="331"/>
      <c r="K636" s="333"/>
      <c r="L636" s="334"/>
      <c r="M636" s="337"/>
      <c r="O636" s="336"/>
      <c r="P636" s="319"/>
      <c r="Q636" s="319"/>
      <c r="R636" s="319"/>
    </row>
    <row r="637" spans="1:18" s="335" customFormat="1" ht="39.6" customHeight="1" x14ac:dyDescent="0.25">
      <c r="A637" s="326"/>
      <c r="B637" s="326"/>
      <c r="C637" s="326"/>
      <c r="D637" s="327"/>
      <c r="E637" s="328"/>
      <c r="F637" s="329"/>
      <c r="G637" s="330"/>
      <c r="H637" s="331"/>
      <c r="I637" s="332"/>
      <c r="J637" s="331"/>
      <c r="K637" s="333"/>
      <c r="L637" s="334"/>
      <c r="M637" s="337"/>
      <c r="O637" s="336"/>
      <c r="P637" s="319"/>
      <c r="Q637" s="319"/>
      <c r="R637" s="319"/>
    </row>
    <row r="638" spans="1:18" s="335" customFormat="1" ht="39.6" customHeight="1" x14ac:dyDescent="0.25">
      <c r="A638" s="326"/>
      <c r="B638" s="326"/>
      <c r="C638" s="326"/>
      <c r="D638" s="327"/>
      <c r="E638" s="328"/>
      <c r="F638" s="329"/>
      <c r="G638" s="330"/>
      <c r="H638" s="331"/>
      <c r="I638" s="332"/>
      <c r="J638" s="331"/>
      <c r="K638" s="333"/>
      <c r="L638" s="334"/>
      <c r="M638" s="337"/>
      <c r="O638" s="336"/>
      <c r="P638" s="319"/>
      <c r="Q638" s="319"/>
      <c r="R638" s="319"/>
    </row>
    <row r="639" spans="1:18" s="335" customFormat="1" ht="39.6" customHeight="1" x14ac:dyDescent="0.25">
      <c r="A639" s="326"/>
      <c r="B639" s="326"/>
      <c r="C639" s="326"/>
      <c r="D639" s="327"/>
      <c r="E639" s="328"/>
      <c r="F639" s="329"/>
      <c r="G639" s="330"/>
      <c r="H639" s="331"/>
      <c r="I639" s="332"/>
      <c r="J639" s="331"/>
      <c r="K639" s="333"/>
      <c r="L639" s="334"/>
      <c r="M639" s="337"/>
      <c r="O639" s="336"/>
      <c r="P639" s="319"/>
      <c r="Q639" s="319"/>
      <c r="R639" s="319"/>
    </row>
    <row r="640" spans="1:18" s="335" customFormat="1" ht="39.6" customHeight="1" x14ac:dyDescent="0.25">
      <c r="A640" s="326"/>
      <c r="B640" s="326"/>
      <c r="C640" s="326"/>
      <c r="D640" s="327"/>
      <c r="E640" s="328"/>
      <c r="F640" s="329"/>
      <c r="G640" s="330"/>
      <c r="H640" s="331"/>
      <c r="I640" s="332"/>
      <c r="J640" s="331"/>
      <c r="K640" s="333"/>
      <c r="L640" s="334"/>
      <c r="M640" s="337"/>
      <c r="O640" s="336"/>
      <c r="P640" s="319"/>
      <c r="Q640" s="319"/>
      <c r="R640" s="319"/>
    </row>
    <row r="641" spans="1:18" s="335" customFormat="1" ht="39.6" customHeight="1" x14ac:dyDescent="0.25">
      <c r="A641" s="326"/>
      <c r="B641" s="326"/>
      <c r="C641" s="326"/>
      <c r="D641" s="327"/>
      <c r="E641" s="328"/>
      <c r="F641" s="329"/>
      <c r="G641" s="330"/>
      <c r="H641" s="331"/>
      <c r="I641" s="332"/>
      <c r="J641" s="331"/>
      <c r="K641" s="333"/>
      <c r="L641" s="334"/>
      <c r="M641" s="337"/>
      <c r="O641" s="336"/>
      <c r="P641" s="319"/>
      <c r="Q641" s="319"/>
      <c r="R641" s="319"/>
    </row>
    <row r="642" spans="1:18" s="335" customFormat="1" ht="39.6" customHeight="1" x14ac:dyDescent="0.25">
      <c r="A642" s="326"/>
      <c r="B642" s="326"/>
      <c r="C642" s="326"/>
      <c r="D642" s="327"/>
      <c r="E642" s="328"/>
      <c r="F642" s="329"/>
      <c r="G642" s="330"/>
      <c r="H642" s="331"/>
      <c r="I642" s="332"/>
      <c r="J642" s="331"/>
      <c r="K642" s="333"/>
      <c r="L642" s="334"/>
      <c r="M642" s="337"/>
      <c r="O642" s="336"/>
      <c r="P642" s="319"/>
      <c r="Q642" s="319"/>
      <c r="R642" s="319"/>
    </row>
    <row r="643" spans="1:18" s="335" customFormat="1" ht="39.6" customHeight="1" x14ac:dyDescent="0.25">
      <c r="A643" s="326"/>
      <c r="B643" s="326"/>
      <c r="C643" s="326"/>
      <c r="D643" s="327"/>
      <c r="E643" s="328"/>
      <c r="F643" s="329"/>
      <c r="G643" s="330"/>
      <c r="H643" s="331"/>
      <c r="I643" s="332"/>
      <c r="J643" s="331"/>
      <c r="K643" s="333"/>
      <c r="L643" s="334"/>
      <c r="M643" s="337"/>
      <c r="O643" s="336"/>
      <c r="P643" s="319"/>
      <c r="Q643" s="319"/>
      <c r="R643" s="319"/>
    </row>
    <row r="644" spans="1:18" s="335" customFormat="1" ht="39.6" customHeight="1" x14ac:dyDescent="0.25">
      <c r="A644" s="326"/>
      <c r="B644" s="326"/>
      <c r="C644" s="326"/>
      <c r="D644" s="327"/>
      <c r="E644" s="328"/>
      <c r="F644" s="329"/>
      <c r="G644" s="330"/>
      <c r="H644" s="331"/>
      <c r="I644" s="332"/>
      <c r="J644" s="331"/>
      <c r="K644" s="333"/>
      <c r="L644" s="334"/>
      <c r="M644" s="337"/>
      <c r="O644" s="336"/>
      <c r="P644" s="319"/>
      <c r="Q644" s="319"/>
      <c r="R644" s="319"/>
    </row>
    <row r="645" spans="1:18" s="335" customFormat="1" ht="39.6" customHeight="1" x14ac:dyDescent="0.25">
      <c r="A645" s="326"/>
      <c r="B645" s="326"/>
      <c r="C645" s="326"/>
      <c r="D645" s="327"/>
      <c r="E645" s="328"/>
      <c r="F645" s="329"/>
      <c r="G645" s="330"/>
      <c r="H645" s="331"/>
      <c r="I645" s="332"/>
      <c r="J645" s="331"/>
      <c r="K645" s="333"/>
      <c r="L645" s="334"/>
      <c r="M645" s="337"/>
      <c r="O645" s="336"/>
      <c r="P645" s="319"/>
      <c r="Q645" s="319"/>
      <c r="R645" s="319"/>
    </row>
    <row r="646" spans="1:18" s="335" customFormat="1" ht="39.6" customHeight="1" x14ac:dyDescent="0.25">
      <c r="A646" s="326"/>
      <c r="B646" s="326"/>
      <c r="C646" s="326"/>
      <c r="D646" s="327"/>
      <c r="E646" s="328"/>
      <c r="F646" s="329"/>
      <c r="G646" s="330"/>
      <c r="H646" s="331"/>
      <c r="I646" s="332"/>
      <c r="J646" s="331"/>
      <c r="K646" s="333"/>
      <c r="L646" s="334"/>
      <c r="M646" s="337"/>
      <c r="O646" s="336"/>
      <c r="P646" s="319"/>
      <c r="Q646" s="319"/>
      <c r="R646" s="319"/>
    </row>
    <row r="647" spans="1:18" s="335" customFormat="1" ht="39.6" customHeight="1" x14ac:dyDescent="0.25">
      <c r="A647" s="326"/>
      <c r="B647" s="326"/>
      <c r="C647" s="326"/>
      <c r="D647" s="327"/>
      <c r="E647" s="328"/>
      <c r="F647" s="329"/>
      <c r="G647" s="330"/>
      <c r="H647" s="331"/>
      <c r="I647" s="332"/>
      <c r="J647" s="331"/>
      <c r="K647" s="333"/>
      <c r="L647" s="334"/>
      <c r="M647" s="337"/>
      <c r="O647" s="336"/>
      <c r="P647" s="319"/>
      <c r="Q647" s="319"/>
      <c r="R647" s="319"/>
    </row>
    <row r="648" spans="1:18" s="335" customFormat="1" ht="39.6" customHeight="1" x14ac:dyDescent="0.25">
      <c r="A648" s="326"/>
      <c r="B648" s="326"/>
      <c r="C648" s="326"/>
      <c r="D648" s="327"/>
      <c r="E648" s="328"/>
      <c r="F648" s="329"/>
      <c r="G648" s="330"/>
      <c r="H648" s="331"/>
      <c r="I648" s="332"/>
      <c r="J648" s="331"/>
      <c r="K648" s="333"/>
      <c r="L648" s="334"/>
      <c r="M648" s="337"/>
      <c r="O648" s="336"/>
      <c r="P648" s="319"/>
      <c r="Q648" s="319"/>
      <c r="R648" s="319"/>
    </row>
    <row r="649" spans="1:18" s="335" customFormat="1" ht="39.6" customHeight="1" x14ac:dyDescent="0.25">
      <c r="A649" s="326"/>
      <c r="B649" s="326"/>
      <c r="C649" s="326"/>
      <c r="D649" s="327"/>
      <c r="E649" s="328"/>
      <c r="F649" s="329"/>
      <c r="G649" s="330"/>
      <c r="H649" s="331"/>
      <c r="I649" s="332"/>
      <c r="J649" s="331"/>
      <c r="K649" s="333"/>
      <c r="L649" s="334"/>
      <c r="M649" s="337"/>
      <c r="O649" s="336"/>
      <c r="P649" s="319"/>
      <c r="Q649" s="319"/>
      <c r="R649" s="319"/>
    </row>
    <row r="650" spans="1:18" s="335" customFormat="1" ht="39.6" customHeight="1" x14ac:dyDescent="0.25">
      <c r="A650" s="326"/>
      <c r="B650" s="326"/>
      <c r="C650" s="326"/>
      <c r="D650" s="327"/>
      <c r="E650" s="328"/>
      <c r="F650" s="329"/>
      <c r="G650" s="330"/>
      <c r="H650" s="331"/>
      <c r="I650" s="332"/>
      <c r="J650" s="331"/>
      <c r="K650" s="333"/>
      <c r="L650" s="334"/>
      <c r="M650" s="337"/>
      <c r="O650" s="336"/>
      <c r="P650" s="319"/>
      <c r="Q650" s="319"/>
      <c r="R650" s="319"/>
    </row>
    <row r="651" spans="1:18" s="335" customFormat="1" ht="39.6" customHeight="1" x14ac:dyDescent="0.25">
      <c r="A651" s="326"/>
      <c r="B651" s="326"/>
      <c r="C651" s="326"/>
      <c r="D651" s="327"/>
      <c r="E651" s="328"/>
      <c r="F651" s="329"/>
      <c r="G651" s="330"/>
      <c r="H651" s="331"/>
      <c r="I651" s="332"/>
      <c r="J651" s="331"/>
      <c r="K651" s="333"/>
      <c r="L651" s="334"/>
      <c r="M651" s="337"/>
      <c r="O651" s="336"/>
      <c r="P651" s="319"/>
      <c r="Q651" s="319"/>
      <c r="R651" s="319"/>
    </row>
    <row r="652" spans="1:18" s="335" customFormat="1" ht="39.6" customHeight="1" x14ac:dyDescent="0.25">
      <c r="A652" s="326"/>
      <c r="B652" s="326"/>
      <c r="C652" s="326"/>
      <c r="D652" s="327"/>
      <c r="E652" s="328"/>
      <c r="F652" s="329"/>
      <c r="G652" s="330"/>
      <c r="H652" s="331"/>
      <c r="I652" s="332"/>
      <c r="J652" s="331"/>
      <c r="K652" s="333"/>
      <c r="L652" s="334"/>
      <c r="M652" s="337"/>
      <c r="O652" s="336"/>
      <c r="P652" s="319"/>
      <c r="Q652" s="319"/>
      <c r="R652" s="319"/>
    </row>
    <row r="653" spans="1:18" s="335" customFormat="1" ht="39.6" customHeight="1" x14ac:dyDescent="0.25">
      <c r="A653" s="326"/>
      <c r="B653" s="326"/>
      <c r="C653" s="326"/>
      <c r="D653" s="327"/>
      <c r="E653" s="328"/>
      <c r="F653" s="329"/>
      <c r="G653" s="330"/>
      <c r="H653" s="331"/>
      <c r="I653" s="332"/>
      <c r="J653" s="331"/>
      <c r="K653" s="333"/>
      <c r="L653" s="334"/>
      <c r="M653" s="337"/>
      <c r="O653" s="336"/>
      <c r="P653" s="319"/>
      <c r="Q653" s="319"/>
      <c r="R653" s="319"/>
    </row>
    <row r="654" spans="1:18" s="335" customFormat="1" ht="39.6" customHeight="1" x14ac:dyDescent="0.25">
      <c r="A654" s="326"/>
      <c r="B654" s="326"/>
      <c r="C654" s="326"/>
      <c r="D654" s="327"/>
      <c r="E654" s="328"/>
      <c r="F654" s="329"/>
      <c r="G654" s="330"/>
      <c r="H654" s="331"/>
      <c r="I654" s="332"/>
      <c r="J654" s="331"/>
      <c r="K654" s="333"/>
      <c r="L654" s="334"/>
      <c r="M654" s="337"/>
      <c r="O654" s="336"/>
      <c r="P654" s="319"/>
      <c r="Q654" s="319"/>
      <c r="R654" s="319"/>
    </row>
    <row r="655" spans="1:18" s="335" customFormat="1" ht="39.6" customHeight="1" x14ac:dyDescent="0.25">
      <c r="A655" s="326"/>
      <c r="B655" s="326"/>
      <c r="C655" s="326"/>
      <c r="D655" s="327"/>
      <c r="E655" s="328"/>
      <c r="F655" s="329"/>
      <c r="G655" s="330"/>
      <c r="H655" s="331"/>
      <c r="I655" s="332"/>
      <c r="J655" s="331"/>
      <c r="K655" s="333"/>
      <c r="L655" s="334"/>
      <c r="M655" s="337"/>
      <c r="O655" s="336"/>
      <c r="P655" s="319"/>
      <c r="Q655" s="319"/>
      <c r="R655" s="319"/>
    </row>
    <row r="656" spans="1:18" s="335" customFormat="1" ht="39.6" customHeight="1" x14ac:dyDescent="0.25">
      <c r="A656" s="326"/>
      <c r="B656" s="326"/>
      <c r="C656" s="326"/>
      <c r="D656" s="327"/>
      <c r="E656" s="328"/>
      <c r="F656" s="329"/>
      <c r="G656" s="330"/>
      <c r="H656" s="331"/>
      <c r="I656" s="332"/>
      <c r="J656" s="331"/>
      <c r="K656" s="333"/>
      <c r="L656" s="334"/>
      <c r="M656" s="337"/>
      <c r="O656" s="336"/>
      <c r="P656" s="319"/>
      <c r="Q656" s="319"/>
      <c r="R656" s="319"/>
    </row>
    <row r="657" spans="1:18" s="335" customFormat="1" ht="39.6" customHeight="1" x14ac:dyDescent="0.25">
      <c r="A657" s="326"/>
      <c r="B657" s="326"/>
      <c r="C657" s="326"/>
      <c r="D657" s="327"/>
      <c r="E657" s="328"/>
      <c r="F657" s="329"/>
      <c r="G657" s="330"/>
      <c r="H657" s="331"/>
      <c r="I657" s="332"/>
      <c r="J657" s="331"/>
      <c r="K657" s="333"/>
      <c r="L657" s="334"/>
      <c r="M657" s="337"/>
      <c r="O657" s="336"/>
      <c r="P657" s="319"/>
      <c r="Q657" s="319"/>
      <c r="R657" s="319"/>
    </row>
    <row r="658" spans="1:18" s="335" customFormat="1" ht="39.6" customHeight="1" x14ac:dyDescent="0.25">
      <c r="A658" s="326"/>
      <c r="B658" s="326"/>
      <c r="C658" s="326"/>
      <c r="D658" s="327"/>
      <c r="E658" s="328"/>
      <c r="F658" s="329"/>
      <c r="G658" s="330"/>
      <c r="H658" s="331"/>
      <c r="I658" s="332"/>
      <c r="J658" s="331"/>
      <c r="K658" s="333"/>
      <c r="L658" s="334"/>
      <c r="M658" s="337"/>
      <c r="O658" s="336"/>
      <c r="P658" s="319"/>
      <c r="Q658" s="319"/>
      <c r="R658" s="319"/>
    </row>
    <row r="659" spans="1:18" s="335" customFormat="1" ht="39.6" customHeight="1" x14ac:dyDescent="0.25">
      <c r="A659" s="326"/>
      <c r="B659" s="326"/>
      <c r="C659" s="326"/>
      <c r="D659" s="327"/>
      <c r="E659" s="328"/>
      <c r="F659" s="329"/>
      <c r="G659" s="330"/>
      <c r="H659" s="331"/>
      <c r="I659" s="332"/>
      <c r="J659" s="331"/>
      <c r="K659" s="333"/>
      <c r="L659" s="334"/>
      <c r="M659" s="337"/>
      <c r="O659" s="336"/>
      <c r="P659" s="319"/>
      <c r="Q659" s="319"/>
      <c r="R659" s="319"/>
    </row>
    <row r="660" spans="1:18" s="335" customFormat="1" ht="39.6" customHeight="1" x14ac:dyDescent="0.25">
      <c r="A660" s="326"/>
      <c r="B660" s="326"/>
      <c r="C660" s="326"/>
      <c r="D660" s="327"/>
      <c r="E660" s="328"/>
      <c r="F660" s="329"/>
      <c r="G660" s="330"/>
      <c r="H660" s="331"/>
      <c r="I660" s="332"/>
      <c r="J660" s="331"/>
      <c r="K660" s="333"/>
      <c r="L660" s="334"/>
      <c r="M660" s="337"/>
      <c r="O660" s="336"/>
      <c r="P660" s="319"/>
      <c r="Q660" s="319"/>
      <c r="R660" s="319"/>
    </row>
    <row r="661" spans="1:18" s="335" customFormat="1" ht="39.6" customHeight="1" x14ac:dyDescent="0.25">
      <c r="A661" s="326"/>
      <c r="B661" s="326"/>
      <c r="C661" s="326"/>
      <c r="D661" s="327"/>
      <c r="E661" s="328"/>
      <c r="F661" s="329"/>
      <c r="G661" s="330"/>
      <c r="H661" s="331"/>
      <c r="I661" s="332"/>
      <c r="J661" s="331"/>
      <c r="K661" s="333"/>
      <c r="L661" s="334"/>
      <c r="M661" s="337"/>
      <c r="O661" s="336"/>
      <c r="P661" s="319"/>
      <c r="Q661" s="319"/>
      <c r="R661" s="319"/>
    </row>
    <row r="662" spans="1:18" s="335" customFormat="1" ht="39.6" customHeight="1" x14ac:dyDescent="0.25">
      <c r="A662" s="326"/>
      <c r="B662" s="326"/>
      <c r="C662" s="326"/>
      <c r="D662" s="327"/>
      <c r="E662" s="328"/>
      <c r="F662" s="329"/>
      <c r="G662" s="330"/>
      <c r="H662" s="331"/>
      <c r="I662" s="332"/>
      <c r="J662" s="331"/>
      <c r="K662" s="333"/>
      <c r="L662" s="334"/>
      <c r="M662" s="337"/>
      <c r="O662" s="336"/>
      <c r="P662" s="319"/>
      <c r="Q662" s="319"/>
      <c r="R662" s="319"/>
    </row>
    <row r="663" spans="1:18" s="335" customFormat="1" ht="39.6" customHeight="1" x14ac:dyDescent="0.25">
      <c r="A663" s="326"/>
      <c r="B663" s="326"/>
      <c r="C663" s="326"/>
      <c r="D663" s="327"/>
      <c r="E663" s="328"/>
      <c r="F663" s="329"/>
      <c r="G663" s="330"/>
      <c r="H663" s="331"/>
      <c r="I663" s="332"/>
      <c r="J663" s="331"/>
      <c r="K663" s="333"/>
      <c r="L663" s="334"/>
      <c r="M663" s="337"/>
      <c r="O663" s="336"/>
      <c r="P663" s="319"/>
      <c r="Q663" s="319"/>
      <c r="R663" s="319"/>
    </row>
    <row r="664" spans="1:18" s="335" customFormat="1" ht="39.6" customHeight="1" x14ac:dyDescent="0.25">
      <c r="A664" s="326"/>
      <c r="B664" s="326"/>
      <c r="C664" s="326"/>
      <c r="D664" s="327"/>
      <c r="E664" s="328"/>
      <c r="F664" s="329"/>
      <c r="G664" s="330"/>
      <c r="H664" s="331"/>
      <c r="I664" s="332"/>
      <c r="J664" s="331"/>
      <c r="K664" s="333"/>
      <c r="L664" s="334"/>
      <c r="M664" s="337"/>
      <c r="O664" s="336"/>
      <c r="P664" s="319"/>
      <c r="Q664" s="319"/>
      <c r="R664" s="319"/>
    </row>
    <row r="665" spans="1:18" s="335" customFormat="1" ht="39.6" customHeight="1" x14ac:dyDescent="0.25">
      <c r="A665" s="326"/>
      <c r="B665" s="326"/>
      <c r="C665" s="326"/>
      <c r="D665" s="327"/>
      <c r="E665" s="328"/>
      <c r="F665" s="329"/>
      <c r="G665" s="330"/>
      <c r="H665" s="331"/>
      <c r="I665" s="332"/>
      <c r="J665" s="331"/>
      <c r="K665" s="333"/>
      <c r="L665" s="334"/>
      <c r="M665" s="337"/>
      <c r="O665" s="336"/>
      <c r="P665" s="319"/>
      <c r="Q665" s="319"/>
      <c r="R665" s="319"/>
    </row>
    <row r="666" spans="1:18" s="335" customFormat="1" ht="39.6" customHeight="1" x14ac:dyDescent="0.25">
      <c r="A666" s="326"/>
      <c r="B666" s="326"/>
      <c r="C666" s="326"/>
      <c r="D666" s="327"/>
      <c r="E666" s="328"/>
      <c r="F666" s="329"/>
      <c r="G666" s="330"/>
      <c r="H666" s="331"/>
      <c r="I666" s="332"/>
      <c r="J666" s="331"/>
      <c r="K666" s="333"/>
      <c r="L666" s="334"/>
      <c r="M666" s="337"/>
      <c r="O666" s="336"/>
      <c r="P666" s="319"/>
      <c r="Q666" s="319"/>
      <c r="R666" s="319"/>
    </row>
    <row r="667" spans="1:18" s="335" customFormat="1" ht="39.6" customHeight="1" x14ac:dyDescent="0.25">
      <c r="A667" s="326"/>
      <c r="B667" s="326"/>
      <c r="C667" s="326"/>
      <c r="D667" s="327"/>
      <c r="E667" s="328"/>
      <c r="F667" s="329"/>
      <c r="G667" s="330"/>
      <c r="H667" s="331"/>
      <c r="I667" s="332"/>
      <c r="J667" s="331"/>
      <c r="K667" s="333"/>
      <c r="L667" s="334"/>
      <c r="M667" s="337"/>
      <c r="O667" s="336"/>
      <c r="P667" s="319"/>
      <c r="Q667" s="319"/>
      <c r="R667" s="319"/>
    </row>
    <row r="668" spans="1:18" s="335" customFormat="1" ht="39.6" customHeight="1" x14ac:dyDescent="0.25">
      <c r="A668" s="326"/>
      <c r="B668" s="326"/>
      <c r="C668" s="326"/>
      <c r="D668" s="327"/>
      <c r="E668" s="328"/>
      <c r="F668" s="329"/>
      <c r="G668" s="330"/>
      <c r="H668" s="331"/>
      <c r="I668" s="332"/>
      <c r="J668" s="331"/>
      <c r="K668" s="333"/>
      <c r="L668" s="334"/>
      <c r="M668" s="337"/>
      <c r="O668" s="336"/>
      <c r="P668" s="319"/>
      <c r="Q668" s="319"/>
      <c r="R668" s="319"/>
    </row>
    <row r="669" spans="1:18" s="335" customFormat="1" ht="39.6" customHeight="1" x14ac:dyDescent="0.25">
      <c r="A669" s="326"/>
      <c r="B669" s="326"/>
      <c r="C669" s="326"/>
      <c r="D669" s="327"/>
      <c r="E669" s="328"/>
      <c r="F669" s="329"/>
      <c r="G669" s="330"/>
      <c r="H669" s="331"/>
      <c r="I669" s="332"/>
      <c r="J669" s="331"/>
      <c r="K669" s="333"/>
      <c r="L669" s="334"/>
      <c r="M669" s="337"/>
      <c r="O669" s="336"/>
      <c r="P669" s="319"/>
      <c r="Q669" s="319"/>
      <c r="R669" s="319"/>
    </row>
    <row r="670" spans="1:18" s="335" customFormat="1" ht="39.6" customHeight="1" x14ac:dyDescent="0.25">
      <c r="A670" s="326"/>
      <c r="B670" s="326"/>
      <c r="C670" s="326"/>
      <c r="D670" s="327"/>
      <c r="E670" s="328"/>
      <c r="F670" s="329"/>
      <c r="G670" s="330"/>
      <c r="H670" s="331"/>
      <c r="I670" s="332"/>
      <c r="J670" s="331"/>
      <c r="K670" s="333"/>
      <c r="L670" s="334"/>
      <c r="M670" s="337"/>
      <c r="O670" s="336"/>
      <c r="P670" s="319"/>
      <c r="Q670" s="319"/>
      <c r="R670" s="319"/>
    </row>
    <row r="671" spans="1:18" s="335" customFormat="1" ht="39.6" customHeight="1" x14ac:dyDescent="0.25">
      <c r="A671" s="326"/>
      <c r="B671" s="326"/>
      <c r="C671" s="326"/>
      <c r="D671" s="327"/>
      <c r="E671" s="328"/>
      <c r="F671" s="329"/>
      <c r="G671" s="330"/>
      <c r="H671" s="331"/>
      <c r="I671" s="332"/>
      <c r="J671" s="331"/>
      <c r="K671" s="333"/>
      <c r="L671" s="334"/>
      <c r="M671" s="337"/>
      <c r="O671" s="336"/>
      <c r="P671" s="319"/>
      <c r="Q671" s="319"/>
      <c r="R671" s="319"/>
    </row>
    <row r="672" spans="1:18" s="335" customFormat="1" ht="39.6" customHeight="1" x14ac:dyDescent="0.25">
      <c r="A672" s="326"/>
      <c r="B672" s="326"/>
      <c r="C672" s="326"/>
      <c r="D672" s="327"/>
      <c r="E672" s="328"/>
      <c r="F672" s="329"/>
      <c r="G672" s="330"/>
      <c r="H672" s="331"/>
      <c r="I672" s="332"/>
      <c r="J672" s="331"/>
      <c r="K672" s="333"/>
      <c r="L672" s="334"/>
      <c r="M672" s="337"/>
      <c r="O672" s="336"/>
      <c r="P672" s="319"/>
      <c r="Q672" s="319"/>
      <c r="R672" s="319"/>
    </row>
    <row r="673" spans="1:18" s="335" customFormat="1" ht="39.6" customHeight="1" x14ac:dyDescent="0.25">
      <c r="A673" s="326"/>
      <c r="B673" s="326"/>
      <c r="C673" s="326"/>
      <c r="D673" s="327"/>
      <c r="E673" s="328"/>
      <c r="F673" s="329"/>
      <c r="G673" s="330"/>
      <c r="H673" s="331"/>
      <c r="I673" s="332"/>
      <c r="J673" s="331"/>
      <c r="K673" s="333"/>
      <c r="L673" s="334"/>
      <c r="M673" s="337"/>
      <c r="O673" s="336"/>
      <c r="P673" s="319"/>
      <c r="Q673" s="319"/>
      <c r="R673" s="319"/>
    </row>
    <row r="674" spans="1:18" s="335" customFormat="1" ht="39.6" customHeight="1" x14ac:dyDescent="0.25">
      <c r="A674" s="326"/>
      <c r="B674" s="326"/>
      <c r="C674" s="326"/>
      <c r="D674" s="327"/>
      <c r="E674" s="328"/>
      <c r="F674" s="329"/>
      <c r="G674" s="330"/>
      <c r="H674" s="331"/>
      <c r="I674" s="332"/>
      <c r="J674" s="331"/>
      <c r="K674" s="333"/>
      <c r="L674" s="334"/>
      <c r="M674" s="337"/>
      <c r="O674" s="336"/>
      <c r="P674" s="319"/>
      <c r="Q674" s="319"/>
      <c r="R674" s="319"/>
    </row>
    <row r="675" spans="1:18" s="335" customFormat="1" ht="39.6" customHeight="1" x14ac:dyDescent="0.25">
      <c r="A675" s="326"/>
      <c r="B675" s="326"/>
      <c r="C675" s="326"/>
      <c r="D675" s="327"/>
      <c r="E675" s="328"/>
      <c r="F675" s="329"/>
      <c r="G675" s="330"/>
      <c r="H675" s="331"/>
      <c r="I675" s="332"/>
      <c r="J675" s="331"/>
      <c r="K675" s="333"/>
      <c r="L675" s="334"/>
      <c r="M675" s="337"/>
      <c r="O675" s="336"/>
      <c r="P675" s="319"/>
      <c r="Q675" s="319"/>
      <c r="R675" s="319"/>
    </row>
    <row r="676" spans="1:18" s="335" customFormat="1" ht="39.6" customHeight="1" x14ac:dyDescent="0.25">
      <c r="A676" s="326"/>
      <c r="B676" s="326"/>
      <c r="C676" s="326"/>
      <c r="D676" s="327"/>
      <c r="E676" s="328"/>
      <c r="F676" s="329"/>
      <c r="G676" s="330"/>
      <c r="H676" s="331"/>
      <c r="I676" s="332"/>
      <c r="J676" s="331"/>
      <c r="K676" s="333"/>
      <c r="L676" s="334"/>
      <c r="M676" s="337"/>
      <c r="O676" s="336"/>
      <c r="P676" s="319"/>
      <c r="Q676" s="319"/>
      <c r="R676" s="319"/>
    </row>
    <row r="677" spans="1:18" s="335" customFormat="1" ht="39.6" customHeight="1" x14ac:dyDescent="0.25">
      <c r="A677" s="326"/>
      <c r="B677" s="326"/>
      <c r="C677" s="326"/>
      <c r="D677" s="327"/>
      <c r="E677" s="328"/>
      <c r="F677" s="329"/>
      <c r="G677" s="330"/>
      <c r="H677" s="331"/>
      <c r="I677" s="332"/>
      <c r="J677" s="331"/>
      <c r="K677" s="333"/>
      <c r="L677" s="334"/>
      <c r="M677" s="337"/>
      <c r="O677" s="336"/>
      <c r="P677" s="319"/>
      <c r="Q677" s="319"/>
      <c r="R677" s="319"/>
    </row>
    <row r="678" spans="1:18" s="335" customFormat="1" ht="39.6" customHeight="1" x14ac:dyDescent="0.25">
      <c r="A678" s="326"/>
      <c r="B678" s="326"/>
      <c r="C678" s="326"/>
      <c r="D678" s="327"/>
      <c r="E678" s="328"/>
      <c r="F678" s="329"/>
      <c r="G678" s="330"/>
      <c r="H678" s="331"/>
      <c r="I678" s="332"/>
      <c r="J678" s="331"/>
      <c r="K678" s="333"/>
      <c r="L678" s="334"/>
      <c r="M678" s="337"/>
      <c r="O678" s="336"/>
      <c r="P678" s="319"/>
      <c r="Q678" s="319"/>
      <c r="R678" s="319"/>
    </row>
    <row r="679" spans="1:18" s="335" customFormat="1" ht="39.6" customHeight="1" x14ac:dyDescent="0.25">
      <c r="A679" s="326"/>
      <c r="B679" s="326"/>
      <c r="C679" s="326"/>
      <c r="D679" s="327"/>
      <c r="E679" s="328"/>
      <c r="F679" s="329"/>
      <c r="G679" s="330"/>
      <c r="H679" s="331"/>
      <c r="I679" s="332"/>
      <c r="J679" s="331"/>
      <c r="K679" s="333"/>
      <c r="L679" s="334"/>
      <c r="M679" s="337"/>
      <c r="O679" s="336"/>
      <c r="P679" s="319"/>
      <c r="Q679" s="319"/>
      <c r="R679" s="319"/>
    </row>
    <row r="680" spans="1:18" s="335" customFormat="1" ht="39.6" customHeight="1" x14ac:dyDescent="0.25">
      <c r="A680" s="326"/>
      <c r="B680" s="326"/>
      <c r="C680" s="326"/>
      <c r="D680" s="327"/>
      <c r="E680" s="328"/>
      <c r="F680" s="329"/>
      <c r="G680" s="330"/>
      <c r="H680" s="331"/>
      <c r="I680" s="332"/>
      <c r="J680" s="331"/>
      <c r="K680" s="333"/>
      <c r="L680" s="334"/>
      <c r="M680" s="337"/>
      <c r="O680" s="336"/>
      <c r="P680" s="319"/>
      <c r="Q680" s="319"/>
      <c r="R680" s="319"/>
    </row>
    <row r="681" spans="1:18" s="335" customFormat="1" ht="39.6" customHeight="1" x14ac:dyDescent="0.25">
      <c r="A681" s="326"/>
      <c r="B681" s="326"/>
      <c r="C681" s="326"/>
      <c r="D681" s="327"/>
      <c r="E681" s="328"/>
      <c r="F681" s="329"/>
      <c r="G681" s="330"/>
      <c r="H681" s="331"/>
      <c r="I681" s="332"/>
      <c r="J681" s="331"/>
      <c r="K681" s="333"/>
      <c r="L681" s="334"/>
      <c r="M681" s="337"/>
      <c r="O681" s="336"/>
      <c r="P681" s="319"/>
      <c r="Q681" s="319"/>
      <c r="R681" s="319"/>
    </row>
    <row r="682" spans="1:18" s="335" customFormat="1" ht="39.6" customHeight="1" x14ac:dyDescent="0.25">
      <c r="A682" s="326"/>
      <c r="B682" s="326"/>
      <c r="C682" s="326"/>
      <c r="D682" s="327"/>
      <c r="E682" s="328"/>
      <c r="F682" s="329"/>
      <c r="G682" s="330"/>
      <c r="H682" s="331"/>
      <c r="I682" s="332"/>
      <c r="J682" s="331"/>
      <c r="K682" s="333"/>
      <c r="L682" s="334"/>
      <c r="M682" s="337"/>
      <c r="O682" s="336"/>
      <c r="P682" s="319"/>
      <c r="Q682" s="319"/>
      <c r="R682" s="319"/>
    </row>
    <row r="683" spans="1:18" s="335" customFormat="1" ht="39.6" customHeight="1" x14ac:dyDescent="0.25">
      <c r="A683" s="326"/>
      <c r="B683" s="326"/>
      <c r="C683" s="326"/>
      <c r="D683" s="327"/>
      <c r="E683" s="328"/>
      <c r="F683" s="329"/>
      <c r="G683" s="330"/>
      <c r="H683" s="331"/>
      <c r="I683" s="332"/>
      <c r="J683" s="331"/>
      <c r="K683" s="333"/>
      <c r="L683" s="334"/>
      <c r="M683" s="337"/>
      <c r="O683" s="336"/>
      <c r="P683" s="319"/>
      <c r="Q683" s="319"/>
      <c r="R683" s="319"/>
    </row>
    <row r="684" spans="1:18" s="335" customFormat="1" ht="39.6" customHeight="1" x14ac:dyDescent="0.25">
      <c r="A684" s="326"/>
      <c r="B684" s="326"/>
      <c r="C684" s="326"/>
      <c r="D684" s="327"/>
      <c r="E684" s="328"/>
      <c r="F684" s="329"/>
      <c r="G684" s="330"/>
      <c r="H684" s="331"/>
      <c r="I684" s="332"/>
      <c r="J684" s="331"/>
      <c r="K684" s="333"/>
      <c r="L684" s="334"/>
      <c r="M684" s="337"/>
      <c r="O684" s="336"/>
      <c r="P684" s="319"/>
      <c r="Q684" s="319"/>
      <c r="R684" s="319"/>
    </row>
    <row r="685" spans="1:18" s="335" customFormat="1" ht="39.6" customHeight="1" x14ac:dyDescent="0.25">
      <c r="A685" s="326"/>
      <c r="B685" s="326"/>
      <c r="C685" s="326"/>
      <c r="D685" s="327"/>
      <c r="E685" s="328"/>
      <c r="F685" s="329"/>
      <c r="G685" s="330"/>
      <c r="H685" s="331"/>
      <c r="I685" s="332"/>
      <c r="J685" s="331"/>
      <c r="K685" s="333"/>
      <c r="L685" s="334"/>
      <c r="M685" s="337"/>
      <c r="O685" s="336"/>
      <c r="P685" s="319"/>
      <c r="Q685" s="319"/>
      <c r="R685" s="319"/>
    </row>
    <row r="686" spans="1:18" s="335" customFormat="1" ht="39.6" customHeight="1" x14ac:dyDescent="0.25">
      <c r="A686" s="326"/>
      <c r="B686" s="326"/>
      <c r="C686" s="326"/>
      <c r="D686" s="327"/>
      <c r="E686" s="328"/>
      <c r="F686" s="329"/>
      <c r="G686" s="330"/>
      <c r="H686" s="331"/>
      <c r="I686" s="332"/>
      <c r="J686" s="331"/>
      <c r="K686" s="333"/>
      <c r="L686" s="334"/>
      <c r="M686" s="337"/>
      <c r="O686" s="336"/>
      <c r="P686" s="319"/>
      <c r="Q686" s="319"/>
      <c r="R686" s="319"/>
    </row>
    <row r="687" spans="1:18" s="335" customFormat="1" ht="39.6" customHeight="1" x14ac:dyDescent="0.25">
      <c r="A687" s="326"/>
      <c r="B687" s="326"/>
      <c r="C687" s="326"/>
      <c r="D687" s="327"/>
      <c r="E687" s="328"/>
      <c r="F687" s="329"/>
      <c r="G687" s="330"/>
      <c r="H687" s="331"/>
      <c r="I687" s="332"/>
      <c r="J687" s="331"/>
      <c r="K687" s="333"/>
      <c r="L687" s="334"/>
      <c r="M687" s="337"/>
      <c r="O687" s="336"/>
      <c r="P687" s="319"/>
      <c r="Q687" s="319"/>
      <c r="R687" s="319"/>
    </row>
    <row r="688" spans="1:18" s="335" customFormat="1" ht="39.6" customHeight="1" x14ac:dyDescent="0.25">
      <c r="A688" s="326"/>
      <c r="B688" s="326"/>
      <c r="C688" s="326"/>
      <c r="D688" s="327"/>
      <c r="E688" s="328"/>
      <c r="F688" s="329"/>
      <c r="G688" s="330"/>
      <c r="H688" s="331"/>
      <c r="I688" s="332"/>
      <c r="J688" s="331"/>
      <c r="K688" s="333"/>
      <c r="L688" s="334"/>
      <c r="M688" s="337"/>
      <c r="O688" s="336"/>
      <c r="P688" s="319"/>
      <c r="Q688" s="319"/>
      <c r="R688" s="319"/>
    </row>
    <row r="689" spans="1:18" s="335" customFormat="1" ht="39.6" customHeight="1" x14ac:dyDescent="0.25">
      <c r="A689" s="326"/>
      <c r="B689" s="326"/>
      <c r="C689" s="326"/>
      <c r="D689" s="327"/>
      <c r="E689" s="328"/>
      <c r="F689" s="329"/>
      <c r="G689" s="330"/>
      <c r="H689" s="331"/>
      <c r="I689" s="332"/>
      <c r="J689" s="331"/>
      <c r="K689" s="333"/>
      <c r="L689" s="334"/>
      <c r="M689" s="337"/>
      <c r="O689" s="336"/>
      <c r="P689" s="319"/>
      <c r="Q689" s="319"/>
      <c r="R689" s="319"/>
    </row>
    <row r="690" spans="1:18" s="335" customFormat="1" ht="39.6" customHeight="1" x14ac:dyDescent="0.25">
      <c r="A690" s="326"/>
      <c r="B690" s="326"/>
      <c r="C690" s="326"/>
      <c r="D690" s="327"/>
      <c r="E690" s="328"/>
      <c r="F690" s="329"/>
      <c r="G690" s="330"/>
      <c r="H690" s="331"/>
      <c r="I690" s="332"/>
      <c r="J690" s="331"/>
      <c r="K690" s="333"/>
      <c r="L690" s="334"/>
      <c r="M690" s="337"/>
      <c r="O690" s="336"/>
      <c r="P690" s="319"/>
      <c r="Q690" s="319"/>
      <c r="R690" s="319"/>
    </row>
    <row r="691" spans="1:18" s="335" customFormat="1" ht="39.6" customHeight="1" x14ac:dyDescent="0.25">
      <c r="A691" s="326"/>
      <c r="B691" s="326"/>
      <c r="C691" s="326"/>
      <c r="D691" s="327"/>
      <c r="E691" s="328"/>
      <c r="F691" s="329"/>
      <c r="G691" s="330"/>
      <c r="H691" s="331"/>
      <c r="I691" s="332"/>
      <c r="J691" s="331"/>
      <c r="K691" s="333"/>
      <c r="L691" s="334"/>
      <c r="M691" s="337"/>
      <c r="O691" s="336"/>
      <c r="P691" s="319"/>
      <c r="Q691" s="319"/>
      <c r="R691" s="319"/>
    </row>
    <row r="692" spans="1:18" s="335" customFormat="1" ht="39.6" customHeight="1" x14ac:dyDescent="0.25">
      <c r="A692" s="326"/>
      <c r="B692" s="326"/>
      <c r="C692" s="326"/>
      <c r="D692" s="327"/>
      <c r="E692" s="328"/>
      <c r="F692" s="329"/>
      <c r="G692" s="330"/>
      <c r="H692" s="331"/>
      <c r="I692" s="332"/>
      <c r="J692" s="331"/>
      <c r="K692" s="333"/>
      <c r="L692" s="334"/>
      <c r="M692" s="337"/>
      <c r="O692" s="336"/>
      <c r="P692" s="319"/>
      <c r="Q692" s="319"/>
      <c r="R692" s="319"/>
    </row>
    <row r="693" spans="1:18" s="335" customFormat="1" ht="39.6" customHeight="1" x14ac:dyDescent="0.25">
      <c r="A693" s="326"/>
      <c r="B693" s="326"/>
      <c r="C693" s="326"/>
      <c r="D693" s="327"/>
      <c r="E693" s="328"/>
      <c r="F693" s="329"/>
      <c r="G693" s="330"/>
      <c r="H693" s="331"/>
      <c r="I693" s="332"/>
      <c r="J693" s="331"/>
      <c r="K693" s="333"/>
      <c r="L693" s="334"/>
      <c r="M693" s="337"/>
      <c r="O693" s="336"/>
      <c r="P693" s="319"/>
      <c r="Q693" s="319"/>
      <c r="R693" s="319"/>
    </row>
    <row r="694" spans="1:18" s="335" customFormat="1" ht="39.6" customHeight="1" x14ac:dyDescent="0.25">
      <c r="A694" s="326"/>
      <c r="B694" s="326"/>
      <c r="C694" s="326"/>
      <c r="D694" s="327"/>
      <c r="E694" s="328"/>
      <c r="F694" s="329"/>
      <c r="G694" s="330"/>
      <c r="H694" s="331"/>
      <c r="I694" s="332"/>
      <c r="J694" s="331"/>
      <c r="K694" s="333"/>
      <c r="L694" s="334"/>
      <c r="M694" s="337"/>
      <c r="O694" s="336"/>
      <c r="P694" s="319"/>
      <c r="Q694" s="319"/>
      <c r="R694" s="319"/>
    </row>
    <row r="695" spans="1:18" s="335" customFormat="1" ht="39.6" customHeight="1" x14ac:dyDescent="0.25">
      <c r="A695" s="326"/>
      <c r="B695" s="326"/>
      <c r="C695" s="326"/>
      <c r="D695" s="327"/>
      <c r="E695" s="328"/>
      <c r="F695" s="329"/>
      <c r="G695" s="330"/>
      <c r="H695" s="331"/>
      <c r="I695" s="332"/>
      <c r="J695" s="331"/>
      <c r="K695" s="333"/>
      <c r="L695" s="334"/>
      <c r="M695" s="337"/>
      <c r="O695" s="336"/>
      <c r="P695" s="319"/>
      <c r="Q695" s="319"/>
      <c r="R695" s="319"/>
    </row>
    <row r="696" spans="1:18" s="335" customFormat="1" ht="39.6" customHeight="1" x14ac:dyDescent="0.25">
      <c r="A696" s="326"/>
      <c r="B696" s="326"/>
      <c r="C696" s="326"/>
      <c r="D696" s="327"/>
      <c r="E696" s="328"/>
      <c r="F696" s="329"/>
      <c r="G696" s="330"/>
      <c r="H696" s="331"/>
      <c r="I696" s="332"/>
      <c r="J696" s="331"/>
      <c r="K696" s="333"/>
      <c r="L696" s="334"/>
      <c r="M696" s="337"/>
      <c r="O696" s="336"/>
      <c r="P696" s="319"/>
      <c r="Q696" s="319"/>
      <c r="R696" s="319"/>
    </row>
    <row r="697" spans="1:18" s="335" customFormat="1" ht="39.6" customHeight="1" x14ac:dyDescent="0.25">
      <c r="A697" s="326"/>
      <c r="B697" s="326"/>
      <c r="C697" s="326"/>
      <c r="D697" s="327"/>
      <c r="E697" s="328"/>
      <c r="F697" s="329"/>
      <c r="G697" s="330"/>
      <c r="H697" s="331"/>
      <c r="I697" s="332"/>
      <c r="J697" s="331"/>
      <c r="K697" s="333"/>
      <c r="L697" s="334"/>
      <c r="M697" s="337"/>
      <c r="O697" s="336"/>
      <c r="P697" s="319"/>
      <c r="Q697" s="319"/>
      <c r="R697" s="319"/>
    </row>
    <row r="698" spans="1:18" s="335" customFormat="1" ht="39.6" customHeight="1" x14ac:dyDescent="0.25">
      <c r="A698" s="326"/>
      <c r="B698" s="326"/>
      <c r="C698" s="326"/>
      <c r="D698" s="327"/>
      <c r="E698" s="328"/>
      <c r="F698" s="329"/>
      <c r="G698" s="330"/>
      <c r="H698" s="331"/>
      <c r="I698" s="332"/>
      <c r="J698" s="331"/>
      <c r="K698" s="333"/>
      <c r="L698" s="334"/>
      <c r="M698" s="337"/>
      <c r="O698" s="336"/>
      <c r="P698" s="319"/>
      <c r="Q698" s="319"/>
      <c r="R698" s="319"/>
    </row>
    <row r="699" spans="1:18" s="335" customFormat="1" ht="39.6" customHeight="1" x14ac:dyDescent="0.25">
      <c r="A699" s="326"/>
      <c r="B699" s="326"/>
      <c r="C699" s="326"/>
      <c r="D699" s="327"/>
      <c r="E699" s="328"/>
      <c r="F699" s="329"/>
      <c r="G699" s="330"/>
      <c r="H699" s="331"/>
      <c r="I699" s="332"/>
      <c r="J699" s="331"/>
      <c r="K699" s="333"/>
      <c r="L699" s="334"/>
      <c r="M699" s="337"/>
      <c r="O699" s="336"/>
      <c r="P699" s="319"/>
      <c r="Q699" s="319"/>
      <c r="R699" s="319"/>
    </row>
    <row r="700" spans="1:18" s="335" customFormat="1" ht="39.6" customHeight="1" x14ac:dyDescent="0.25">
      <c r="A700" s="326"/>
      <c r="B700" s="326"/>
      <c r="C700" s="326"/>
      <c r="D700" s="327"/>
      <c r="E700" s="328"/>
      <c r="F700" s="329"/>
      <c r="G700" s="330"/>
      <c r="H700" s="331"/>
      <c r="I700" s="332"/>
      <c r="J700" s="331"/>
      <c r="K700" s="333"/>
      <c r="L700" s="334"/>
      <c r="M700" s="337"/>
      <c r="O700" s="336"/>
      <c r="P700" s="319"/>
      <c r="Q700" s="319"/>
      <c r="R700" s="319"/>
    </row>
    <row r="701" spans="1:18" s="335" customFormat="1" ht="39.6" customHeight="1" x14ac:dyDescent="0.25">
      <c r="A701" s="326"/>
      <c r="B701" s="326"/>
      <c r="C701" s="326"/>
      <c r="D701" s="327"/>
      <c r="E701" s="328"/>
      <c r="F701" s="329"/>
      <c r="G701" s="330"/>
      <c r="H701" s="331"/>
      <c r="I701" s="332"/>
      <c r="J701" s="331"/>
      <c r="K701" s="333"/>
      <c r="L701" s="334"/>
      <c r="M701" s="337"/>
      <c r="O701" s="336"/>
      <c r="P701" s="319"/>
      <c r="Q701" s="319"/>
      <c r="R701" s="319"/>
    </row>
    <row r="702" spans="1:18" s="335" customFormat="1" ht="39.6" customHeight="1" x14ac:dyDescent="0.25">
      <c r="A702" s="326"/>
      <c r="B702" s="326"/>
      <c r="C702" s="326"/>
      <c r="D702" s="327"/>
      <c r="E702" s="328"/>
      <c r="F702" s="329"/>
      <c r="G702" s="330"/>
      <c r="H702" s="331"/>
      <c r="I702" s="332"/>
      <c r="J702" s="331"/>
      <c r="K702" s="333"/>
      <c r="L702" s="334"/>
      <c r="M702" s="337"/>
      <c r="O702" s="336"/>
      <c r="P702" s="319"/>
      <c r="Q702" s="319"/>
      <c r="R702" s="319"/>
    </row>
    <row r="703" spans="1:18" s="335" customFormat="1" ht="39.6" customHeight="1" x14ac:dyDescent="0.25">
      <c r="A703" s="326"/>
      <c r="B703" s="326"/>
      <c r="C703" s="326"/>
      <c r="D703" s="327"/>
      <c r="E703" s="328"/>
      <c r="F703" s="329"/>
      <c r="G703" s="330"/>
      <c r="H703" s="331"/>
      <c r="I703" s="332"/>
      <c r="J703" s="331"/>
      <c r="K703" s="333"/>
      <c r="L703" s="334"/>
      <c r="M703" s="337"/>
      <c r="O703" s="336"/>
      <c r="P703" s="319"/>
      <c r="Q703" s="319"/>
      <c r="R703" s="319"/>
    </row>
    <row r="704" spans="1:18" s="335" customFormat="1" ht="39.6" customHeight="1" x14ac:dyDescent="0.25">
      <c r="A704" s="326"/>
      <c r="B704" s="326"/>
      <c r="C704" s="326"/>
      <c r="D704" s="327"/>
      <c r="E704" s="328"/>
      <c r="F704" s="329"/>
      <c r="G704" s="330"/>
      <c r="H704" s="331"/>
      <c r="I704" s="332"/>
      <c r="J704" s="331"/>
      <c r="K704" s="333"/>
      <c r="L704" s="334"/>
      <c r="M704" s="337"/>
      <c r="O704" s="336"/>
      <c r="P704" s="319"/>
      <c r="Q704" s="319"/>
      <c r="R704" s="319"/>
    </row>
    <row r="705" spans="1:18" s="335" customFormat="1" ht="39.6" customHeight="1" x14ac:dyDescent="0.25">
      <c r="A705" s="326"/>
      <c r="B705" s="326"/>
      <c r="C705" s="326"/>
      <c r="D705" s="327"/>
      <c r="E705" s="328"/>
      <c r="F705" s="329"/>
      <c r="G705" s="330"/>
      <c r="H705" s="331"/>
      <c r="I705" s="332"/>
      <c r="J705" s="331"/>
      <c r="K705" s="333"/>
      <c r="L705" s="334"/>
      <c r="M705" s="337"/>
      <c r="O705" s="336"/>
      <c r="P705" s="319"/>
      <c r="Q705" s="319"/>
      <c r="R705" s="319"/>
    </row>
    <row r="706" spans="1:18" s="335" customFormat="1" ht="39.6" customHeight="1" x14ac:dyDescent="0.25">
      <c r="A706" s="326"/>
      <c r="B706" s="326"/>
      <c r="C706" s="326"/>
      <c r="D706" s="327"/>
      <c r="E706" s="328"/>
      <c r="F706" s="329"/>
      <c r="G706" s="330"/>
      <c r="H706" s="331"/>
      <c r="I706" s="332"/>
      <c r="J706" s="331"/>
      <c r="K706" s="333"/>
      <c r="L706" s="334"/>
      <c r="M706" s="337"/>
      <c r="O706" s="336"/>
      <c r="P706" s="319"/>
      <c r="Q706" s="319"/>
      <c r="R706" s="319"/>
    </row>
    <row r="707" spans="1:18" s="335" customFormat="1" ht="39.6" customHeight="1" x14ac:dyDescent="0.25">
      <c r="A707" s="326"/>
      <c r="B707" s="326"/>
      <c r="C707" s="326"/>
      <c r="D707" s="327"/>
      <c r="E707" s="328"/>
      <c r="F707" s="329"/>
      <c r="G707" s="330"/>
      <c r="H707" s="331"/>
      <c r="I707" s="332"/>
      <c r="J707" s="331"/>
      <c r="K707" s="333"/>
      <c r="L707" s="334"/>
      <c r="M707" s="337"/>
      <c r="O707" s="336"/>
      <c r="P707" s="319"/>
      <c r="Q707" s="319"/>
      <c r="R707" s="319"/>
    </row>
    <row r="708" spans="1:18" s="335" customFormat="1" ht="39.6" customHeight="1" x14ac:dyDescent="0.25">
      <c r="A708" s="326"/>
      <c r="B708" s="326"/>
      <c r="C708" s="326"/>
      <c r="D708" s="327"/>
      <c r="E708" s="328"/>
      <c r="F708" s="329"/>
      <c r="G708" s="330"/>
      <c r="H708" s="331"/>
      <c r="I708" s="332"/>
      <c r="J708" s="331"/>
      <c r="K708" s="333"/>
      <c r="L708" s="334"/>
      <c r="M708" s="337"/>
      <c r="O708" s="336"/>
      <c r="P708" s="319"/>
      <c r="Q708" s="319"/>
      <c r="R708" s="319"/>
    </row>
    <row r="709" spans="1:18" s="335" customFormat="1" ht="39.6" customHeight="1" x14ac:dyDescent="0.25">
      <c r="A709" s="326"/>
      <c r="B709" s="326"/>
      <c r="C709" s="326"/>
      <c r="D709" s="327"/>
      <c r="E709" s="328"/>
      <c r="F709" s="329"/>
      <c r="G709" s="330"/>
      <c r="H709" s="331"/>
      <c r="I709" s="332"/>
      <c r="J709" s="331"/>
      <c r="K709" s="333"/>
      <c r="L709" s="334"/>
      <c r="M709" s="337"/>
      <c r="O709" s="336"/>
      <c r="P709" s="319"/>
      <c r="Q709" s="319"/>
      <c r="R709" s="319"/>
    </row>
    <row r="710" spans="1:18" s="335" customFormat="1" ht="39.6" customHeight="1" x14ac:dyDescent="0.25">
      <c r="A710" s="326"/>
      <c r="B710" s="326"/>
      <c r="C710" s="326"/>
      <c r="D710" s="327"/>
      <c r="E710" s="328"/>
      <c r="F710" s="329"/>
      <c r="G710" s="330"/>
      <c r="H710" s="331"/>
      <c r="I710" s="332"/>
      <c r="J710" s="331"/>
      <c r="K710" s="333"/>
      <c r="L710" s="334"/>
      <c r="M710" s="337"/>
      <c r="O710" s="336"/>
      <c r="P710" s="319"/>
      <c r="Q710" s="319"/>
      <c r="R710" s="319"/>
    </row>
    <row r="711" spans="1:18" s="335" customFormat="1" ht="39.6" customHeight="1" x14ac:dyDescent="0.25">
      <c r="A711" s="326"/>
      <c r="B711" s="326"/>
      <c r="C711" s="326"/>
      <c r="D711" s="327"/>
      <c r="E711" s="328"/>
      <c r="F711" s="329"/>
      <c r="G711" s="330"/>
      <c r="H711" s="331"/>
      <c r="I711" s="332"/>
      <c r="J711" s="331"/>
      <c r="K711" s="333"/>
      <c r="L711" s="334"/>
      <c r="M711" s="337"/>
      <c r="O711" s="336"/>
      <c r="P711" s="319"/>
      <c r="Q711" s="319"/>
      <c r="R711" s="319"/>
    </row>
    <row r="712" spans="1:18" s="335" customFormat="1" ht="39.6" customHeight="1" x14ac:dyDescent="0.25">
      <c r="A712" s="326"/>
      <c r="B712" s="326"/>
      <c r="C712" s="326"/>
      <c r="D712" s="327"/>
      <c r="E712" s="328"/>
      <c r="F712" s="329"/>
      <c r="G712" s="330"/>
      <c r="H712" s="331"/>
      <c r="I712" s="332"/>
      <c r="J712" s="331"/>
      <c r="K712" s="333"/>
      <c r="L712" s="334"/>
      <c r="M712" s="337"/>
      <c r="O712" s="336"/>
      <c r="P712" s="319"/>
      <c r="Q712" s="319"/>
      <c r="R712" s="319"/>
    </row>
    <row r="713" spans="1:18" s="335" customFormat="1" ht="39.6" customHeight="1" x14ac:dyDescent="0.25">
      <c r="A713" s="326"/>
      <c r="B713" s="326"/>
      <c r="C713" s="326"/>
      <c r="D713" s="327"/>
      <c r="E713" s="328"/>
      <c r="F713" s="329"/>
      <c r="G713" s="330"/>
      <c r="H713" s="331"/>
      <c r="I713" s="332"/>
      <c r="J713" s="331"/>
      <c r="K713" s="333"/>
      <c r="L713" s="334"/>
      <c r="M713" s="337"/>
      <c r="O713" s="336"/>
      <c r="P713" s="319"/>
      <c r="Q713" s="319"/>
      <c r="R713" s="319"/>
    </row>
    <row r="714" spans="1:18" s="335" customFormat="1" ht="39.6" customHeight="1" x14ac:dyDescent="0.25">
      <c r="A714" s="326"/>
      <c r="B714" s="326"/>
      <c r="C714" s="326"/>
      <c r="D714" s="327"/>
      <c r="E714" s="328"/>
      <c r="F714" s="329"/>
      <c r="G714" s="330"/>
      <c r="H714" s="331"/>
      <c r="I714" s="332"/>
      <c r="J714" s="331"/>
      <c r="K714" s="333"/>
      <c r="L714" s="334"/>
      <c r="M714" s="337"/>
      <c r="O714" s="336"/>
      <c r="P714" s="319"/>
      <c r="Q714" s="319"/>
      <c r="R714" s="319"/>
    </row>
    <row r="715" spans="1:18" s="335" customFormat="1" ht="39.6" customHeight="1" x14ac:dyDescent="0.25">
      <c r="A715" s="326"/>
      <c r="B715" s="326"/>
      <c r="C715" s="326"/>
      <c r="D715" s="327"/>
      <c r="E715" s="328"/>
      <c r="F715" s="329"/>
      <c r="G715" s="330"/>
      <c r="H715" s="331"/>
      <c r="I715" s="332"/>
      <c r="J715" s="331"/>
      <c r="K715" s="333"/>
      <c r="L715" s="334"/>
      <c r="M715" s="337"/>
      <c r="O715" s="336"/>
      <c r="P715" s="319"/>
      <c r="Q715" s="319"/>
      <c r="R715" s="319"/>
    </row>
    <row r="716" spans="1:18" s="335" customFormat="1" ht="39.6" customHeight="1" x14ac:dyDescent="0.25">
      <c r="A716" s="326"/>
      <c r="B716" s="326"/>
      <c r="C716" s="326"/>
      <c r="D716" s="327"/>
      <c r="E716" s="328"/>
      <c r="F716" s="329"/>
      <c r="G716" s="330"/>
      <c r="H716" s="331"/>
      <c r="I716" s="332"/>
      <c r="J716" s="331"/>
      <c r="K716" s="333"/>
      <c r="L716" s="334"/>
      <c r="M716" s="337"/>
      <c r="O716" s="336"/>
      <c r="P716" s="319"/>
      <c r="Q716" s="319"/>
      <c r="R716" s="319"/>
    </row>
    <row r="717" spans="1:18" s="335" customFormat="1" ht="39.6" customHeight="1" x14ac:dyDescent="0.25">
      <c r="A717" s="326"/>
      <c r="B717" s="326"/>
      <c r="C717" s="326"/>
      <c r="D717" s="327"/>
      <c r="E717" s="328"/>
      <c r="F717" s="329"/>
      <c r="G717" s="330"/>
      <c r="H717" s="331"/>
      <c r="I717" s="332"/>
      <c r="J717" s="331"/>
      <c r="K717" s="333"/>
      <c r="L717" s="334"/>
      <c r="M717" s="337"/>
      <c r="O717" s="336"/>
      <c r="P717" s="319"/>
      <c r="Q717" s="319"/>
      <c r="R717" s="319"/>
    </row>
    <row r="718" spans="1:18" s="335" customFormat="1" ht="39.6" customHeight="1" x14ac:dyDescent="0.25">
      <c r="A718" s="326"/>
      <c r="B718" s="326"/>
      <c r="C718" s="326"/>
      <c r="D718" s="327"/>
      <c r="E718" s="328"/>
      <c r="F718" s="329"/>
      <c r="G718" s="330"/>
      <c r="H718" s="331"/>
      <c r="I718" s="332"/>
      <c r="J718" s="331"/>
      <c r="K718" s="333"/>
      <c r="L718" s="334"/>
      <c r="M718" s="337"/>
      <c r="O718" s="336"/>
      <c r="P718" s="319"/>
      <c r="Q718" s="319"/>
      <c r="R718" s="319"/>
    </row>
    <row r="719" spans="1:18" s="335" customFormat="1" ht="39.6" customHeight="1" x14ac:dyDescent="0.25">
      <c r="A719" s="326"/>
      <c r="B719" s="326"/>
      <c r="C719" s="326"/>
      <c r="D719" s="327"/>
      <c r="E719" s="328"/>
      <c r="F719" s="329"/>
      <c r="G719" s="330"/>
      <c r="H719" s="331"/>
      <c r="I719" s="332"/>
      <c r="J719" s="331"/>
      <c r="K719" s="333"/>
      <c r="L719" s="334"/>
      <c r="M719" s="337"/>
      <c r="O719" s="336"/>
      <c r="P719" s="319"/>
      <c r="Q719" s="319"/>
      <c r="R719" s="319"/>
    </row>
    <row r="720" spans="1:18" s="335" customFormat="1" ht="39.6" customHeight="1" x14ac:dyDescent="0.25">
      <c r="A720" s="326"/>
      <c r="B720" s="326"/>
      <c r="C720" s="326"/>
      <c r="D720" s="327"/>
      <c r="E720" s="328"/>
      <c r="F720" s="329"/>
      <c r="G720" s="330"/>
      <c r="H720" s="331"/>
      <c r="I720" s="332"/>
      <c r="J720" s="331"/>
      <c r="K720" s="333"/>
      <c r="L720" s="334"/>
      <c r="M720" s="337"/>
      <c r="O720" s="336"/>
      <c r="P720" s="319"/>
      <c r="Q720" s="319"/>
      <c r="R720" s="319"/>
    </row>
    <row r="721" spans="1:18" s="335" customFormat="1" ht="39.6" customHeight="1" x14ac:dyDescent="0.25">
      <c r="A721" s="326"/>
      <c r="B721" s="326"/>
      <c r="C721" s="326"/>
      <c r="D721" s="327"/>
      <c r="E721" s="328"/>
      <c r="F721" s="329"/>
      <c r="G721" s="330"/>
      <c r="H721" s="331"/>
      <c r="I721" s="332"/>
      <c r="J721" s="331"/>
      <c r="K721" s="333"/>
      <c r="L721" s="334"/>
      <c r="M721" s="337"/>
      <c r="O721" s="336"/>
      <c r="P721" s="319"/>
      <c r="Q721" s="319"/>
      <c r="R721" s="319"/>
    </row>
    <row r="722" spans="1:18" s="335" customFormat="1" ht="39.6" customHeight="1" x14ac:dyDescent="0.25">
      <c r="A722" s="326"/>
      <c r="B722" s="326"/>
      <c r="C722" s="326"/>
      <c r="D722" s="327"/>
      <c r="E722" s="328"/>
      <c r="F722" s="329"/>
      <c r="G722" s="330"/>
      <c r="H722" s="331"/>
      <c r="I722" s="332"/>
      <c r="J722" s="331"/>
      <c r="K722" s="333"/>
      <c r="L722" s="334"/>
      <c r="M722" s="337"/>
      <c r="O722" s="336"/>
      <c r="P722" s="319"/>
      <c r="Q722" s="319"/>
      <c r="R722" s="319"/>
    </row>
    <row r="723" spans="1:18" s="335" customFormat="1" ht="39.6" customHeight="1" x14ac:dyDescent="0.25">
      <c r="A723" s="326"/>
      <c r="B723" s="326"/>
      <c r="C723" s="326"/>
      <c r="D723" s="327"/>
      <c r="E723" s="328"/>
      <c r="F723" s="329"/>
      <c r="G723" s="330"/>
      <c r="H723" s="331"/>
      <c r="I723" s="332"/>
      <c r="J723" s="331"/>
      <c r="K723" s="333"/>
      <c r="L723" s="334"/>
      <c r="M723" s="337"/>
      <c r="O723" s="336"/>
      <c r="P723" s="319"/>
      <c r="Q723" s="319"/>
      <c r="R723" s="319"/>
    </row>
    <row r="724" spans="1:18" s="335" customFormat="1" ht="39.6" customHeight="1" x14ac:dyDescent="0.25">
      <c r="A724" s="326"/>
      <c r="B724" s="326"/>
      <c r="C724" s="326"/>
      <c r="D724" s="327"/>
      <c r="E724" s="328"/>
      <c r="F724" s="329"/>
      <c r="G724" s="330"/>
      <c r="H724" s="331"/>
      <c r="I724" s="332"/>
      <c r="J724" s="331"/>
      <c r="K724" s="333"/>
      <c r="L724" s="334"/>
      <c r="M724" s="337"/>
      <c r="O724" s="336"/>
      <c r="P724" s="319"/>
      <c r="Q724" s="319"/>
      <c r="R724" s="319"/>
    </row>
    <row r="725" spans="1:18" s="335" customFormat="1" ht="39.6" customHeight="1" x14ac:dyDescent="0.25">
      <c r="A725" s="326"/>
      <c r="B725" s="326"/>
      <c r="C725" s="326"/>
      <c r="D725" s="327"/>
      <c r="E725" s="328"/>
      <c r="F725" s="329"/>
      <c r="G725" s="330"/>
      <c r="H725" s="331"/>
      <c r="I725" s="332"/>
      <c r="J725" s="331"/>
      <c r="K725" s="333"/>
      <c r="L725" s="334"/>
      <c r="M725" s="337"/>
      <c r="O725" s="336"/>
      <c r="P725" s="319"/>
      <c r="Q725" s="319"/>
      <c r="R725" s="319"/>
    </row>
    <row r="726" spans="1:18" s="335" customFormat="1" ht="39.6" customHeight="1" x14ac:dyDescent="0.25">
      <c r="A726" s="326"/>
      <c r="B726" s="326"/>
      <c r="C726" s="326"/>
      <c r="D726" s="327"/>
      <c r="E726" s="328"/>
      <c r="F726" s="329"/>
      <c r="G726" s="330"/>
      <c r="H726" s="331"/>
      <c r="I726" s="332"/>
      <c r="J726" s="331"/>
      <c r="K726" s="333"/>
      <c r="L726" s="334"/>
      <c r="M726" s="337"/>
      <c r="O726" s="336"/>
      <c r="P726" s="319"/>
      <c r="Q726" s="319"/>
      <c r="R726" s="319"/>
    </row>
    <row r="727" spans="1:18" s="335" customFormat="1" ht="39.6" customHeight="1" x14ac:dyDescent="0.25">
      <c r="A727" s="326"/>
      <c r="B727" s="326"/>
      <c r="C727" s="326"/>
      <c r="D727" s="327"/>
      <c r="E727" s="328"/>
      <c r="F727" s="329"/>
      <c r="G727" s="330"/>
      <c r="H727" s="331"/>
      <c r="I727" s="332"/>
      <c r="J727" s="331"/>
      <c r="K727" s="333"/>
      <c r="L727" s="334"/>
      <c r="M727" s="337"/>
      <c r="O727" s="336"/>
      <c r="P727" s="319"/>
      <c r="Q727" s="319"/>
      <c r="R727" s="319"/>
    </row>
    <row r="728" spans="1:18" s="335" customFormat="1" ht="39.6" customHeight="1" x14ac:dyDescent="0.25">
      <c r="A728" s="326"/>
      <c r="B728" s="326"/>
      <c r="C728" s="326"/>
      <c r="D728" s="327"/>
      <c r="E728" s="328"/>
      <c r="F728" s="329"/>
      <c r="G728" s="330"/>
      <c r="H728" s="331"/>
      <c r="I728" s="332"/>
      <c r="J728" s="331"/>
      <c r="K728" s="333"/>
      <c r="L728" s="334"/>
      <c r="M728" s="337"/>
      <c r="O728" s="336"/>
      <c r="P728" s="319"/>
      <c r="Q728" s="319"/>
      <c r="R728" s="319"/>
    </row>
    <row r="729" spans="1:18" s="335" customFormat="1" ht="39.6" customHeight="1" x14ac:dyDescent="0.25">
      <c r="A729" s="326"/>
      <c r="B729" s="326"/>
      <c r="C729" s="326"/>
      <c r="D729" s="327"/>
      <c r="E729" s="328"/>
      <c r="F729" s="329"/>
      <c r="G729" s="330"/>
      <c r="H729" s="331"/>
      <c r="I729" s="332"/>
      <c r="J729" s="331"/>
      <c r="K729" s="333"/>
      <c r="L729" s="334"/>
      <c r="M729" s="337"/>
      <c r="O729" s="336"/>
      <c r="P729" s="319"/>
      <c r="Q729" s="319"/>
      <c r="R729" s="319"/>
    </row>
    <row r="730" spans="1:18" s="335" customFormat="1" ht="39.6" customHeight="1" x14ac:dyDescent="0.25">
      <c r="A730" s="326"/>
      <c r="B730" s="326"/>
      <c r="C730" s="326"/>
      <c r="D730" s="327"/>
      <c r="E730" s="328"/>
      <c r="F730" s="329"/>
      <c r="G730" s="330"/>
      <c r="H730" s="331"/>
      <c r="I730" s="332"/>
      <c r="J730" s="331"/>
      <c r="K730" s="333"/>
      <c r="L730" s="334"/>
      <c r="M730" s="337"/>
      <c r="O730" s="336"/>
      <c r="P730" s="319"/>
      <c r="Q730" s="319"/>
      <c r="R730" s="319"/>
    </row>
    <row r="731" spans="1:18" s="335" customFormat="1" ht="39.6" customHeight="1" x14ac:dyDescent="0.25">
      <c r="A731" s="326"/>
      <c r="B731" s="326"/>
      <c r="C731" s="326"/>
      <c r="D731" s="327"/>
      <c r="E731" s="328"/>
      <c r="F731" s="329"/>
      <c r="G731" s="330"/>
      <c r="H731" s="331"/>
      <c r="I731" s="332"/>
      <c r="J731" s="331"/>
      <c r="K731" s="333"/>
      <c r="L731" s="334"/>
      <c r="M731" s="337"/>
      <c r="O731" s="336"/>
      <c r="P731" s="319"/>
      <c r="Q731" s="319"/>
      <c r="R731" s="319"/>
    </row>
    <row r="732" spans="1:18" s="335" customFormat="1" ht="39.6" customHeight="1" x14ac:dyDescent="0.25">
      <c r="A732" s="326"/>
      <c r="B732" s="326"/>
      <c r="C732" s="326"/>
      <c r="D732" s="327"/>
      <c r="E732" s="328"/>
      <c r="F732" s="329"/>
      <c r="G732" s="330"/>
      <c r="H732" s="331"/>
      <c r="I732" s="332"/>
      <c r="J732" s="331"/>
      <c r="K732" s="333"/>
      <c r="L732" s="334"/>
      <c r="M732" s="337"/>
      <c r="O732" s="336"/>
      <c r="P732" s="319"/>
      <c r="Q732" s="319"/>
      <c r="R732" s="319"/>
    </row>
    <row r="733" spans="1:18" s="335" customFormat="1" ht="39.6" customHeight="1" x14ac:dyDescent="0.25">
      <c r="A733" s="326"/>
      <c r="B733" s="326"/>
      <c r="C733" s="326"/>
      <c r="D733" s="327"/>
      <c r="E733" s="328"/>
      <c r="F733" s="329"/>
      <c r="G733" s="330"/>
      <c r="H733" s="331"/>
      <c r="I733" s="332"/>
      <c r="J733" s="331"/>
      <c r="K733" s="333"/>
      <c r="L733" s="334"/>
      <c r="M733" s="337"/>
      <c r="O733" s="336"/>
      <c r="P733" s="319"/>
      <c r="Q733" s="319"/>
      <c r="R733" s="319"/>
    </row>
    <row r="734" spans="1:18" s="335" customFormat="1" ht="39.6" customHeight="1" x14ac:dyDescent="0.25">
      <c r="A734" s="326"/>
      <c r="B734" s="326"/>
      <c r="C734" s="326"/>
      <c r="D734" s="327"/>
      <c r="E734" s="328"/>
      <c r="F734" s="329"/>
      <c r="G734" s="330"/>
      <c r="H734" s="331"/>
      <c r="I734" s="332"/>
      <c r="J734" s="331"/>
      <c r="K734" s="333"/>
      <c r="L734" s="334"/>
      <c r="M734" s="337"/>
      <c r="O734" s="336"/>
      <c r="P734" s="319"/>
      <c r="Q734" s="319"/>
      <c r="R734" s="319"/>
    </row>
    <row r="735" spans="1:18" s="335" customFormat="1" ht="39.6" customHeight="1" x14ac:dyDescent="0.25">
      <c r="A735" s="326"/>
      <c r="B735" s="326"/>
      <c r="C735" s="326"/>
      <c r="D735" s="327"/>
      <c r="E735" s="328"/>
      <c r="F735" s="329"/>
      <c r="G735" s="330"/>
      <c r="H735" s="331"/>
      <c r="I735" s="332"/>
      <c r="J735" s="331"/>
      <c r="K735" s="333"/>
      <c r="L735" s="334"/>
      <c r="M735" s="337"/>
      <c r="O735" s="336"/>
      <c r="P735" s="319"/>
      <c r="Q735" s="319"/>
      <c r="R735" s="319"/>
    </row>
    <row r="736" spans="1:18" s="335" customFormat="1" ht="39.6" customHeight="1" x14ac:dyDescent="0.25">
      <c r="A736" s="326"/>
      <c r="B736" s="326"/>
      <c r="C736" s="326"/>
      <c r="D736" s="327"/>
      <c r="E736" s="328"/>
      <c r="F736" s="329"/>
      <c r="G736" s="330"/>
      <c r="H736" s="331"/>
      <c r="I736" s="332"/>
      <c r="J736" s="331"/>
      <c r="K736" s="333"/>
      <c r="L736" s="334"/>
      <c r="M736" s="337"/>
      <c r="O736" s="336"/>
      <c r="P736" s="319"/>
      <c r="Q736" s="319"/>
      <c r="R736" s="319"/>
    </row>
    <row r="737" spans="1:18" s="335" customFormat="1" ht="39.6" customHeight="1" x14ac:dyDescent="0.25">
      <c r="A737" s="326"/>
      <c r="B737" s="326"/>
      <c r="C737" s="326"/>
      <c r="D737" s="327"/>
      <c r="E737" s="328"/>
      <c r="F737" s="329"/>
      <c r="G737" s="330"/>
      <c r="H737" s="331"/>
      <c r="I737" s="332"/>
      <c r="J737" s="331"/>
      <c r="K737" s="333"/>
      <c r="L737" s="334"/>
      <c r="M737" s="337"/>
      <c r="O737" s="336"/>
      <c r="P737" s="319"/>
      <c r="Q737" s="319"/>
      <c r="R737" s="319"/>
    </row>
    <row r="738" spans="1:18" s="335" customFormat="1" ht="39.6" customHeight="1" x14ac:dyDescent="0.25">
      <c r="A738" s="326"/>
      <c r="B738" s="326"/>
      <c r="C738" s="326"/>
      <c r="D738" s="327"/>
      <c r="E738" s="328"/>
      <c r="F738" s="329"/>
      <c r="G738" s="330"/>
      <c r="H738" s="331"/>
      <c r="I738" s="332"/>
      <c r="J738" s="331"/>
      <c r="K738" s="333"/>
      <c r="L738" s="334"/>
      <c r="M738" s="337"/>
      <c r="O738" s="336"/>
      <c r="P738" s="319"/>
      <c r="Q738" s="319"/>
      <c r="R738" s="319"/>
    </row>
    <row r="739" spans="1:18" s="335" customFormat="1" ht="39.6" customHeight="1" x14ac:dyDescent="0.25">
      <c r="A739" s="326"/>
      <c r="B739" s="326"/>
      <c r="C739" s="326"/>
      <c r="D739" s="327"/>
      <c r="E739" s="328"/>
      <c r="F739" s="329"/>
      <c r="G739" s="330"/>
      <c r="H739" s="331"/>
      <c r="I739" s="332"/>
      <c r="J739" s="331"/>
      <c r="K739" s="333"/>
      <c r="L739" s="334"/>
      <c r="M739" s="337"/>
      <c r="O739" s="336"/>
      <c r="P739" s="319"/>
      <c r="Q739" s="319"/>
      <c r="R739" s="319"/>
    </row>
    <row r="740" spans="1:18" s="335" customFormat="1" ht="39.6" customHeight="1" x14ac:dyDescent="0.25">
      <c r="A740" s="326"/>
      <c r="B740" s="326"/>
      <c r="C740" s="326"/>
      <c r="D740" s="327"/>
      <c r="E740" s="328"/>
      <c r="F740" s="329"/>
      <c r="G740" s="330"/>
      <c r="H740" s="331"/>
      <c r="I740" s="332"/>
      <c r="J740" s="331"/>
      <c r="K740" s="333"/>
      <c r="L740" s="334"/>
      <c r="M740" s="337"/>
      <c r="O740" s="336"/>
      <c r="P740" s="319"/>
      <c r="Q740" s="319"/>
      <c r="R740" s="319"/>
    </row>
    <row r="741" spans="1:18" s="335" customFormat="1" ht="39.6" customHeight="1" x14ac:dyDescent="0.25">
      <c r="A741" s="326"/>
      <c r="B741" s="326"/>
      <c r="C741" s="326"/>
      <c r="D741" s="327"/>
      <c r="E741" s="328"/>
      <c r="F741" s="329"/>
      <c r="G741" s="330"/>
      <c r="H741" s="331"/>
      <c r="I741" s="332"/>
      <c r="J741" s="331"/>
      <c r="K741" s="333"/>
      <c r="L741" s="334"/>
      <c r="M741" s="337"/>
      <c r="O741" s="336"/>
      <c r="P741" s="319"/>
      <c r="Q741" s="319"/>
      <c r="R741" s="319"/>
    </row>
    <row r="742" spans="1:18" s="335" customFormat="1" ht="39.6" customHeight="1" x14ac:dyDescent="0.25">
      <c r="A742" s="326"/>
      <c r="B742" s="326"/>
      <c r="C742" s="326"/>
      <c r="D742" s="327"/>
      <c r="E742" s="328"/>
      <c r="F742" s="329"/>
      <c r="G742" s="330"/>
      <c r="H742" s="331"/>
      <c r="I742" s="332"/>
      <c r="J742" s="331"/>
      <c r="K742" s="333"/>
      <c r="L742" s="334"/>
      <c r="M742" s="337"/>
      <c r="O742" s="336"/>
      <c r="P742" s="319"/>
      <c r="Q742" s="319"/>
      <c r="R742" s="319"/>
    </row>
    <row r="743" spans="1:18" s="335" customFormat="1" ht="39.6" customHeight="1" x14ac:dyDescent="0.25">
      <c r="A743" s="326"/>
      <c r="B743" s="326"/>
      <c r="C743" s="326"/>
      <c r="D743" s="327"/>
      <c r="E743" s="328"/>
      <c r="F743" s="329"/>
      <c r="G743" s="330"/>
      <c r="H743" s="331"/>
      <c r="I743" s="332"/>
      <c r="J743" s="331"/>
      <c r="K743" s="333"/>
      <c r="L743" s="334"/>
      <c r="M743" s="337"/>
      <c r="O743" s="336"/>
      <c r="P743" s="319"/>
      <c r="Q743" s="319"/>
      <c r="R743" s="319"/>
    </row>
    <row r="744" spans="1:18" s="335" customFormat="1" ht="39.6" customHeight="1" x14ac:dyDescent="0.25">
      <c r="A744" s="326"/>
      <c r="B744" s="326"/>
      <c r="C744" s="326"/>
      <c r="D744" s="327"/>
      <c r="E744" s="328"/>
      <c r="F744" s="329"/>
      <c r="G744" s="330"/>
      <c r="H744" s="331"/>
      <c r="I744" s="332"/>
      <c r="J744" s="331"/>
      <c r="K744" s="333"/>
      <c r="L744" s="334"/>
      <c r="M744" s="337"/>
      <c r="O744" s="336"/>
      <c r="P744" s="319"/>
      <c r="Q744" s="319"/>
      <c r="R744" s="319"/>
    </row>
    <row r="745" spans="1:18" s="335" customFormat="1" ht="39.6" customHeight="1" x14ac:dyDescent="0.25">
      <c r="A745" s="326"/>
      <c r="B745" s="326"/>
      <c r="C745" s="326"/>
      <c r="D745" s="327"/>
      <c r="E745" s="328"/>
      <c r="F745" s="329"/>
      <c r="G745" s="330"/>
      <c r="H745" s="331"/>
      <c r="I745" s="332"/>
      <c r="J745" s="331"/>
      <c r="K745" s="333"/>
      <c r="L745" s="334"/>
      <c r="M745" s="337"/>
      <c r="O745" s="336"/>
      <c r="P745" s="319"/>
      <c r="Q745" s="319"/>
      <c r="R745" s="319"/>
    </row>
    <row r="746" spans="1:18" s="335" customFormat="1" ht="39.6" customHeight="1" x14ac:dyDescent="0.25">
      <c r="A746" s="326"/>
      <c r="B746" s="326"/>
      <c r="C746" s="326"/>
      <c r="D746" s="327"/>
      <c r="E746" s="328"/>
      <c r="F746" s="329"/>
      <c r="G746" s="330"/>
      <c r="H746" s="331"/>
      <c r="I746" s="332"/>
      <c r="J746" s="331"/>
      <c r="K746" s="333"/>
      <c r="L746" s="334"/>
      <c r="M746" s="337"/>
      <c r="O746" s="336"/>
      <c r="P746" s="319"/>
      <c r="Q746" s="319"/>
      <c r="R746" s="319"/>
    </row>
    <row r="747" spans="1:18" s="335" customFormat="1" ht="39.6" customHeight="1" x14ac:dyDescent="0.25">
      <c r="A747" s="326"/>
      <c r="B747" s="326"/>
      <c r="C747" s="326"/>
      <c r="D747" s="327"/>
      <c r="E747" s="328"/>
      <c r="F747" s="329"/>
      <c r="G747" s="330"/>
      <c r="H747" s="331"/>
      <c r="I747" s="332"/>
      <c r="J747" s="331"/>
      <c r="K747" s="333"/>
      <c r="L747" s="334"/>
      <c r="M747" s="337"/>
      <c r="O747" s="336"/>
      <c r="P747" s="319"/>
      <c r="Q747" s="319"/>
      <c r="R747" s="319"/>
    </row>
    <row r="748" spans="1:18" s="335" customFormat="1" ht="39.6" customHeight="1" x14ac:dyDescent="0.25">
      <c r="A748" s="326"/>
      <c r="B748" s="326"/>
      <c r="C748" s="326"/>
      <c r="D748" s="327"/>
      <c r="E748" s="328"/>
      <c r="F748" s="329"/>
      <c r="G748" s="330"/>
      <c r="H748" s="331"/>
      <c r="I748" s="332"/>
      <c r="J748" s="331"/>
      <c r="K748" s="333"/>
      <c r="L748" s="334"/>
      <c r="M748" s="337"/>
      <c r="O748" s="336"/>
      <c r="P748" s="319"/>
      <c r="Q748" s="319"/>
      <c r="R748" s="319"/>
    </row>
    <row r="749" spans="1:18" s="335" customFormat="1" ht="39.6" customHeight="1" x14ac:dyDescent="0.25">
      <c r="A749" s="326"/>
      <c r="B749" s="326"/>
      <c r="C749" s="326"/>
      <c r="D749" s="327"/>
      <c r="E749" s="328"/>
      <c r="F749" s="329"/>
      <c r="G749" s="330"/>
      <c r="H749" s="331"/>
      <c r="I749" s="332"/>
      <c r="J749" s="331"/>
      <c r="K749" s="333"/>
      <c r="L749" s="334"/>
      <c r="M749" s="337"/>
      <c r="O749" s="336"/>
      <c r="P749" s="319"/>
      <c r="Q749" s="319"/>
      <c r="R749" s="319"/>
    </row>
    <row r="750" spans="1:18" s="335" customFormat="1" ht="39.6" customHeight="1" x14ac:dyDescent="0.25">
      <c r="A750" s="326"/>
      <c r="B750" s="326"/>
      <c r="C750" s="326"/>
      <c r="D750" s="327"/>
      <c r="E750" s="328"/>
      <c r="F750" s="329"/>
      <c r="G750" s="330"/>
      <c r="H750" s="331"/>
      <c r="I750" s="332"/>
      <c r="J750" s="331"/>
      <c r="K750" s="333"/>
      <c r="L750" s="334"/>
      <c r="M750" s="337"/>
      <c r="O750" s="336"/>
      <c r="P750" s="319"/>
      <c r="Q750" s="319"/>
      <c r="R750" s="319"/>
    </row>
    <row r="751" spans="1:18" s="335" customFormat="1" ht="39.6" customHeight="1" x14ac:dyDescent="0.25">
      <c r="A751" s="326"/>
      <c r="B751" s="326"/>
      <c r="C751" s="326"/>
      <c r="D751" s="327"/>
      <c r="E751" s="328"/>
      <c r="F751" s="329"/>
      <c r="G751" s="330"/>
      <c r="H751" s="331"/>
      <c r="I751" s="332"/>
      <c r="J751" s="331"/>
      <c r="K751" s="333"/>
      <c r="L751" s="334"/>
      <c r="M751" s="337"/>
      <c r="O751" s="336"/>
      <c r="P751" s="319"/>
      <c r="Q751" s="319"/>
      <c r="R751" s="319"/>
    </row>
    <row r="752" spans="1:18" s="335" customFormat="1" ht="39.6" customHeight="1" x14ac:dyDescent="0.25">
      <c r="A752" s="326"/>
      <c r="B752" s="326"/>
      <c r="C752" s="326"/>
      <c r="D752" s="327"/>
      <c r="E752" s="328"/>
      <c r="F752" s="329"/>
      <c r="G752" s="330"/>
      <c r="H752" s="331"/>
      <c r="I752" s="332"/>
      <c r="J752" s="331"/>
      <c r="K752" s="333"/>
      <c r="L752" s="334"/>
      <c r="M752" s="337"/>
      <c r="O752" s="336"/>
      <c r="P752" s="319"/>
      <c r="Q752" s="319"/>
      <c r="R752" s="319"/>
    </row>
    <row r="753" spans="1:18" s="335" customFormat="1" ht="39.6" customHeight="1" x14ac:dyDescent="0.25">
      <c r="A753" s="326"/>
      <c r="B753" s="326"/>
      <c r="C753" s="326"/>
      <c r="D753" s="327"/>
      <c r="E753" s="328"/>
      <c r="F753" s="329"/>
      <c r="G753" s="330"/>
      <c r="H753" s="331"/>
      <c r="I753" s="332"/>
      <c r="J753" s="331"/>
      <c r="K753" s="333"/>
      <c r="L753" s="334"/>
      <c r="M753" s="337"/>
      <c r="O753" s="336"/>
      <c r="P753" s="319"/>
      <c r="Q753" s="319"/>
      <c r="R753" s="319"/>
    </row>
    <row r="754" spans="1:18" s="335" customFormat="1" ht="39.6" customHeight="1" x14ac:dyDescent="0.25">
      <c r="A754" s="326"/>
      <c r="B754" s="326"/>
      <c r="C754" s="326"/>
      <c r="D754" s="327"/>
      <c r="E754" s="328"/>
      <c r="F754" s="329"/>
      <c r="G754" s="330"/>
      <c r="H754" s="331"/>
      <c r="I754" s="332"/>
      <c r="J754" s="331"/>
      <c r="K754" s="333"/>
      <c r="L754" s="334"/>
      <c r="M754" s="337"/>
      <c r="O754" s="336"/>
      <c r="P754" s="319"/>
      <c r="Q754" s="319"/>
      <c r="R754" s="319"/>
    </row>
    <row r="755" spans="1:18" s="335" customFormat="1" ht="39.6" customHeight="1" x14ac:dyDescent="0.25">
      <c r="A755" s="326"/>
      <c r="B755" s="326"/>
      <c r="C755" s="326"/>
      <c r="D755" s="327"/>
      <c r="E755" s="328"/>
      <c r="F755" s="329"/>
      <c r="G755" s="330"/>
      <c r="H755" s="331"/>
      <c r="I755" s="332"/>
      <c r="J755" s="331"/>
      <c r="K755" s="333"/>
      <c r="L755" s="334"/>
      <c r="M755" s="337"/>
      <c r="O755" s="336"/>
      <c r="P755" s="319"/>
      <c r="Q755" s="319"/>
      <c r="R755" s="319"/>
    </row>
    <row r="756" spans="1:18" s="335" customFormat="1" ht="39.6" customHeight="1" x14ac:dyDescent="0.25">
      <c r="A756" s="326"/>
      <c r="B756" s="326"/>
      <c r="C756" s="326"/>
      <c r="D756" s="327"/>
      <c r="E756" s="328"/>
      <c r="F756" s="329"/>
      <c r="G756" s="330"/>
      <c r="H756" s="331"/>
      <c r="I756" s="332"/>
      <c r="J756" s="331"/>
      <c r="K756" s="333"/>
      <c r="L756" s="334"/>
      <c r="M756" s="337"/>
      <c r="O756" s="336"/>
      <c r="P756" s="319"/>
      <c r="Q756" s="319"/>
      <c r="R756" s="319"/>
    </row>
    <row r="757" spans="1:18" s="335" customFormat="1" ht="39.6" customHeight="1" x14ac:dyDescent="0.25">
      <c r="A757" s="326"/>
      <c r="B757" s="326"/>
      <c r="C757" s="326"/>
      <c r="D757" s="327"/>
      <c r="E757" s="328"/>
      <c r="F757" s="329"/>
      <c r="G757" s="330"/>
      <c r="H757" s="331"/>
      <c r="I757" s="332"/>
      <c r="J757" s="331"/>
      <c r="K757" s="333"/>
      <c r="L757" s="334"/>
      <c r="M757" s="337"/>
      <c r="O757" s="336"/>
      <c r="P757" s="319"/>
      <c r="Q757" s="319"/>
      <c r="R757" s="319"/>
    </row>
    <row r="758" spans="1:18" s="335" customFormat="1" ht="39.6" customHeight="1" x14ac:dyDescent="0.25">
      <c r="A758" s="326"/>
      <c r="B758" s="326"/>
      <c r="C758" s="326"/>
      <c r="D758" s="327"/>
      <c r="E758" s="328"/>
      <c r="F758" s="329"/>
      <c r="G758" s="330"/>
      <c r="H758" s="331"/>
      <c r="I758" s="332"/>
      <c r="J758" s="331"/>
      <c r="K758" s="333"/>
      <c r="L758" s="334"/>
      <c r="M758" s="337"/>
      <c r="O758" s="336"/>
      <c r="P758" s="319"/>
      <c r="Q758" s="319"/>
      <c r="R758" s="319"/>
    </row>
    <row r="759" spans="1:18" s="335" customFormat="1" ht="39.6" customHeight="1" x14ac:dyDescent="0.25">
      <c r="A759" s="326"/>
      <c r="B759" s="326"/>
      <c r="C759" s="326"/>
      <c r="D759" s="327"/>
      <c r="E759" s="328"/>
      <c r="F759" s="329"/>
      <c r="G759" s="330"/>
      <c r="H759" s="331"/>
      <c r="I759" s="332"/>
      <c r="J759" s="331"/>
      <c r="K759" s="333"/>
      <c r="L759" s="334"/>
      <c r="M759" s="337"/>
      <c r="O759" s="336"/>
      <c r="P759" s="319"/>
      <c r="Q759" s="319"/>
      <c r="R759" s="319"/>
    </row>
    <row r="760" spans="1:18" s="335" customFormat="1" ht="39.6" customHeight="1" x14ac:dyDescent="0.25">
      <c r="A760" s="326"/>
      <c r="B760" s="326"/>
      <c r="C760" s="326"/>
      <c r="D760" s="327"/>
      <c r="E760" s="328"/>
      <c r="F760" s="329"/>
      <c r="G760" s="330"/>
      <c r="H760" s="331"/>
      <c r="I760" s="332"/>
      <c r="J760" s="331"/>
      <c r="K760" s="333"/>
      <c r="L760" s="334"/>
      <c r="M760" s="337"/>
      <c r="O760" s="336"/>
      <c r="P760" s="319"/>
      <c r="Q760" s="319"/>
      <c r="R760" s="319"/>
    </row>
    <row r="761" spans="1:18" s="335" customFormat="1" ht="39.6" customHeight="1" x14ac:dyDescent="0.25">
      <c r="A761" s="326"/>
      <c r="B761" s="326"/>
      <c r="C761" s="326"/>
      <c r="D761" s="327"/>
      <c r="E761" s="328"/>
      <c r="F761" s="329"/>
      <c r="G761" s="330"/>
      <c r="H761" s="331"/>
      <c r="I761" s="332"/>
      <c r="J761" s="331"/>
      <c r="K761" s="333"/>
      <c r="L761" s="334"/>
      <c r="M761" s="337"/>
      <c r="O761" s="336"/>
      <c r="P761" s="319"/>
      <c r="Q761" s="319"/>
      <c r="R761" s="319"/>
    </row>
    <row r="762" spans="1:18" s="335" customFormat="1" ht="39.6" customHeight="1" x14ac:dyDescent="0.25">
      <c r="A762" s="326"/>
      <c r="B762" s="326"/>
      <c r="C762" s="326"/>
      <c r="D762" s="327"/>
      <c r="E762" s="328"/>
      <c r="F762" s="329"/>
      <c r="G762" s="330"/>
      <c r="H762" s="331"/>
      <c r="I762" s="332"/>
      <c r="J762" s="331"/>
      <c r="K762" s="333"/>
      <c r="L762" s="334"/>
      <c r="M762" s="337"/>
      <c r="O762" s="336"/>
      <c r="P762" s="319"/>
      <c r="Q762" s="319"/>
      <c r="R762" s="319"/>
    </row>
    <row r="763" spans="1:18" s="335" customFormat="1" ht="39.6" customHeight="1" x14ac:dyDescent="0.25">
      <c r="A763" s="326"/>
      <c r="B763" s="326"/>
      <c r="C763" s="326"/>
      <c r="D763" s="327"/>
      <c r="E763" s="328"/>
      <c r="F763" s="329"/>
      <c r="G763" s="330"/>
      <c r="H763" s="331"/>
      <c r="I763" s="332"/>
      <c r="J763" s="331"/>
      <c r="K763" s="333"/>
      <c r="L763" s="334"/>
      <c r="M763" s="337"/>
      <c r="O763" s="336"/>
      <c r="P763" s="319"/>
      <c r="Q763" s="319"/>
      <c r="R763" s="319"/>
    </row>
    <row r="764" spans="1:18" s="335" customFormat="1" ht="39.6" customHeight="1" x14ac:dyDescent="0.25">
      <c r="A764" s="326"/>
      <c r="B764" s="326"/>
      <c r="C764" s="326"/>
      <c r="D764" s="327"/>
      <c r="E764" s="328"/>
      <c r="F764" s="329"/>
      <c r="G764" s="330"/>
      <c r="H764" s="331"/>
      <c r="I764" s="332"/>
      <c r="J764" s="331"/>
      <c r="K764" s="333"/>
      <c r="L764" s="334"/>
      <c r="M764" s="337"/>
      <c r="O764" s="336"/>
      <c r="P764" s="319"/>
      <c r="Q764" s="319"/>
      <c r="R764" s="319"/>
    </row>
    <row r="765" spans="1:18" s="335" customFormat="1" ht="39.6" customHeight="1" x14ac:dyDescent="0.25">
      <c r="A765" s="326"/>
      <c r="B765" s="326"/>
      <c r="C765" s="326"/>
      <c r="D765" s="327"/>
      <c r="E765" s="328"/>
      <c r="F765" s="329"/>
      <c r="G765" s="330"/>
      <c r="H765" s="331"/>
      <c r="I765" s="332"/>
      <c r="J765" s="331"/>
      <c r="K765" s="333"/>
      <c r="L765" s="334"/>
      <c r="M765" s="337"/>
      <c r="O765" s="336"/>
      <c r="P765" s="319"/>
      <c r="Q765" s="319"/>
      <c r="R765" s="319"/>
    </row>
    <row r="766" spans="1:18" s="335" customFormat="1" ht="39.6" customHeight="1" x14ac:dyDescent="0.25">
      <c r="A766" s="326"/>
      <c r="B766" s="326"/>
      <c r="C766" s="326"/>
      <c r="D766" s="327"/>
      <c r="E766" s="328"/>
      <c r="F766" s="329"/>
      <c r="G766" s="330"/>
      <c r="H766" s="331"/>
      <c r="I766" s="332"/>
      <c r="J766" s="331"/>
      <c r="K766" s="333"/>
      <c r="L766" s="334"/>
      <c r="M766" s="337"/>
      <c r="O766" s="336"/>
      <c r="P766" s="319"/>
      <c r="Q766" s="319"/>
      <c r="R766" s="319"/>
    </row>
    <row r="767" spans="1:18" s="335" customFormat="1" ht="39.6" customHeight="1" x14ac:dyDescent="0.25">
      <c r="A767" s="326"/>
      <c r="B767" s="326"/>
      <c r="C767" s="326"/>
      <c r="D767" s="327"/>
      <c r="E767" s="328"/>
      <c r="F767" s="329"/>
      <c r="G767" s="330"/>
      <c r="H767" s="331"/>
      <c r="I767" s="332"/>
      <c r="J767" s="331"/>
      <c r="K767" s="333"/>
      <c r="L767" s="334"/>
      <c r="M767" s="337"/>
      <c r="O767" s="336"/>
      <c r="P767" s="319"/>
      <c r="Q767" s="319"/>
      <c r="R767" s="319"/>
    </row>
    <row r="768" spans="1:18" s="335" customFormat="1" ht="39.6" customHeight="1" x14ac:dyDescent="0.25">
      <c r="A768" s="326"/>
      <c r="B768" s="326"/>
      <c r="C768" s="326"/>
      <c r="D768" s="327"/>
      <c r="E768" s="328"/>
      <c r="F768" s="329"/>
      <c r="G768" s="330"/>
      <c r="H768" s="331"/>
      <c r="I768" s="332"/>
      <c r="J768" s="331"/>
      <c r="K768" s="333"/>
      <c r="L768" s="334"/>
      <c r="M768" s="337"/>
      <c r="O768" s="336"/>
      <c r="P768" s="319"/>
      <c r="Q768" s="319"/>
      <c r="R768" s="319"/>
    </row>
    <row r="769" spans="1:18" s="335" customFormat="1" ht="39.6" customHeight="1" x14ac:dyDescent="0.25">
      <c r="A769" s="326"/>
      <c r="B769" s="326"/>
      <c r="C769" s="326"/>
      <c r="D769" s="327"/>
      <c r="E769" s="328"/>
      <c r="F769" s="329"/>
      <c r="G769" s="330"/>
      <c r="H769" s="331"/>
      <c r="I769" s="332"/>
      <c r="J769" s="331"/>
      <c r="K769" s="333"/>
      <c r="L769" s="334"/>
      <c r="M769" s="337"/>
      <c r="O769" s="336"/>
      <c r="P769" s="319"/>
      <c r="Q769" s="319"/>
      <c r="R769" s="319"/>
    </row>
    <row r="770" spans="1:18" s="335" customFormat="1" ht="39.6" customHeight="1" x14ac:dyDescent="0.25">
      <c r="A770" s="326"/>
      <c r="B770" s="326"/>
      <c r="C770" s="326"/>
      <c r="D770" s="327"/>
      <c r="E770" s="328"/>
      <c r="F770" s="329"/>
      <c r="G770" s="330"/>
      <c r="H770" s="331"/>
      <c r="I770" s="332"/>
      <c r="J770" s="331"/>
      <c r="K770" s="333"/>
      <c r="L770" s="334"/>
      <c r="M770" s="337"/>
      <c r="O770" s="336"/>
      <c r="P770" s="319"/>
      <c r="Q770" s="319"/>
      <c r="R770" s="319"/>
    </row>
    <row r="771" spans="1:18" s="335" customFormat="1" ht="39.6" customHeight="1" x14ac:dyDescent="0.25">
      <c r="A771" s="326"/>
      <c r="B771" s="326"/>
      <c r="C771" s="326"/>
      <c r="D771" s="327"/>
      <c r="E771" s="328"/>
      <c r="F771" s="329"/>
      <c r="G771" s="330"/>
      <c r="H771" s="331"/>
      <c r="I771" s="332"/>
      <c r="J771" s="331"/>
      <c r="K771" s="333"/>
      <c r="L771" s="334"/>
      <c r="M771" s="337"/>
      <c r="O771" s="336"/>
      <c r="P771" s="319"/>
      <c r="Q771" s="319"/>
      <c r="R771" s="319"/>
    </row>
    <row r="772" spans="1:18" s="335" customFormat="1" ht="39.6" customHeight="1" x14ac:dyDescent="0.25">
      <c r="A772" s="326"/>
      <c r="B772" s="326"/>
      <c r="C772" s="326"/>
      <c r="D772" s="327"/>
      <c r="E772" s="328"/>
      <c r="F772" s="329"/>
      <c r="G772" s="330"/>
      <c r="H772" s="331"/>
      <c r="I772" s="332"/>
      <c r="J772" s="331"/>
      <c r="K772" s="333"/>
      <c r="L772" s="334"/>
      <c r="M772" s="337"/>
      <c r="O772" s="336"/>
      <c r="P772" s="319"/>
      <c r="Q772" s="319"/>
      <c r="R772" s="319"/>
    </row>
    <row r="773" spans="1:18" s="335" customFormat="1" ht="39.6" customHeight="1" x14ac:dyDescent="0.25">
      <c r="A773" s="326"/>
      <c r="B773" s="326"/>
      <c r="C773" s="326"/>
      <c r="D773" s="327"/>
      <c r="E773" s="328"/>
      <c r="F773" s="329"/>
      <c r="G773" s="330"/>
      <c r="H773" s="331"/>
      <c r="I773" s="332"/>
      <c r="J773" s="331"/>
      <c r="K773" s="333"/>
      <c r="L773" s="334"/>
      <c r="M773" s="337"/>
      <c r="O773" s="336"/>
      <c r="P773" s="319"/>
      <c r="Q773" s="319"/>
      <c r="R773" s="319"/>
    </row>
    <row r="774" spans="1:18" s="335" customFormat="1" ht="39.6" customHeight="1" x14ac:dyDescent="0.25">
      <c r="A774" s="326"/>
      <c r="B774" s="326"/>
      <c r="C774" s="326"/>
      <c r="D774" s="327"/>
      <c r="E774" s="328"/>
      <c r="F774" s="329"/>
      <c r="G774" s="330"/>
      <c r="H774" s="331"/>
      <c r="I774" s="332"/>
      <c r="J774" s="331"/>
      <c r="K774" s="333"/>
      <c r="L774" s="334"/>
      <c r="M774" s="337"/>
      <c r="O774" s="336"/>
      <c r="P774" s="319"/>
      <c r="Q774" s="319"/>
      <c r="R774" s="319"/>
    </row>
    <row r="775" spans="1:18" s="335" customFormat="1" ht="39.6" customHeight="1" x14ac:dyDescent="0.25">
      <c r="A775" s="326"/>
      <c r="B775" s="326"/>
      <c r="C775" s="326"/>
      <c r="D775" s="327"/>
      <c r="E775" s="328"/>
      <c r="F775" s="329"/>
      <c r="G775" s="330"/>
      <c r="H775" s="331"/>
      <c r="I775" s="332"/>
      <c r="J775" s="331"/>
      <c r="K775" s="333"/>
      <c r="L775" s="334"/>
      <c r="M775" s="337"/>
      <c r="O775" s="336"/>
      <c r="P775" s="319"/>
      <c r="Q775" s="319"/>
      <c r="R775" s="319"/>
    </row>
    <row r="776" spans="1:18" s="335" customFormat="1" ht="39.6" customHeight="1" x14ac:dyDescent="0.25">
      <c r="A776" s="326"/>
      <c r="B776" s="326"/>
      <c r="C776" s="326"/>
      <c r="D776" s="327"/>
      <c r="E776" s="328"/>
      <c r="F776" s="329"/>
      <c r="G776" s="330"/>
      <c r="H776" s="331"/>
      <c r="I776" s="332"/>
      <c r="J776" s="331"/>
      <c r="K776" s="333"/>
      <c r="L776" s="334"/>
      <c r="M776" s="337"/>
      <c r="O776" s="336"/>
      <c r="P776" s="319"/>
      <c r="Q776" s="319"/>
      <c r="R776" s="319"/>
    </row>
    <row r="777" spans="1:18" s="335" customFormat="1" ht="39.6" customHeight="1" x14ac:dyDescent="0.25">
      <c r="A777" s="326"/>
      <c r="B777" s="326"/>
      <c r="C777" s="326"/>
      <c r="D777" s="327"/>
      <c r="E777" s="328"/>
      <c r="F777" s="329"/>
      <c r="G777" s="330"/>
      <c r="H777" s="331"/>
      <c r="I777" s="332"/>
      <c r="J777" s="331"/>
      <c r="K777" s="333"/>
      <c r="L777" s="334"/>
      <c r="M777" s="337"/>
      <c r="O777" s="336"/>
      <c r="P777" s="319"/>
      <c r="Q777" s="319"/>
      <c r="R777" s="319"/>
    </row>
    <row r="778" spans="1:18" s="335" customFormat="1" ht="39.6" customHeight="1" x14ac:dyDescent="0.25">
      <c r="A778" s="326"/>
      <c r="B778" s="326"/>
      <c r="C778" s="326"/>
      <c r="D778" s="327"/>
      <c r="E778" s="328"/>
      <c r="F778" s="329"/>
      <c r="G778" s="330"/>
      <c r="H778" s="331"/>
      <c r="I778" s="332"/>
      <c r="J778" s="331"/>
      <c r="K778" s="333"/>
      <c r="L778" s="334"/>
      <c r="M778" s="337"/>
      <c r="O778" s="336"/>
      <c r="P778" s="319"/>
      <c r="Q778" s="319"/>
      <c r="R778" s="319"/>
    </row>
    <row r="779" spans="1:18" s="335" customFormat="1" ht="39.6" customHeight="1" x14ac:dyDescent="0.25">
      <c r="A779" s="326"/>
      <c r="B779" s="326"/>
      <c r="C779" s="326"/>
      <c r="D779" s="327"/>
      <c r="E779" s="328"/>
      <c r="F779" s="329"/>
      <c r="G779" s="330"/>
      <c r="H779" s="331"/>
      <c r="I779" s="332"/>
      <c r="J779" s="331"/>
      <c r="K779" s="333"/>
      <c r="L779" s="334"/>
      <c r="M779" s="337"/>
      <c r="O779" s="336"/>
      <c r="P779" s="319"/>
      <c r="Q779" s="319"/>
      <c r="R779" s="319"/>
    </row>
    <row r="780" spans="1:18" s="335" customFormat="1" ht="39.6" customHeight="1" x14ac:dyDescent="0.25">
      <c r="A780" s="326"/>
      <c r="B780" s="326"/>
      <c r="C780" s="326"/>
      <c r="D780" s="327"/>
      <c r="E780" s="328"/>
      <c r="F780" s="329"/>
      <c r="G780" s="330"/>
      <c r="H780" s="331"/>
      <c r="I780" s="332"/>
      <c r="J780" s="331"/>
      <c r="K780" s="333"/>
      <c r="L780" s="334"/>
      <c r="M780" s="337"/>
      <c r="O780" s="336"/>
      <c r="P780" s="319"/>
      <c r="Q780" s="319"/>
      <c r="R780" s="319"/>
    </row>
    <row r="781" spans="1:18" s="335" customFormat="1" ht="39.6" customHeight="1" x14ac:dyDescent="0.25">
      <c r="A781" s="326"/>
      <c r="B781" s="326"/>
      <c r="C781" s="326"/>
      <c r="D781" s="327"/>
      <c r="E781" s="328"/>
      <c r="F781" s="329"/>
      <c r="G781" s="330"/>
      <c r="H781" s="331"/>
      <c r="I781" s="332"/>
      <c r="J781" s="331"/>
      <c r="K781" s="333"/>
      <c r="L781" s="334"/>
      <c r="M781" s="337"/>
      <c r="O781" s="336"/>
      <c r="P781" s="319"/>
      <c r="Q781" s="319"/>
      <c r="R781" s="319"/>
    </row>
    <row r="782" spans="1:18" s="335" customFormat="1" ht="39.6" customHeight="1" x14ac:dyDescent="0.25">
      <c r="A782" s="326"/>
      <c r="B782" s="326"/>
      <c r="C782" s="326"/>
      <c r="D782" s="327"/>
      <c r="E782" s="328"/>
      <c r="F782" s="329"/>
      <c r="G782" s="330"/>
      <c r="H782" s="331"/>
      <c r="I782" s="332"/>
      <c r="J782" s="331"/>
      <c r="K782" s="333"/>
      <c r="L782" s="334"/>
      <c r="M782" s="337"/>
      <c r="O782" s="336"/>
      <c r="P782" s="319"/>
      <c r="Q782" s="319"/>
      <c r="R782" s="319"/>
    </row>
    <row r="783" spans="1:18" s="335" customFormat="1" ht="39.6" customHeight="1" x14ac:dyDescent="0.25">
      <c r="A783" s="326"/>
      <c r="B783" s="326"/>
      <c r="C783" s="326"/>
      <c r="D783" s="327"/>
      <c r="E783" s="328"/>
      <c r="F783" s="329"/>
      <c r="G783" s="330"/>
      <c r="H783" s="331"/>
      <c r="I783" s="332"/>
      <c r="J783" s="331"/>
      <c r="K783" s="333"/>
      <c r="L783" s="334"/>
      <c r="M783" s="337"/>
      <c r="O783" s="336"/>
      <c r="P783" s="319"/>
      <c r="Q783" s="319"/>
      <c r="R783" s="319"/>
    </row>
    <row r="784" spans="1:18" s="335" customFormat="1" ht="39.6" customHeight="1" x14ac:dyDescent="0.25">
      <c r="A784" s="326"/>
      <c r="B784" s="326"/>
      <c r="C784" s="326"/>
      <c r="D784" s="327"/>
      <c r="E784" s="328"/>
      <c r="F784" s="329"/>
      <c r="G784" s="330"/>
      <c r="H784" s="331"/>
      <c r="I784" s="332"/>
      <c r="J784" s="331"/>
      <c r="K784" s="333"/>
      <c r="L784" s="334"/>
      <c r="M784" s="337"/>
      <c r="O784" s="336"/>
      <c r="P784" s="319"/>
      <c r="Q784" s="319"/>
      <c r="R784" s="319"/>
    </row>
    <row r="785" spans="1:18" s="335" customFormat="1" ht="39.6" customHeight="1" x14ac:dyDescent="0.25">
      <c r="A785" s="326"/>
      <c r="B785" s="326"/>
      <c r="C785" s="326"/>
      <c r="D785" s="327"/>
      <c r="E785" s="328"/>
      <c r="F785" s="329"/>
      <c r="G785" s="330"/>
      <c r="H785" s="331"/>
      <c r="I785" s="332"/>
      <c r="J785" s="331"/>
      <c r="K785" s="333"/>
      <c r="L785" s="334"/>
      <c r="M785" s="337"/>
      <c r="O785" s="336"/>
      <c r="P785" s="319"/>
      <c r="Q785" s="319"/>
      <c r="R785" s="319"/>
    </row>
    <row r="786" spans="1:18" s="335" customFormat="1" ht="39.6" customHeight="1" x14ac:dyDescent="0.25">
      <c r="A786" s="326"/>
      <c r="B786" s="326"/>
      <c r="C786" s="326"/>
      <c r="D786" s="327"/>
      <c r="E786" s="328"/>
      <c r="F786" s="329"/>
      <c r="G786" s="330"/>
      <c r="H786" s="331"/>
      <c r="I786" s="332"/>
      <c r="J786" s="331"/>
      <c r="K786" s="333"/>
      <c r="L786" s="334"/>
      <c r="M786" s="337"/>
      <c r="O786" s="336"/>
      <c r="P786" s="319"/>
      <c r="Q786" s="319"/>
      <c r="R786" s="319"/>
    </row>
    <row r="787" spans="1:18" s="335" customFormat="1" ht="39.6" customHeight="1" x14ac:dyDescent="0.25">
      <c r="A787" s="326"/>
      <c r="B787" s="326"/>
      <c r="C787" s="326"/>
      <c r="D787" s="327"/>
      <c r="E787" s="328"/>
      <c r="F787" s="329"/>
      <c r="G787" s="330"/>
      <c r="H787" s="331"/>
      <c r="I787" s="332"/>
      <c r="J787" s="331"/>
      <c r="K787" s="333"/>
      <c r="L787" s="334"/>
      <c r="M787" s="337"/>
      <c r="O787" s="336"/>
      <c r="P787" s="319"/>
      <c r="Q787" s="319"/>
      <c r="R787" s="319"/>
    </row>
    <row r="788" spans="1:18" s="335" customFormat="1" ht="39.6" customHeight="1" x14ac:dyDescent="0.25">
      <c r="A788" s="326"/>
      <c r="B788" s="326"/>
      <c r="C788" s="326"/>
      <c r="D788" s="327"/>
      <c r="E788" s="328"/>
      <c r="F788" s="329"/>
      <c r="G788" s="330"/>
      <c r="H788" s="331"/>
      <c r="I788" s="332"/>
      <c r="J788" s="331"/>
      <c r="K788" s="333"/>
      <c r="L788" s="334"/>
      <c r="M788" s="337"/>
      <c r="O788" s="336"/>
      <c r="P788" s="319"/>
      <c r="Q788" s="319"/>
      <c r="R788" s="319"/>
    </row>
    <row r="789" spans="1:18" s="335" customFormat="1" ht="39.6" customHeight="1" x14ac:dyDescent="0.25">
      <c r="A789" s="326"/>
      <c r="B789" s="326"/>
      <c r="C789" s="326"/>
      <c r="D789" s="327"/>
      <c r="E789" s="328"/>
      <c r="F789" s="329"/>
      <c r="G789" s="330"/>
      <c r="H789" s="331"/>
      <c r="I789" s="332"/>
      <c r="J789" s="331"/>
      <c r="K789" s="333"/>
      <c r="L789" s="334"/>
      <c r="M789" s="337"/>
      <c r="O789" s="336"/>
      <c r="P789" s="319"/>
      <c r="Q789" s="319"/>
      <c r="R789" s="319"/>
    </row>
    <row r="790" spans="1:18" s="335" customFormat="1" ht="39.6" customHeight="1" x14ac:dyDescent="0.25">
      <c r="A790" s="326"/>
      <c r="B790" s="326"/>
      <c r="C790" s="326"/>
      <c r="D790" s="327"/>
      <c r="E790" s="328"/>
      <c r="F790" s="329"/>
      <c r="G790" s="330"/>
      <c r="H790" s="331"/>
      <c r="I790" s="332"/>
      <c r="J790" s="331"/>
      <c r="K790" s="333"/>
      <c r="L790" s="334"/>
      <c r="M790" s="337"/>
      <c r="O790" s="336"/>
      <c r="P790" s="319"/>
      <c r="Q790" s="319"/>
      <c r="R790" s="319"/>
    </row>
    <row r="791" spans="1:18" s="335" customFormat="1" ht="39.6" customHeight="1" x14ac:dyDescent="0.25">
      <c r="A791" s="326"/>
      <c r="B791" s="326"/>
      <c r="C791" s="326"/>
      <c r="D791" s="327"/>
      <c r="E791" s="328"/>
      <c r="F791" s="329"/>
      <c r="G791" s="330"/>
      <c r="H791" s="331"/>
      <c r="I791" s="332"/>
      <c r="J791" s="331"/>
      <c r="K791" s="333"/>
      <c r="L791" s="334"/>
      <c r="M791" s="337"/>
      <c r="O791" s="336"/>
      <c r="P791" s="319"/>
      <c r="Q791" s="319"/>
      <c r="R791" s="319"/>
    </row>
    <row r="792" spans="1:18" s="335" customFormat="1" ht="39.6" customHeight="1" x14ac:dyDescent="0.25">
      <c r="A792" s="326"/>
      <c r="B792" s="326"/>
      <c r="C792" s="326"/>
      <c r="D792" s="327"/>
      <c r="E792" s="328"/>
      <c r="F792" s="329"/>
      <c r="G792" s="330"/>
      <c r="H792" s="331"/>
      <c r="I792" s="332"/>
      <c r="J792" s="331"/>
      <c r="K792" s="333"/>
      <c r="L792" s="334"/>
      <c r="M792" s="337"/>
      <c r="O792" s="336"/>
      <c r="P792" s="319"/>
      <c r="Q792" s="319"/>
      <c r="R792" s="319"/>
    </row>
    <row r="793" spans="1:18" s="335" customFormat="1" ht="39.6" customHeight="1" x14ac:dyDescent="0.25">
      <c r="A793" s="326"/>
      <c r="B793" s="326"/>
      <c r="C793" s="326"/>
      <c r="D793" s="327"/>
      <c r="E793" s="328"/>
      <c r="F793" s="329"/>
      <c r="G793" s="330"/>
      <c r="H793" s="331"/>
      <c r="I793" s="332"/>
      <c r="J793" s="331"/>
      <c r="K793" s="333"/>
      <c r="L793" s="334"/>
      <c r="M793" s="337"/>
      <c r="O793" s="336"/>
      <c r="P793" s="319"/>
      <c r="Q793" s="319"/>
      <c r="R793" s="319"/>
    </row>
    <row r="794" spans="1:18" s="335" customFormat="1" ht="39.6" customHeight="1" x14ac:dyDescent="0.25">
      <c r="A794" s="326"/>
      <c r="B794" s="326"/>
      <c r="C794" s="326"/>
      <c r="D794" s="327"/>
      <c r="E794" s="328"/>
      <c r="F794" s="329"/>
      <c r="G794" s="330"/>
      <c r="H794" s="331"/>
      <c r="I794" s="332"/>
      <c r="J794" s="331"/>
      <c r="K794" s="333"/>
      <c r="L794" s="334"/>
      <c r="M794" s="337"/>
      <c r="O794" s="336"/>
      <c r="P794" s="319"/>
      <c r="Q794" s="319"/>
      <c r="R794" s="319"/>
    </row>
    <row r="795" spans="1:18" s="335" customFormat="1" ht="39.6" customHeight="1" x14ac:dyDescent="0.25">
      <c r="A795" s="326"/>
      <c r="B795" s="326"/>
      <c r="C795" s="326"/>
      <c r="D795" s="327"/>
      <c r="E795" s="328"/>
      <c r="F795" s="329"/>
      <c r="G795" s="330"/>
      <c r="H795" s="331"/>
      <c r="I795" s="332"/>
      <c r="J795" s="331"/>
      <c r="K795" s="333"/>
      <c r="L795" s="334"/>
      <c r="M795" s="337"/>
      <c r="O795" s="336"/>
      <c r="P795" s="319"/>
      <c r="Q795" s="319"/>
      <c r="R795" s="319"/>
    </row>
    <row r="796" spans="1:18" s="335" customFormat="1" ht="39.6" customHeight="1" x14ac:dyDescent="0.25">
      <c r="A796" s="326"/>
      <c r="B796" s="326"/>
      <c r="C796" s="326"/>
      <c r="D796" s="327"/>
      <c r="E796" s="328"/>
      <c r="F796" s="329"/>
      <c r="G796" s="330"/>
      <c r="H796" s="331"/>
      <c r="I796" s="332"/>
      <c r="J796" s="331"/>
      <c r="K796" s="333"/>
      <c r="L796" s="334"/>
      <c r="M796" s="337"/>
      <c r="O796" s="336"/>
      <c r="P796" s="319"/>
      <c r="Q796" s="319"/>
      <c r="R796" s="319"/>
    </row>
    <row r="797" spans="1:18" s="335" customFormat="1" ht="39.6" customHeight="1" x14ac:dyDescent="0.25">
      <c r="A797" s="326"/>
      <c r="B797" s="326"/>
      <c r="C797" s="326"/>
      <c r="D797" s="327"/>
      <c r="E797" s="328"/>
      <c r="F797" s="329"/>
      <c r="G797" s="330"/>
      <c r="H797" s="331"/>
      <c r="I797" s="332"/>
      <c r="J797" s="331"/>
      <c r="K797" s="333"/>
      <c r="L797" s="334"/>
      <c r="M797" s="337"/>
      <c r="O797" s="336"/>
      <c r="P797" s="319"/>
      <c r="Q797" s="319"/>
      <c r="R797" s="319"/>
    </row>
    <row r="798" spans="1:18" s="335" customFormat="1" ht="39.6" customHeight="1" x14ac:dyDescent="0.25">
      <c r="A798" s="326"/>
      <c r="B798" s="326"/>
      <c r="C798" s="326"/>
      <c r="D798" s="327"/>
      <c r="E798" s="328"/>
      <c r="F798" s="329"/>
      <c r="G798" s="330"/>
      <c r="H798" s="331"/>
      <c r="I798" s="332"/>
      <c r="J798" s="331"/>
      <c r="K798" s="333"/>
      <c r="L798" s="334"/>
      <c r="M798" s="337"/>
      <c r="O798" s="336"/>
      <c r="P798" s="319"/>
      <c r="Q798" s="319"/>
      <c r="R798" s="319"/>
    </row>
    <row r="799" spans="1:18" s="335" customFormat="1" ht="39.6" customHeight="1" x14ac:dyDescent="0.25">
      <c r="A799" s="326"/>
      <c r="B799" s="326"/>
      <c r="C799" s="326"/>
      <c r="D799" s="327"/>
      <c r="E799" s="328"/>
      <c r="F799" s="329"/>
      <c r="G799" s="330"/>
      <c r="H799" s="331"/>
      <c r="I799" s="332"/>
      <c r="J799" s="331"/>
      <c r="K799" s="333"/>
      <c r="L799" s="334"/>
      <c r="M799" s="337"/>
      <c r="O799" s="336"/>
      <c r="P799" s="319"/>
      <c r="Q799" s="319"/>
      <c r="R799" s="319"/>
    </row>
    <row r="800" spans="1:18" s="335" customFormat="1" ht="39.6" customHeight="1" x14ac:dyDescent="0.25">
      <c r="A800" s="326"/>
      <c r="B800" s="326"/>
      <c r="C800" s="326"/>
      <c r="D800" s="327"/>
      <c r="E800" s="328"/>
      <c r="F800" s="329"/>
      <c r="G800" s="330"/>
      <c r="H800" s="331"/>
      <c r="I800" s="332"/>
      <c r="J800" s="331"/>
      <c r="K800" s="333"/>
      <c r="L800" s="334"/>
      <c r="M800" s="337"/>
      <c r="O800" s="336"/>
      <c r="P800" s="319"/>
      <c r="Q800" s="319"/>
      <c r="R800" s="319"/>
    </row>
    <row r="801" spans="1:18" s="335" customFormat="1" ht="39.6" customHeight="1" x14ac:dyDescent="0.25">
      <c r="A801" s="326"/>
      <c r="B801" s="326"/>
      <c r="C801" s="326"/>
      <c r="D801" s="327"/>
      <c r="E801" s="328"/>
      <c r="F801" s="329"/>
      <c r="G801" s="330"/>
      <c r="H801" s="331"/>
      <c r="I801" s="332"/>
      <c r="J801" s="331"/>
      <c r="K801" s="333"/>
      <c r="L801" s="334"/>
      <c r="M801" s="337"/>
      <c r="O801" s="336"/>
      <c r="P801" s="319"/>
      <c r="Q801" s="319"/>
      <c r="R801" s="319"/>
    </row>
    <row r="802" spans="1:18" s="335" customFormat="1" ht="39.6" customHeight="1" x14ac:dyDescent="0.25">
      <c r="A802" s="326"/>
      <c r="B802" s="326"/>
      <c r="C802" s="326"/>
      <c r="D802" s="327"/>
      <c r="E802" s="328"/>
      <c r="F802" s="329"/>
      <c r="G802" s="330"/>
      <c r="H802" s="331"/>
      <c r="I802" s="332"/>
      <c r="J802" s="331"/>
      <c r="K802" s="333"/>
      <c r="L802" s="334"/>
      <c r="M802" s="337"/>
      <c r="O802" s="336"/>
      <c r="P802" s="319"/>
      <c r="Q802" s="319"/>
      <c r="R802" s="319"/>
    </row>
    <row r="803" spans="1:18" s="335" customFormat="1" ht="39.6" customHeight="1" x14ac:dyDescent="0.25">
      <c r="A803" s="326"/>
      <c r="B803" s="326"/>
      <c r="C803" s="326"/>
      <c r="D803" s="327"/>
      <c r="E803" s="328"/>
      <c r="F803" s="329"/>
      <c r="G803" s="330"/>
      <c r="H803" s="331"/>
      <c r="I803" s="332"/>
      <c r="J803" s="331"/>
      <c r="K803" s="333"/>
      <c r="L803" s="334"/>
      <c r="M803" s="337"/>
      <c r="O803" s="336"/>
      <c r="P803" s="319"/>
      <c r="Q803" s="319"/>
      <c r="R803" s="319"/>
    </row>
    <row r="804" spans="1:18" s="335" customFormat="1" ht="39.6" customHeight="1" x14ac:dyDescent="0.25">
      <c r="A804" s="326"/>
      <c r="B804" s="326"/>
      <c r="C804" s="326"/>
      <c r="D804" s="327"/>
      <c r="E804" s="328"/>
      <c r="F804" s="329"/>
      <c r="G804" s="330"/>
      <c r="H804" s="331"/>
      <c r="I804" s="332"/>
      <c r="J804" s="331"/>
      <c r="K804" s="333"/>
      <c r="L804" s="334"/>
      <c r="M804" s="337"/>
      <c r="O804" s="336"/>
      <c r="P804" s="319"/>
      <c r="Q804" s="319"/>
      <c r="R804" s="319"/>
    </row>
    <row r="805" spans="1:18" s="335" customFormat="1" ht="39.6" customHeight="1" x14ac:dyDescent="0.25">
      <c r="A805" s="326"/>
      <c r="B805" s="326"/>
      <c r="C805" s="326"/>
      <c r="D805" s="327"/>
      <c r="E805" s="328"/>
      <c r="F805" s="329"/>
      <c r="G805" s="330"/>
      <c r="H805" s="331"/>
      <c r="I805" s="332"/>
      <c r="J805" s="331"/>
      <c r="K805" s="333"/>
      <c r="L805" s="334"/>
      <c r="M805" s="337"/>
      <c r="O805" s="336"/>
      <c r="P805" s="319"/>
      <c r="Q805" s="319"/>
      <c r="R805" s="319"/>
    </row>
    <row r="806" spans="1:18" s="335" customFormat="1" ht="39.6" customHeight="1" x14ac:dyDescent="0.25">
      <c r="A806" s="326"/>
      <c r="B806" s="326"/>
      <c r="C806" s="326"/>
      <c r="D806" s="327"/>
      <c r="E806" s="328"/>
      <c r="F806" s="329"/>
      <c r="G806" s="330"/>
      <c r="H806" s="331"/>
      <c r="I806" s="332"/>
      <c r="J806" s="331"/>
      <c r="K806" s="333"/>
      <c r="L806" s="334"/>
      <c r="M806" s="337"/>
      <c r="O806" s="336"/>
      <c r="P806" s="319"/>
      <c r="Q806" s="319"/>
      <c r="R806" s="319"/>
    </row>
    <row r="807" spans="1:18" s="335" customFormat="1" ht="39.6" customHeight="1" x14ac:dyDescent="0.25">
      <c r="A807" s="326"/>
      <c r="B807" s="326"/>
      <c r="C807" s="326"/>
      <c r="D807" s="327"/>
      <c r="E807" s="328"/>
      <c r="F807" s="329"/>
      <c r="G807" s="330"/>
      <c r="H807" s="331"/>
      <c r="I807" s="332"/>
      <c r="J807" s="331"/>
      <c r="K807" s="333"/>
      <c r="L807" s="334"/>
      <c r="M807" s="337"/>
      <c r="O807" s="336"/>
      <c r="P807" s="319"/>
      <c r="Q807" s="319"/>
      <c r="R807" s="319"/>
    </row>
    <row r="808" spans="1:18" s="335" customFormat="1" ht="39.6" customHeight="1" x14ac:dyDescent="0.25">
      <c r="A808" s="326"/>
      <c r="B808" s="326"/>
      <c r="C808" s="326"/>
      <c r="D808" s="327"/>
      <c r="E808" s="328"/>
      <c r="F808" s="329"/>
      <c r="G808" s="330"/>
      <c r="H808" s="331"/>
      <c r="I808" s="332"/>
      <c r="J808" s="331"/>
      <c r="K808" s="333"/>
      <c r="L808" s="334"/>
      <c r="M808" s="337"/>
      <c r="O808" s="336"/>
      <c r="P808" s="319"/>
      <c r="Q808" s="319"/>
      <c r="R808" s="319"/>
    </row>
    <row r="809" spans="1:18" s="335" customFormat="1" ht="39.6" customHeight="1" x14ac:dyDescent="0.25">
      <c r="A809" s="326"/>
      <c r="B809" s="326"/>
      <c r="C809" s="326"/>
      <c r="D809" s="327"/>
      <c r="E809" s="328"/>
      <c r="F809" s="329"/>
      <c r="G809" s="330"/>
      <c r="H809" s="331"/>
      <c r="I809" s="332"/>
      <c r="J809" s="331"/>
      <c r="K809" s="333"/>
      <c r="L809" s="334"/>
      <c r="M809" s="337"/>
      <c r="O809" s="336"/>
      <c r="P809" s="319"/>
      <c r="Q809" s="319"/>
      <c r="R809" s="319"/>
    </row>
    <row r="810" spans="1:18" s="335" customFormat="1" ht="39.6" customHeight="1" x14ac:dyDescent="0.25">
      <c r="A810" s="326"/>
      <c r="B810" s="326"/>
      <c r="C810" s="326"/>
      <c r="D810" s="327"/>
      <c r="E810" s="328"/>
      <c r="F810" s="329"/>
      <c r="G810" s="330"/>
      <c r="H810" s="331"/>
      <c r="I810" s="332"/>
      <c r="J810" s="331"/>
      <c r="K810" s="333"/>
      <c r="L810" s="334"/>
      <c r="M810" s="337"/>
      <c r="O810" s="336"/>
      <c r="P810" s="319"/>
      <c r="Q810" s="319"/>
      <c r="R810" s="319"/>
    </row>
    <row r="811" spans="1:18" s="335" customFormat="1" ht="39.6" customHeight="1" x14ac:dyDescent="0.25">
      <c r="A811" s="326"/>
      <c r="B811" s="326"/>
      <c r="C811" s="326"/>
      <c r="D811" s="327"/>
      <c r="E811" s="328"/>
      <c r="F811" s="329"/>
      <c r="G811" s="330"/>
      <c r="H811" s="331"/>
      <c r="I811" s="332"/>
      <c r="J811" s="331"/>
      <c r="K811" s="333"/>
      <c r="L811" s="334"/>
      <c r="M811" s="337"/>
      <c r="O811" s="336"/>
      <c r="P811" s="319"/>
      <c r="Q811" s="319"/>
      <c r="R811" s="319"/>
    </row>
    <row r="812" spans="1:18" s="335" customFormat="1" ht="39.6" customHeight="1" x14ac:dyDescent="0.25">
      <c r="A812" s="326"/>
      <c r="B812" s="326"/>
      <c r="C812" s="326"/>
      <c r="D812" s="327"/>
      <c r="E812" s="328"/>
      <c r="F812" s="329"/>
      <c r="G812" s="330"/>
      <c r="H812" s="331"/>
      <c r="I812" s="332"/>
      <c r="J812" s="331"/>
      <c r="K812" s="333"/>
      <c r="L812" s="334"/>
      <c r="M812" s="337"/>
      <c r="O812" s="336"/>
      <c r="P812" s="319"/>
      <c r="Q812" s="319"/>
      <c r="R812" s="319"/>
    </row>
    <row r="813" spans="1:18" s="335" customFormat="1" ht="39.6" customHeight="1" x14ac:dyDescent="0.25">
      <c r="A813" s="326"/>
      <c r="B813" s="326"/>
      <c r="C813" s="326"/>
      <c r="D813" s="327"/>
      <c r="E813" s="328"/>
      <c r="F813" s="329"/>
      <c r="G813" s="330"/>
      <c r="H813" s="331"/>
      <c r="I813" s="332"/>
      <c r="J813" s="331"/>
      <c r="K813" s="333"/>
      <c r="L813" s="334"/>
      <c r="M813" s="337"/>
      <c r="O813" s="336"/>
      <c r="P813" s="319"/>
      <c r="Q813" s="319"/>
      <c r="R813" s="319"/>
    </row>
    <row r="814" spans="1:18" s="335" customFormat="1" ht="39.6" customHeight="1" x14ac:dyDescent="0.25">
      <c r="A814" s="326"/>
      <c r="B814" s="326"/>
      <c r="C814" s="326"/>
      <c r="D814" s="327"/>
      <c r="E814" s="328"/>
      <c r="F814" s="329"/>
      <c r="G814" s="330"/>
      <c r="H814" s="331"/>
      <c r="I814" s="332"/>
      <c r="J814" s="331"/>
      <c r="K814" s="333"/>
      <c r="L814" s="334"/>
      <c r="M814" s="337"/>
      <c r="O814" s="336"/>
      <c r="P814" s="319"/>
      <c r="Q814" s="319"/>
      <c r="R814" s="319"/>
    </row>
    <row r="815" spans="1:18" s="335" customFormat="1" ht="39.6" customHeight="1" x14ac:dyDescent="0.25">
      <c r="A815" s="326"/>
      <c r="B815" s="326"/>
      <c r="C815" s="326"/>
      <c r="D815" s="327"/>
      <c r="E815" s="328"/>
      <c r="F815" s="329"/>
      <c r="G815" s="330"/>
      <c r="H815" s="331"/>
      <c r="I815" s="332"/>
      <c r="J815" s="331"/>
      <c r="K815" s="333"/>
      <c r="L815" s="334"/>
      <c r="M815" s="337"/>
      <c r="O815" s="336"/>
      <c r="P815" s="319"/>
      <c r="Q815" s="319"/>
      <c r="R815" s="319"/>
    </row>
    <row r="816" spans="1:18" s="335" customFormat="1" ht="39.6" customHeight="1" x14ac:dyDescent="0.25">
      <c r="A816" s="326"/>
      <c r="B816" s="326"/>
      <c r="C816" s="326"/>
      <c r="D816" s="327"/>
      <c r="E816" s="328"/>
      <c r="F816" s="329"/>
      <c r="G816" s="330"/>
      <c r="H816" s="331"/>
      <c r="I816" s="332"/>
      <c r="J816" s="331"/>
      <c r="K816" s="333"/>
      <c r="L816" s="334"/>
      <c r="M816" s="337"/>
      <c r="O816" s="336"/>
      <c r="P816" s="319"/>
      <c r="Q816" s="319"/>
      <c r="R816" s="319"/>
    </row>
    <row r="817" spans="1:18" s="335" customFormat="1" ht="39.6" customHeight="1" x14ac:dyDescent="0.25">
      <c r="A817" s="326"/>
      <c r="B817" s="326"/>
      <c r="C817" s="326"/>
      <c r="D817" s="327"/>
      <c r="E817" s="328"/>
      <c r="F817" s="329"/>
      <c r="G817" s="330"/>
      <c r="H817" s="331"/>
      <c r="I817" s="332"/>
      <c r="J817" s="331"/>
      <c r="K817" s="333"/>
      <c r="L817" s="334"/>
      <c r="M817" s="337"/>
      <c r="O817" s="336"/>
      <c r="P817" s="319"/>
      <c r="Q817" s="319"/>
      <c r="R817" s="319"/>
    </row>
    <row r="818" spans="1:18" s="335" customFormat="1" ht="39.6" customHeight="1" x14ac:dyDescent="0.25">
      <c r="A818" s="326"/>
      <c r="B818" s="326"/>
      <c r="C818" s="326"/>
      <c r="D818" s="327"/>
      <c r="E818" s="328"/>
      <c r="F818" s="329"/>
      <c r="G818" s="330"/>
      <c r="H818" s="331"/>
      <c r="I818" s="332"/>
      <c r="J818" s="331"/>
      <c r="K818" s="333"/>
      <c r="L818" s="334"/>
      <c r="M818" s="337"/>
      <c r="O818" s="336"/>
      <c r="P818" s="319"/>
      <c r="Q818" s="319"/>
      <c r="R818" s="319"/>
    </row>
    <row r="819" spans="1:18" s="335" customFormat="1" ht="39.6" customHeight="1" x14ac:dyDescent="0.25">
      <c r="A819" s="326"/>
      <c r="B819" s="326"/>
      <c r="C819" s="326"/>
      <c r="D819" s="327"/>
      <c r="E819" s="328"/>
      <c r="F819" s="329"/>
      <c r="G819" s="330"/>
      <c r="H819" s="331"/>
      <c r="I819" s="332"/>
      <c r="J819" s="331"/>
      <c r="K819" s="333"/>
      <c r="L819" s="334"/>
      <c r="M819" s="337"/>
      <c r="O819" s="336"/>
      <c r="P819" s="319"/>
      <c r="Q819" s="319"/>
      <c r="R819" s="319"/>
    </row>
    <row r="820" spans="1:18" s="335" customFormat="1" ht="39.6" customHeight="1" x14ac:dyDescent="0.25">
      <c r="A820" s="326"/>
      <c r="B820" s="326"/>
      <c r="C820" s="326"/>
      <c r="D820" s="327"/>
      <c r="E820" s="328"/>
      <c r="F820" s="329"/>
      <c r="G820" s="330"/>
      <c r="H820" s="331"/>
      <c r="I820" s="332"/>
      <c r="J820" s="331"/>
      <c r="K820" s="333"/>
      <c r="L820" s="334"/>
      <c r="M820" s="337"/>
      <c r="O820" s="336"/>
      <c r="P820" s="319"/>
      <c r="Q820" s="319"/>
      <c r="R820" s="319"/>
    </row>
    <row r="821" spans="1:18" s="335" customFormat="1" ht="39.6" customHeight="1" x14ac:dyDescent="0.25">
      <c r="A821" s="326"/>
      <c r="B821" s="326"/>
      <c r="C821" s="326"/>
      <c r="D821" s="327"/>
      <c r="E821" s="328"/>
      <c r="F821" s="329"/>
      <c r="G821" s="330"/>
      <c r="H821" s="331"/>
      <c r="I821" s="332"/>
      <c r="J821" s="331"/>
      <c r="K821" s="333"/>
      <c r="L821" s="334"/>
      <c r="M821" s="337"/>
      <c r="O821" s="336"/>
      <c r="P821" s="319"/>
      <c r="Q821" s="319"/>
      <c r="R821" s="319"/>
    </row>
    <row r="822" spans="1:18" s="335" customFormat="1" ht="39.6" customHeight="1" x14ac:dyDescent="0.25">
      <c r="A822" s="326"/>
      <c r="B822" s="326"/>
      <c r="C822" s="326"/>
      <c r="D822" s="327"/>
      <c r="E822" s="328"/>
      <c r="F822" s="329"/>
      <c r="G822" s="330"/>
      <c r="H822" s="331"/>
      <c r="I822" s="332"/>
      <c r="J822" s="331"/>
      <c r="K822" s="333"/>
      <c r="L822" s="334"/>
      <c r="M822" s="337"/>
      <c r="O822" s="336"/>
      <c r="P822" s="319"/>
      <c r="Q822" s="319"/>
      <c r="R822" s="319"/>
    </row>
    <row r="823" spans="1:18" s="335" customFormat="1" ht="39.6" customHeight="1" x14ac:dyDescent="0.25">
      <c r="A823" s="326"/>
      <c r="B823" s="326"/>
      <c r="C823" s="326"/>
      <c r="D823" s="327"/>
      <c r="E823" s="328"/>
      <c r="F823" s="329"/>
      <c r="G823" s="330"/>
      <c r="H823" s="331"/>
      <c r="I823" s="332"/>
      <c r="J823" s="331"/>
      <c r="K823" s="333"/>
      <c r="L823" s="334"/>
      <c r="M823" s="337"/>
      <c r="O823" s="336"/>
      <c r="P823" s="319"/>
      <c r="Q823" s="319"/>
      <c r="R823" s="319"/>
    </row>
    <row r="824" spans="1:18" s="335" customFormat="1" ht="39.6" customHeight="1" x14ac:dyDescent="0.25">
      <c r="A824" s="326"/>
      <c r="B824" s="326"/>
      <c r="C824" s="326"/>
      <c r="D824" s="327"/>
      <c r="E824" s="328"/>
      <c r="F824" s="329"/>
      <c r="G824" s="330"/>
      <c r="H824" s="331"/>
      <c r="I824" s="332"/>
      <c r="J824" s="331"/>
      <c r="K824" s="333"/>
      <c r="L824" s="334"/>
      <c r="M824" s="337"/>
      <c r="O824" s="336"/>
      <c r="P824" s="319"/>
      <c r="Q824" s="319"/>
      <c r="R824" s="319"/>
    </row>
    <row r="825" spans="1:18" s="335" customFormat="1" ht="39.6" customHeight="1" x14ac:dyDescent="0.25">
      <c r="A825" s="326"/>
      <c r="B825" s="326"/>
      <c r="C825" s="326"/>
      <c r="D825" s="327"/>
      <c r="E825" s="328"/>
      <c r="F825" s="329"/>
      <c r="G825" s="330"/>
      <c r="H825" s="331"/>
      <c r="I825" s="332"/>
      <c r="J825" s="331"/>
      <c r="K825" s="333"/>
      <c r="L825" s="334"/>
      <c r="M825" s="337"/>
      <c r="O825" s="336"/>
      <c r="P825" s="319"/>
      <c r="Q825" s="319"/>
      <c r="R825" s="319"/>
    </row>
    <row r="826" spans="1:18" s="335" customFormat="1" ht="39.6" customHeight="1" x14ac:dyDescent="0.25">
      <c r="A826" s="326"/>
      <c r="B826" s="326"/>
      <c r="C826" s="326"/>
      <c r="D826" s="327"/>
      <c r="E826" s="328"/>
      <c r="F826" s="329"/>
      <c r="G826" s="330"/>
      <c r="H826" s="331"/>
      <c r="I826" s="332"/>
      <c r="J826" s="331"/>
      <c r="K826" s="333"/>
      <c r="L826" s="334"/>
      <c r="M826" s="337"/>
      <c r="O826" s="336"/>
      <c r="P826" s="319"/>
      <c r="Q826" s="319"/>
      <c r="R826" s="319"/>
    </row>
    <row r="827" spans="1:18" s="335" customFormat="1" ht="39.6" customHeight="1" x14ac:dyDescent="0.25">
      <c r="A827" s="326"/>
      <c r="B827" s="326"/>
      <c r="C827" s="326"/>
      <c r="D827" s="327"/>
      <c r="E827" s="328"/>
      <c r="F827" s="329"/>
      <c r="G827" s="330"/>
      <c r="H827" s="331"/>
      <c r="I827" s="332"/>
      <c r="J827" s="331"/>
      <c r="K827" s="333"/>
      <c r="L827" s="334"/>
      <c r="M827" s="337"/>
      <c r="O827" s="336"/>
      <c r="P827" s="319"/>
      <c r="Q827" s="319"/>
      <c r="R827" s="319"/>
    </row>
    <row r="828" spans="1:18" s="335" customFormat="1" ht="39.6" customHeight="1" x14ac:dyDescent="0.25">
      <c r="A828" s="326"/>
      <c r="B828" s="326"/>
      <c r="C828" s="326"/>
      <c r="D828" s="327"/>
      <c r="E828" s="328"/>
      <c r="F828" s="329"/>
      <c r="G828" s="330"/>
      <c r="H828" s="331"/>
      <c r="I828" s="332"/>
      <c r="J828" s="331"/>
      <c r="K828" s="333"/>
      <c r="L828" s="334"/>
      <c r="M828" s="337"/>
      <c r="O828" s="336"/>
      <c r="P828" s="319"/>
      <c r="Q828" s="319"/>
      <c r="R828" s="319"/>
    </row>
    <row r="829" spans="1:18" s="335" customFormat="1" ht="39.6" customHeight="1" x14ac:dyDescent="0.25">
      <c r="A829" s="326"/>
      <c r="B829" s="326"/>
      <c r="C829" s="326"/>
      <c r="D829" s="327"/>
      <c r="E829" s="328"/>
      <c r="F829" s="329"/>
      <c r="G829" s="330"/>
      <c r="H829" s="331"/>
      <c r="I829" s="332"/>
      <c r="J829" s="331"/>
      <c r="K829" s="333"/>
      <c r="L829" s="334"/>
      <c r="M829" s="337"/>
      <c r="O829" s="336"/>
      <c r="P829" s="319"/>
      <c r="Q829" s="319"/>
      <c r="R829" s="319"/>
    </row>
    <row r="830" spans="1:18" s="335" customFormat="1" ht="39.6" customHeight="1" x14ac:dyDescent="0.25">
      <c r="A830" s="326"/>
      <c r="B830" s="326"/>
      <c r="C830" s="326"/>
      <c r="D830" s="327"/>
      <c r="E830" s="328"/>
      <c r="F830" s="329"/>
      <c r="G830" s="330"/>
      <c r="H830" s="331"/>
      <c r="I830" s="332"/>
      <c r="J830" s="331"/>
      <c r="K830" s="333"/>
      <c r="L830" s="334"/>
      <c r="M830" s="337"/>
      <c r="O830" s="336"/>
      <c r="P830" s="319"/>
      <c r="Q830" s="319"/>
      <c r="R830" s="319"/>
    </row>
    <row r="831" spans="1:18" s="335" customFormat="1" ht="39.6" customHeight="1" x14ac:dyDescent="0.25">
      <c r="A831" s="326"/>
      <c r="B831" s="326"/>
      <c r="C831" s="326"/>
      <c r="D831" s="327"/>
      <c r="E831" s="328"/>
      <c r="F831" s="329"/>
      <c r="G831" s="330"/>
      <c r="H831" s="331"/>
      <c r="I831" s="332"/>
      <c r="J831" s="331"/>
      <c r="K831" s="333"/>
      <c r="L831" s="334"/>
      <c r="M831" s="337"/>
      <c r="O831" s="336"/>
      <c r="P831" s="319"/>
      <c r="Q831" s="319"/>
      <c r="R831" s="319"/>
    </row>
    <row r="832" spans="1:18" s="335" customFormat="1" ht="39.6" customHeight="1" x14ac:dyDescent="0.25">
      <c r="A832" s="326"/>
      <c r="B832" s="326"/>
      <c r="C832" s="326"/>
      <c r="D832" s="327"/>
      <c r="E832" s="328"/>
      <c r="F832" s="329"/>
      <c r="G832" s="330"/>
      <c r="H832" s="331"/>
      <c r="I832" s="332"/>
      <c r="J832" s="331"/>
      <c r="K832" s="333"/>
      <c r="L832" s="334"/>
      <c r="M832" s="337"/>
      <c r="O832" s="336"/>
      <c r="P832" s="319"/>
      <c r="Q832" s="319"/>
      <c r="R832" s="319"/>
    </row>
    <row r="833" spans="1:18" s="335" customFormat="1" ht="39.6" customHeight="1" x14ac:dyDescent="0.25">
      <c r="A833" s="326"/>
      <c r="B833" s="326"/>
      <c r="C833" s="326"/>
      <c r="D833" s="327"/>
      <c r="E833" s="328"/>
      <c r="F833" s="329"/>
      <c r="G833" s="330"/>
      <c r="H833" s="331"/>
      <c r="I833" s="332"/>
      <c r="J833" s="331"/>
      <c r="K833" s="333"/>
      <c r="L833" s="334"/>
      <c r="M833" s="337"/>
      <c r="O833" s="336"/>
      <c r="P833" s="319"/>
      <c r="Q833" s="319"/>
      <c r="R833" s="319"/>
    </row>
    <row r="834" spans="1:18" s="335" customFormat="1" ht="39.6" customHeight="1" x14ac:dyDescent="0.25">
      <c r="A834" s="326"/>
      <c r="B834" s="326"/>
      <c r="C834" s="326"/>
      <c r="D834" s="327"/>
      <c r="E834" s="328"/>
      <c r="F834" s="329"/>
      <c r="G834" s="330"/>
      <c r="H834" s="331"/>
      <c r="I834" s="332"/>
      <c r="J834" s="331"/>
      <c r="K834" s="333"/>
      <c r="L834" s="334"/>
      <c r="M834" s="337"/>
      <c r="O834" s="336"/>
      <c r="P834" s="319"/>
      <c r="Q834" s="319"/>
      <c r="R834" s="319"/>
    </row>
    <row r="835" spans="1:18" s="335" customFormat="1" ht="39.6" customHeight="1" x14ac:dyDescent="0.25">
      <c r="A835" s="326"/>
      <c r="B835" s="326"/>
      <c r="C835" s="326"/>
      <c r="D835" s="327"/>
      <c r="E835" s="328"/>
      <c r="F835" s="329"/>
      <c r="G835" s="330"/>
      <c r="H835" s="331"/>
      <c r="I835" s="332"/>
      <c r="J835" s="331"/>
      <c r="K835" s="333"/>
      <c r="L835" s="334"/>
      <c r="M835" s="337"/>
      <c r="O835" s="336"/>
      <c r="P835" s="319"/>
      <c r="Q835" s="319"/>
      <c r="R835" s="319"/>
    </row>
    <row r="836" spans="1:18" s="335" customFormat="1" ht="39.6" customHeight="1" x14ac:dyDescent="0.25">
      <c r="A836" s="326"/>
      <c r="B836" s="326"/>
      <c r="C836" s="326"/>
      <c r="D836" s="327"/>
      <c r="E836" s="328"/>
      <c r="F836" s="329"/>
      <c r="G836" s="330"/>
      <c r="H836" s="331"/>
      <c r="I836" s="332"/>
      <c r="J836" s="331"/>
      <c r="K836" s="333"/>
      <c r="L836" s="334"/>
      <c r="M836" s="337"/>
      <c r="O836" s="336"/>
      <c r="P836" s="319"/>
      <c r="Q836" s="319"/>
      <c r="R836" s="319"/>
    </row>
    <row r="837" spans="1:18" s="335" customFormat="1" ht="39.6" customHeight="1" x14ac:dyDescent="0.25">
      <c r="A837" s="326"/>
      <c r="B837" s="326"/>
      <c r="C837" s="326"/>
      <c r="D837" s="327"/>
      <c r="E837" s="328"/>
      <c r="F837" s="329"/>
      <c r="G837" s="330"/>
      <c r="H837" s="331"/>
      <c r="I837" s="332"/>
      <c r="J837" s="331"/>
      <c r="K837" s="333"/>
      <c r="L837" s="334"/>
      <c r="M837" s="337"/>
      <c r="O837" s="336"/>
      <c r="P837" s="319"/>
      <c r="Q837" s="319"/>
      <c r="R837" s="319"/>
    </row>
    <row r="838" spans="1:18" s="335" customFormat="1" ht="39.6" customHeight="1" x14ac:dyDescent="0.25">
      <c r="A838" s="326"/>
      <c r="B838" s="326"/>
      <c r="C838" s="326"/>
      <c r="D838" s="327"/>
      <c r="E838" s="328"/>
      <c r="F838" s="329"/>
      <c r="G838" s="330"/>
      <c r="H838" s="331"/>
      <c r="I838" s="332"/>
      <c r="J838" s="331"/>
      <c r="K838" s="333"/>
      <c r="L838" s="334"/>
      <c r="M838" s="337"/>
      <c r="O838" s="336"/>
      <c r="P838" s="319"/>
      <c r="Q838" s="319"/>
      <c r="R838" s="319"/>
    </row>
    <row r="839" spans="1:18" s="335" customFormat="1" ht="39.6" customHeight="1" x14ac:dyDescent="0.25">
      <c r="A839" s="326"/>
      <c r="B839" s="326"/>
      <c r="C839" s="326"/>
      <c r="D839" s="327"/>
      <c r="E839" s="328"/>
      <c r="F839" s="329"/>
      <c r="G839" s="330"/>
      <c r="H839" s="331"/>
      <c r="I839" s="332"/>
      <c r="J839" s="331"/>
      <c r="K839" s="333"/>
      <c r="L839" s="334"/>
      <c r="M839" s="337"/>
      <c r="O839" s="336"/>
      <c r="P839" s="319"/>
      <c r="Q839" s="319"/>
      <c r="R839" s="319"/>
    </row>
    <row r="840" spans="1:18" s="335" customFormat="1" ht="39.6" customHeight="1" x14ac:dyDescent="0.25">
      <c r="A840" s="326"/>
      <c r="B840" s="326"/>
      <c r="C840" s="326"/>
      <c r="D840" s="327"/>
      <c r="E840" s="328"/>
      <c r="F840" s="329"/>
      <c r="G840" s="330"/>
      <c r="H840" s="331"/>
      <c r="I840" s="332"/>
      <c r="J840" s="331"/>
      <c r="K840" s="333"/>
      <c r="L840" s="334"/>
      <c r="M840" s="337"/>
      <c r="O840" s="336"/>
      <c r="P840" s="319"/>
      <c r="Q840" s="319"/>
      <c r="R840" s="319"/>
    </row>
    <row r="841" spans="1:18" s="335" customFormat="1" ht="39.6" customHeight="1" x14ac:dyDescent="0.25">
      <c r="A841" s="326"/>
      <c r="B841" s="326"/>
      <c r="C841" s="326"/>
      <c r="D841" s="327"/>
      <c r="E841" s="328"/>
      <c r="F841" s="329"/>
      <c r="G841" s="330"/>
      <c r="H841" s="331"/>
      <c r="I841" s="332"/>
      <c r="J841" s="331"/>
      <c r="K841" s="333"/>
      <c r="L841" s="334"/>
      <c r="M841" s="337"/>
      <c r="O841" s="336"/>
      <c r="P841" s="319"/>
      <c r="Q841" s="319"/>
      <c r="R841" s="319"/>
    </row>
    <row r="842" spans="1:18" s="335" customFormat="1" ht="39.6" customHeight="1" x14ac:dyDescent="0.25">
      <c r="A842" s="326"/>
      <c r="B842" s="326"/>
      <c r="C842" s="326"/>
      <c r="D842" s="327"/>
      <c r="E842" s="328"/>
      <c r="F842" s="329"/>
      <c r="G842" s="330"/>
      <c r="H842" s="331"/>
      <c r="I842" s="332"/>
      <c r="J842" s="331"/>
      <c r="K842" s="333"/>
      <c r="L842" s="334"/>
      <c r="M842" s="337"/>
      <c r="O842" s="336"/>
      <c r="P842" s="319"/>
      <c r="Q842" s="319"/>
      <c r="R842" s="319"/>
    </row>
    <row r="843" spans="1:18" s="335" customFormat="1" ht="39.6" customHeight="1" x14ac:dyDescent="0.25">
      <c r="A843" s="326"/>
      <c r="B843" s="326"/>
      <c r="C843" s="326"/>
      <c r="D843" s="327"/>
      <c r="E843" s="328"/>
      <c r="F843" s="329"/>
      <c r="G843" s="330"/>
      <c r="H843" s="331"/>
      <c r="I843" s="332"/>
      <c r="J843" s="331"/>
      <c r="K843" s="333"/>
      <c r="L843" s="334"/>
      <c r="M843" s="337"/>
      <c r="O843" s="336"/>
      <c r="P843" s="319"/>
      <c r="Q843" s="319"/>
      <c r="R843" s="319"/>
    </row>
    <row r="844" spans="1:18" s="335" customFormat="1" ht="39.6" customHeight="1" x14ac:dyDescent="0.25">
      <c r="A844" s="326"/>
      <c r="B844" s="326"/>
      <c r="C844" s="326"/>
      <c r="D844" s="327"/>
      <c r="E844" s="328"/>
      <c r="F844" s="329"/>
      <c r="G844" s="330"/>
      <c r="H844" s="331"/>
      <c r="I844" s="332"/>
      <c r="J844" s="331"/>
      <c r="K844" s="333"/>
      <c r="L844" s="334"/>
      <c r="M844" s="337"/>
      <c r="O844" s="336"/>
      <c r="P844" s="319"/>
      <c r="Q844" s="319"/>
      <c r="R844" s="319"/>
    </row>
    <row r="845" spans="1:18" s="335" customFormat="1" ht="39.6" customHeight="1" x14ac:dyDescent="0.25">
      <c r="A845" s="326"/>
      <c r="B845" s="326"/>
      <c r="C845" s="326"/>
      <c r="D845" s="327"/>
      <c r="E845" s="328"/>
      <c r="F845" s="329"/>
      <c r="G845" s="330"/>
      <c r="H845" s="331"/>
      <c r="I845" s="332"/>
      <c r="J845" s="331"/>
      <c r="K845" s="333"/>
      <c r="L845" s="334"/>
      <c r="M845" s="337"/>
      <c r="O845" s="336"/>
      <c r="P845" s="319"/>
      <c r="Q845" s="319"/>
      <c r="R845" s="319"/>
    </row>
    <row r="846" spans="1:18" s="335" customFormat="1" ht="39.6" customHeight="1" x14ac:dyDescent="0.25">
      <c r="A846" s="326"/>
      <c r="B846" s="326"/>
      <c r="C846" s="326"/>
      <c r="D846" s="327"/>
      <c r="E846" s="328"/>
      <c r="F846" s="329"/>
      <c r="G846" s="330"/>
      <c r="H846" s="331"/>
      <c r="I846" s="332"/>
      <c r="J846" s="331"/>
      <c r="K846" s="333"/>
      <c r="L846" s="334"/>
      <c r="M846" s="337"/>
      <c r="O846" s="336"/>
      <c r="P846" s="319"/>
      <c r="Q846" s="319"/>
      <c r="R846" s="319"/>
    </row>
    <row r="847" spans="1:18" s="335" customFormat="1" ht="39.6" customHeight="1" x14ac:dyDescent="0.25">
      <c r="A847" s="326"/>
      <c r="B847" s="326"/>
      <c r="C847" s="326"/>
      <c r="D847" s="327"/>
      <c r="E847" s="328"/>
      <c r="F847" s="329"/>
      <c r="G847" s="330"/>
      <c r="H847" s="331"/>
      <c r="I847" s="332"/>
      <c r="J847" s="331"/>
      <c r="K847" s="333"/>
      <c r="L847" s="334"/>
      <c r="M847" s="337"/>
      <c r="O847" s="336"/>
      <c r="P847" s="319"/>
      <c r="Q847" s="319"/>
      <c r="R847" s="319"/>
    </row>
    <row r="848" spans="1:18" s="335" customFormat="1" ht="39.6" customHeight="1" x14ac:dyDescent="0.25">
      <c r="A848" s="326"/>
      <c r="B848" s="326"/>
      <c r="C848" s="326"/>
      <c r="D848" s="327"/>
      <c r="E848" s="328"/>
      <c r="F848" s="329"/>
      <c r="G848" s="330"/>
      <c r="H848" s="331"/>
      <c r="I848" s="332"/>
      <c r="J848" s="331"/>
      <c r="K848" s="333"/>
      <c r="L848" s="334"/>
      <c r="M848" s="337"/>
      <c r="O848" s="336"/>
      <c r="P848" s="319"/>
      <c r="Q848" s="319"/>
      <c r="R848" s="319"/>
    </row>
    <row r="849" spans="1:18" s="335" customFormat="1" ht="39.6" customHeight="1" x14ac:dyDescent="0.25">
      <c r="A849" s="326"/>
      <c r="B849" s="326"/>
      <c r="C849" s="326"/>
      <c r="D849" s="327"/>
      <c r="E849" s="328"/>
      <c r="F849" s="329"/>
      <c r="G849" s="330"/>
      <c r="H849" s="331"/>
      <c r="I849" s="332"/>
      <c r="J849" s="331"/>
      <c r="K849" s="333"/>
      <c r="L849" s="334"/>
      <c r="M849" s="337"/>
      <c r="O849" s="336"/>
      <c r="P849" s="319"/>
      <c r="Q849" s="319"/>
      <c r="R849" s="319"/>
    </row>
    <row r="850" spans="1:18" s="335" customFormat="1" ht="39.6" customHeight="1" x14ac:dyDescent="0.25">
      <c r="A850" s="326"/>
      <c r="B850" s="326"/>
      <c r="C850" s="326"/>
      <c r="D850" s="327"/>
      <c r="E850" s="328"/>
      <c r="F850" s="329"/>
      <c r="G850" s="330"/>
      <c r="H850" s="331"/>
      <c r="I850" s="332"/>
      <c r="J850" s="331"/>
      <c r="K850" s="333"/>
      <c r="L850" s="334"/>
      <c r="M850" s="337"/>
      <c r="O850" s="336"/>
      <c r="P850" s="319"/>
      <c r="Q850" s="319"/>
      <c r="R850" s="319"/>
    </row>
    <row r="851" spans="1:18" s="335" customFormat="1" ht="39.6" customHeight="1" x14ac:dyDescent="0.25">
      <c r="A851" s="326"/>
      <c r="B851" s="326"/>
      <c r="C851" s="326"/>
      <c r="D851" s="327"/>
      <c r="E851" s="328"/>
      <c r="F851" s="329"/>
      <c r="G851" s="330"/>
      <c r="H851" s="331"/>
      <c r="I851" s="332"/>
      <c r="J851" s="331"/>
      <c r="K851" s="333"/>
      <c r="L851" s="334"/>
      <c r="M851" s="337"/>
      <c r="O851" s="336"/>
      <c r="P851" s="319"/>
      <c r="Q851" s="319"/>
      <c r="R851" s="319"/>
    </row>
    <row r="852" spans="1:18" s="335" customFormat="1" ht="39.6" customHeight="1" x14ac:dyDescent="0.25">
      <c r="A852" s="326"/>
      <c r="B852" s="326"/>
      <c r="C852" s="326"/>
      <c r="D852" s="327"/>
      <c r="E852" s="328"/>
      <c r="F852" s="329"/>
      <c r="G852" s="330"/>
      <c r="H852" s="331"/>
      <c r="I852" s="332"/>
      <c r="J852" s="331"/>
      <c r="K852" s="333"/>
      <c r="L852" s="334"/>
      <c r="M852" s="337"/>
      <c r="O852" s="336"/>
      <c r="P852" s="319"/>
      <c r="Q852" s="319"/>
      <c r="R852" s="319"/>
    </row>
    <row r="853" spans="1:18" s="335" customFormat="1" ht="39.6" customHeight="1" x14ac:dyDescent="0.25">
      <c r="A853" s="326"/>
      <c r="B853" s="326"/>
      <c r="C853" s="326"/>
      <c r="D853" s="327"/>
      <c r="E853" s="328"/>
      <c r="F853" s="329"/>
      <c r="G853" s="330"/>
      <c r="H853" s="331"/>
      <c r="I853" s="332"/>
      <c r="J853" s="331"/>
      <c r="K853" s="333"/>
      <c r="L853" s="334"/>
      <c r="M853" s="337"/>
      <c r="O853" s="336"/>
      <c r="P853" s="319"/>
      <c r="Q853" s="319"/>
      <c r="R853" s="319"/>
    </row>
    <row r="854" spans="1:18" s="335" customFormat="1" ht="39.6" customHeight="1" x14ac:dyDescent="0.25">
      <c r="A854" s="326"/>
      <c r="B854" s="326"/>
      <c r="C854" s="326"/>
      <c r="D854" s="327"/>
      <c r="E854" s="328"/>
      <c r="F854" s="329"/>
      <c r="G854" s="330"/>
      <c r="H854" s="331"/>
      <c r="I854" s="332"/>
      <c r="J854" s="331"/>
      <c r="K854" s="333"/>
      <c r="L854" s="334"/>
      <c r="M854" s="337"/>
      <c r="O854" s="336"/>
      <c r="P854" s="319"/>
      <c r="Q854" s="319"/>
      <c r="R854" s="319"/>
    </row>
    <row r="855" spans="1:18" s="335" customFormat="1" ht="39.6" customHeight="1" x14ac:dyDescent="0.25">
      <c r="A855" s="326"/>
      <c r="B855" s="326"/>
      <c r="C855" s="326"/>
      <c r="D855" s="327"/>
      <c r="E855" s="328"/>
      <c r="F855" s="329"/>
      <c r="G855" s="330"/>
      <c r="H855" s="331"/>
      <c r="I855" s="332"/>
      <c r="J855" s="331"/>
      <c r="K855" s="333"/>
      <c r="L855" s="334"/>
      <c r="M855" s="337"/>
      <c r="O855" s="336"/>
      <c r="P855" s="319"/>
      <c r="Q855" s="319"/>
      <c r="R855" s="319"/>
    </row>
    <row r="856" spans="1:18" s="335" customFormat="1" ht="39.6" customHeight="1" x14ac:dyDescent="0.25">
      <c r="A856" s="326"/>
      <c r="B856" s="326"/>
      <c r="C856" s="326"/>
      <c r="D856" s="327"/>
      <c r="E856" s="328"/>
      <c r="F856" s="329"/>
      <c r="G856" s="330"/>
      <c r="H856" s="331"/>
      <c r="I856" s="332"/>
      <c r="J856" s="331"/>
      <c r="K856" s="333"/>
      <c r="L856" s="334"/>
      <c r="M856" s="337"/>
      <c r="O856" s="336"/>
      <c r="P856" s="319"/>
      <c r="Q856" s="319"/>
      <c r="R856" s="319"/>
    </row>
    <row r="857" spans="1:18" s="335" customFormat="1" ht="39.6" customHeight="1" x14ac:dyDescent="0.25">
      <c r="A857" s="326"/>
      <c r="B857" s="326"/>
      <c r="C857" s="326"/>
      <c r="D857" s="327"/>
      <c r="E857" s="328"/>
      <c r="F857" s="329"/>
      <c r="G857" s="330"/>
      <c r="H857" s="331"/>
      <c r="I857" s="332"/>
      <c r="J857" s="331"/>
      <c r="K857" s="333"/>
      <c r="L857" s="334"/>
      <c r="M857" s="337"/>
      <c r="O857" s="336"/>
      <c r="P857" s="319"/>
      <c r="Q857" s="319"/>
      <c r="R857" s="319"/>
    </row>
    <row r="858" spans="1:18" s="335" customFormat="1" ht="39.6" customHeight="1" x14ac:dyDescent="0.25">
      <c r="A858" s="326"/>
      <c r="B858" s="326"/>
      <c r="C858" s="326"/>
      <c r="D858" s="327"/>
      <c r="E858" s="328"/>
      <c r="F858" s="329"/>
      <c r="G858" s="330"/>
      <c r="H858" s="331"/>
      <c r="I858" s="332"/>
      <c r="J858" s="331"/>
      <c r="K858" s="333"/>
      <c r="L858" s="334"/>
      <c r="M858" s="337"/>
      <c r="O858" s="336"/>
      <c r="P858" s="319"/>
      <c r="Q858" s="319"/>
      <c r="R858" s="319"/>
    </row>
    <row r="859" spans="1:18" s="335" customFormat="1" ht="39.6" customHeight="1" x14ac:dyDescent="0.25">
      <c r="A859" s="326"/>
      <c r="B859" s="326"/>
      <c r="C859" s="326"/>
      <c r="D859" s="327"/>
      <c r="E859" s="328"/>
      <c r="F859" s="329"/>
      <c r="G859" s="330"/>
      <c r="H859" s="331"/>
      <c r="I859" s="332"/>
      <c r="J859" s="331"/>
      <c r="K859" s="333"/>
      <c r="L859" s="334"/>
      <c r="M859" s="337"/>
      <c r="O859" s="336"/>
      <c r="P859" s="319"/>
      <c r="Q859" s="319"/>
      <c r="R859" s="319"/>
    </row>
    <row r="860" spans="1:18" s="335" customFormat="1" ht="39.6" customHeight="1" x14ac:dyDescent="0.25">
      <c r="A860" s="326"/>
      <c r="B860" s="326"/>
      <c r="C860" s="326"/>
      <c r="D860" s="327"/>
      <c r="E860" s="328"/>
      <c r="F860" s="329"/>
      <c r="G860" s="330"/>
      <c r="H860" s="331"/>
      <c r="I860" s="332"/>
      <c r="J860" s="331"/>
      <c r="K860" s="333"/>
      <c r="L860" s="334"/>
      <c r="M860" s="337"/>
      <c r="O860" s="336"/>
      <c r="P860" s="319"/>
      <c r="Q860" s="319"/>
      <c r="R860" s="319"/>
    </row>
    <row r="861" spans="1:18" s="335" customFormat="1" ht="39.6" customHeight="1" x14ac:dyDescent="0.25">
      <c r="A861" s="326"/>
      <c r="B861" s="326"/>
      <c r="C861" s="326"/>
      <c r="D861" s="327"/>
      <c r="E861" s="328"/>
      <c r="F861" s="329"/>
      <c r="G861" s="330"/>
      <c r="H861" s="331"/>
      <c r="I861" s="332"/>
      <c r="J861" s="331"/>
      <c r="K861" s="333"/>
      <c r="L861" s="334"/>
      <c r="M861" s="337"/>
      <c r="O861" s="336"/>
      <c r="P861" s="319"/>
      <c r="Q861" s="319"/>
      <c r="R861" s="319"/>
    </row>
    <row r="862" spans="1:18" s="335" customFormat="1" ht="39.6" customHeight="1" x14ac:dyDescent="0.25">
      <c r="A862" s="326"/>
      <c r="B862" s="326"/>
      <c r="C862" s="326"/>
      <c r="D862" s="327"/>
      <c r="E862" s="328"/>
      <c r="F862" s="329"/>
      <c r="G862" s="330"/>
      <c r="H862" s="331"/>
      <c r="I862" s="332"/>
      <c r="J862" s="331"/>
      <c r="K862" s="333"/>
      <c r="L862" s="334"/>
      <c r="M862" s="337"/>
      <c r="O862" s="336"/>
      <c r="P862" s="319"/>
      <c r="Q862" s="319"/>
      <c r="R862" s="319"/>
    </row>
    <row r="863" spans="1:18" s="335" customFormat="1" ht="39.6" customHeight="1" x14ac:dyDescent="0.25">
      <c r="A863" s="326"/>
      <c r="B863" s="326"/>
      <c r="C863" s="326"/>
      <c r="D863" s="327"/>
      <c r="E863" s="328"/>
      <c r="F863" s="329"/>
      <c r="G863" s="330"/>
      <c r="H863" s="331"/>
      <c r="I863" s="332"/>
      <c r="J863" s="331"/>
      <c r="K863" s="333"/>
      <c r="L863" s="334"/>
      <c r="M863" s="337"/>
      <c r="O863" s="336"/>
      <c r="P863" s="319"/>
      <c r="Q863" s="319"/>
      <c r="R863" s="319"/>
    </row>
    <row r="864" spans="1:18" s="335" customFormat="1" ht="39.6" customHeight="1" x14ac:dyDescent="0.25">
      <c r="A864" s="326"/>
      <c r="B864" s="326"/>
      <c r="C864" s="326"/>
      <c r="D864" s="327"/>
      <c r="E864" s="328"/>
      <c r="F864" s="329"/>
      <c r="G864" s="330"/>
      <c r="H864" s="331"/>
      <c r="I864" s="332"/>
      <c r="J864" s="331"/>
      <c r="K864" s="333"/>
      <c r="L864" s="334"/>
      <c r="M864" s="337"/>
      <c r="O864" s="336"/>
      <c r="P864" s="319"/>
      <c r="Q864" s="319"/>
      <c r="R864" s="319"/>
    </row>
    <row r="865" spans="1:18" s="335" customFormat="1" ht="39.6" customHeight="1" x14ac:dyDescent="0.25">
      <c r="A865" s="326"/>
      <c r="B865" s="326"/>
      <c r="C865" s="326"/>
      <c r="D865" s="327"/>
      <c r="E865" s="328"/>
      <c r="F865" s="329"/>
      <c r="G865" s="330"/>
      <c r="H865" s="331"/>
      <c r="I865" s="332"/>
      <c r="J865" s="331"/>
      <c r="K865" s="333"/>
      <c r="L865" s="334"/>
      <c r="M865" s="337"/>
      <c r="O865" s="336"/>
      <c r="P865" s="319"/>
      <c r="Q865" s="319"/>
      <c r="R865" s="319"/>
    </row>
    <row r="866" spans="1:18" s="335" customFormat="1" ht="39.6" customHeight="1" x14ac:dyDescent="0.25">
      <c r="A866" s="326"/>
      <c r="B866" s="326"/>
      <c r="C866" s="326"/>
      <c r="D866" s="327"/>
      <c r="E866" s="328"/>
      <c r="F866" s="329"/>
      <c r="G866" s="330"/>
      <c r="H866" s="331"/>
      <c r="I866" s="332"/>
      <c r="J866" s="331"/>
      <c r="K866" s="333"/>
      <c r="L866" s="334"/>
      <c r="M866" s="337"/>
      <c r="O866" s="336"/>
      <c r="P866" s="319"/>
      <c r="Q866" s="319"/>
      <c r="R866" s="319"/>
    </row>
    <row r="867" spans="1:18" s="335" customFormat="1" ht="39.6" customHeight="1" x14ac:dyDescent="0.25">
      <c r="A867" s="326"/>
      <c r="B867" s="326"/>
      <c r="C867" s="326"/>
      <c r="D867" s="327"/>
      <c r="E867" s="328"/>
      <c r="F867" s="329"/>
      <c r="G867" s="330"/>
      <c r="H867" s="331"/>
      <c r="I867" s="332"/>
      <c r="J867" s="331"/>
      <c r="K867" s="333"/>
      <c r="L867" s="334"/>
      <c r="M867" s="337"/>
      <c r="O867" s="336"/>
      <c r="P867" s="319"/>
      <c r="Q867" s="319"/>
      <c r="R867" s="319"/>
    </row>
    <row r="868" spans="1:18" s="335" customFormat="1" ht="39.6" customHeight="1" x14ac:dyDescent="0.25">
      <c r="A868" s="326"/>
      <c r="B868" s="326"/>
      <c r="C868" s="326"/>
      <c r="D868" s="327"/>
      <c r="E868" s="328"/>
      <c r="F868" s="329"/>
      <c r="G868" s="330"/>
      <c r="H868" s="331"/>
      <c r="I868" s="332"/>
      <c r="J868" s="331"/>
      <c r="K868" s="333"/>
      <c r="L868" s="334"/>
      <c r="M868" s="337"/>
      <c r="O868" s="336"/>
      <c r="P868" s="319"/>
      <c r="Q868" s="319"/>
      <c r="R868" s="319"/>
    </row>
    <row r="869" spans="1:18" s="335" customFormat="1" ht="39.6" customHeight="1" x14ac:dyDescent="0.25">
      <c r="A869" s="326"/>
      <c r="B869" s="326"/>
      <c r="C869" s="326"/>
      <c r="D869" s="327"/>
      <c r="E869" s="328"/>
      <c r="F869" s="329"/>
      <c r="G869" s="330"/>
      <c r="H869" s="331"/>
      <c r="I869" s="332"/>
      <c r="J869" s="331"/>
      <c r="K869" s="333"/>
      <c r="L869" s="334"/>
      <c r="M869" s="337"/>
      <c r="O869" s="336"/>
      <c r="P869" s="319"/>
      <c r="Q869" s="319"/>
      <c r="R869" s="319"/>
    </row>
    <row r="870" spans="1:18" s="335" customFormat="1" ht="39.6" customHeight="1" x14ac:dyDescent="0.25">
      <c r="A870" s="326"/>
      <c r="B870" s="326"/>
      <c r="C870" s="326"/>
      <c r="D870" s="327"/>
      <c r="E870" s="328"/>
      <c r="F870" s="329"/>
      <c r="G870" s="330"/>
      <c r="H870" s="331"/>
      <c r="I870" s="332"/>
      <c r="J870" s="331"/>
      <c r="K870" s="333"/>
      <c r="L870" s="334"/>
      <c r="M870" s="337"/>
      <c r="O870" s="336"/>
      <c r="P870" s="319"/>
      <c r="Q870" s="319"/>
      <c r="R870" s="319"/>
    </row>
    <row r="871" spans="1:18" s="335" customFormat="1" ht="39.6" customHeight="1" x14ac:dyDescent="0.25">
      <c r="A871" s="326"/>
      <c r="B871" s="326"/>
      <c r="C871" s="326"/>
      <c r="D871" s="327"/>
      <c r="E871" s="328"/>
      <c r="F871" s="329"/>
      <c r="G871" s="330"/>
      <c r="H871" s="331"/>
      <c r="I871" s="332"/>
      <c r="J871" s="331"/>
      <c r="K871" s="333"/>
      <c r="L871" s="334"/>
      <c r="M871" s="337"/>
      <c r="O871" s="336"/>
      <c r="P871" s="319"/>
      <c r="Q871" s="319"/>
      <c r="R871" s="319"/>
    </row>
    <row r="872" spans="1:18" s="335" customFormat="1" ht="39.6" customHeight="1" x14ac:dyDescent="0.25">
      <c r="A872" s="326"/>
      <c r="B872" s="326"/>
      <c r="C872" s="326"/>
      <c r="D872" s="327"/>
      <c r="E872" s="328"/>
      <c r="F872" s="329"/>
      <c r="G872" s="330"/>
      <c r="H872" s="331"/>
      <c r="I872" s="332"/>
      <c r="J872" s="331"/>
      <c r="K872" s="333"/>
      <c r="L872" s="334"/>
      <c r="M872" s="337"/>
      <c r="O872" s="336"/>
      <c r="P872" s="319"/>
      <c r="Q872" s="319"/>
      <c r="R872" s="319"/>
    </row>
    <row r="873" spans="1:18" s="335" customFormat="1" ht="39.6" customHeight="1" x14ac:dyDescent="0.25">
      <c r="A873" s="326"/>
      <c r="B873" s="326"/>
      <c r="C873" s="326"/>
      <c r="D873" s="327"/>
      <c r="E873" s="328"/>
      <c r="F873" s="329"/>
      <c r="G873" s="330"/>
      <c r="H873" s="331"/>
      <c r="I873" s="332"/>
      <c r="J873" s="331"/>
      <c r="K873" s="333"/>
      <c r="L873" s="334"/>
      <c r="M873" s="337"/>
      <c r="O873" s="336"/>
      <c r="P873" s="319"/>
      <c r="Q873" s="319"/>
      <c r="R873" s="319"/>
    </row>
    <row r="874" spans="1:18" s="335" customFormat="1" ht="39.6" customHeight="1" x14ac:dyDescent="0.25">
      <c r="A874" s="326"/>
      <c r="B874" s="326"/>
      <c r="C874" s="326"/>
      <c r="D874" s="327"/>
      <c r="E874" s="328"/>
      <c r="F874" s="329"/>
      <c r="G874" s="330"/>
      <c r="H874" s="331"/>
      <c r="I874" s="332"/>
      <c r="J874" s="331"/>
      <c r="K874" s="333"/>
      <c r="L874" s="334"/>
      <c r="M874" s="337"/>
      <c r="O874" s="336"/>
      <c r="P874" s="319"/>
      <c r="Q874" s="319"/>
      <c r="R874" s="319"/>
    </row>
    <row r="875" spans="1:18" s="335" customFormat="1" ht="39.6" customHeight="1" x14ac:dyDescent="0.25">
      <c r="A875" s="326"/>
      <c r="B875" s="326"/>
      <c r="C875" s="326"/>
      <c r="D875" s="327"/>
      <c r="E875" s="328"/>
      <c r="F875" s="329"/>
      <c r="G875" s="330"/>
      <c r="H875" s="331"/>
      <c r="I875" s="332"/>
      <c r="J875" s="331"/>
      <c r="K875" s="333"/>
      <c r="L875" s="334"/>
      <c r="M875" s="337"/>
      <c r="O875" s="336"/>
      <c r="P875" s="319"/>
      <c r="Q875" s="319"/>
      <c r="R875" s="319"/>
    </row>
    <row r="876" spans="1:18" s="335" customFormat="1" ht="39.6" customHeight="1" x14ac:dyDescent="0.25">
      <c r="A876" s="326"/>
      <c r="B876" s="326"/>
      <c r="C876" s="326"/>
      <c r="D876" s="327"/>
      <c r="E876" s="328"/>
      <c r="F876" s="329"/>
      <c r="G876" s="330"/>
      <c r="H876" s="331"/>
      <c r="I876" s="332"/>
      <c r="J876" s="331"/>
      <c r="K876" s="333"/>
      <c r="L876" s="334"/>
      <c r="M876" s="337"/>
      <c r="O876" s="336"/>
      <c r="P876" s="319"/>
      <c r="Q876" s="319"/>
      <c r="R876" s="319"/>
    </row>
    <row r="877" spans="1:18" s="335" customFormat="1" ht="39.6" customHeight="1" x14ac:dyDescent="0.25">
      <c r="A877" s="326"/>
      <c r="B877" s="326"/>
      <c r="C877" s="326"/>
      <c r="D877" s="327"/>
      <c r="E877" s="328"/>
      <c r="F877" s="329"/>
      <c r="G877" s="330"/>
      <c r="H877" s="331"/>
      <c r="I877" s="332"/>
      <c r="J877" s="331"/>
      <c r="K877" s="333"/>
      <c r="L877" s="334"/>
      <c r="M877" s="337"/>
      <c r="O877" s="336"/>
      <c r="P877" s="319"/>
      <c r="Q877" s="319"/>
      <c r="R877" s="319"/>
    </row>
    <row r="878" spans="1:18" s="335" customFormat="1" ht="39.6" customHeight="1" x14ac:dyDescent="0.25">
      <c r="A878" s="326"/>
      <c r="B878" s="326"/>
      <c r="C878" s="326"/>
      <c r="D878" s="327"/>
      <c r="E878" s="328"/>
      <c r="F878" s="329"/>
      <c r="G878" s="330"/>
      <c r="H878" s="331"/>
      <c r="I878" s="332"/>
      <c r="J878" s="331"/>
      <c r="K878" s="333"/>
      <c r="L878" s="334"/>
      <c r="M878" s="337"/>
      <c r="O878" s="336"/>
      <c r="P878" s="319"/>
      <c r="Q878" s="319"/>
      <c r="R878" s="319"/>
    </row>
    <row r="879" spans="1:18" s="335" customFormat="1" ht="39.6" customHeight="1" x14ac:dyDescent="0.25">
      <c r="A879" s="326"/>
      <c r="B879" s="326"/>
      <c r="C879" s="326"/>
      <c r="D879" s="327"/>
      <c r="E879" s="328"/>
      <c r="F879" s="329"/>
      <c r="G879" s="330"/>
      <c r="H879" s="331"/>
      <c r="I879" s="332"/>
      <c r="J879" s="331"/>
      <c r="K879" s="333"/>
      <c r="L879" s="334"/>
      <c r="M879" s="337"/>
      <c r="O879" s="336"/>
      <c r="P879" s="319"/>
      <c r="Q879" s="319"/>
      <c r="R879" s="319"/>
    </row>
    <row r="880" spans="1:18" s="335" customFormat="1" ht="39.6" customHeight="1" x14ac:dyDescent="0.25">
      <c r="A880" s="326"/>
      <c r="B880" s="326"/>
      <c r="C880" s="326"/>
      <c r="D880" s="327"/>
      <c r="E880" s="328"/>
      <c r="F880" s="329"/>
      <c r="G880" s="330"/>
      <c r="H880" s="331"/>
      <c r="I880" s="332"/>
      <c r="J880" s="331"/>
      <c r="K880" s="333"/>
      <c r="L880" s="334"/>
      <c r="M880" s="337"/>
      <c r="O880" s="336"/>
      <c r="P880" s="319"/>
      <c r="Q880" s="319"/>
      <c r="R880" s="319"/>
    </row>
    <row r="881" spans="1:18" s="335" customFormat="1" ht="39.6" customHeight="1" x14ac:dyDescent="0.25">
      <c r="A881" s="326"/>
      <c r="B881" s="326"/>
      <c r="C881" s="326"/>
      <c r="D881" s="327"/>
      <c r="E881" s="328"/>
      <c r="F881" s="329"/>
      <c r="G881" s="330"/>
      <c r="H881" s="331"/>
      <c r="I881" s="332"/>
      <c r="J881" s="331"/>
      <c r="K881" s="333"/>
      <c r="L881" s="334"/>
      <c r="M881" s="337"/>
      <c r="O881" s="336"/>
      <c r="P881" s="319"/>
      <c r="Q881" s="319"/>
      <c r="R881" s="319"/>
    </row>
    <row r="882" spans="1:18" s="335" customFormat="1" ht="39.6" customHeight="1" x14ac:dyDescent="0.25">
      <c r="A882" s="326"/>
      <c r="B882" s="326"/>
      <c r="C882" s="326"/>
      <c r="D882" s="327"/>
      <c r="E882" s="328"/>
      <c r="F882" s="329"/>
      <c r="G882" s="330"/>
      <c r="H882" s="331"/>
      <c r="I882" s="332"/>
      <c r="J882" s="331"/>
      <c r="K882" s="333"/>
      <c r="L882" s="334"/>
      <c r="M882" s="337"/>
      <c r="O882" s="336"/>
      <c r="P882" s="319"/>
      <c r="Q882" s="319"/>
      <c r="R882" s="319"/>
    </row>
    <row r="883" spans="1:18" s="335" customFormat="1" ht="39.6" customHeight="1" x14ac:dyDescent="0.25">
      <c r="A883" s="326"/>
      <c r="B883" s="326"/>
      <c r="C883" s="326"/>
      <c r="D883" s="327"/>
      <c r="E883" s="328"/>
      <c r="F883" s="329"/>
      <c r="G883" s="330"/>
      <c r="H883" s="331"/>
      <c r="I883" s="332"/>
      <c r="J883" s="331"/>
      <c r="K883" s="333"/>
      <c r="L883" s="334"/>
      <c r="M883" s="337"/>
      <c r="O883" s="336"/>
      <c r="P883" s="319"/>
      <c r="Q883" s="319"/>
      <c r="R883" s="319"/>
    </row>
    <row r="884" spans="1:18" s="335" customFormat="1" ht="39.6" customHeight="1" x14ac:dyDescent="0.25">
      <c r="A884" s="326"/>
      <c r="B884" s="326"/>
      <c r="C884" s="326"/>
      <c r="D884" s="327"/>
      <c r="E884" s="328"/>
      <c r="F884" s="329"/>
      <c r="G884" s="330"/>
      <c r="H884" s="331"/>
      <c r="I884" s="332"/>
      <c r="J884" s="331"/>
      <c r="K884" s="333"/>
      <c r="L884" s="334"/>
      <c r="M884" s="337"/>
      <c r="O884" s="336"/>
      <c r="P884" s="319"/>
      <c r="Q884" s="319"/>
      <c r="R884" s="319"/>
    </row>
    <row r="885" spans="1:18" s="335" customFormat="1" ht="39.6" customHeight="1" x14ac:dyDescent="0.25">
      <c r="A885" s="326"/>
      <c r="B885" s="326"/>
      <c r="C885" s="326"/>
      <c r="D885" s="327"/>
      <c r="E885" s="328"/>
      <c r="F885" s="329"/>
      <c r="G885" s="330"/>
      <c r="H885" s="331"/>
      <c r="I885" s="332"/>
      <c r="J885" s="331"/>
      <c r="K885" s="333"/>
      <c r="L885" s="334"/>
      <c r="M885" s="337"/>
      <c r="O885" s="336"/>
      <c r="P885" s="319"/>
      <c r="Q885" s="319"/>
      <c r="R885" s="319"/>
    </row>
    <row r="886" spans="1:18" s="335" customFormat="1" ht="39.6" customHeight="1" x14ac:dyDescent="0.25">
      <c r="A886" s="326"/>
      <c r="B886" s="326"/>
      <c r="C886" s="326"/>
      <c r="D886" s="327"/>
      <c r="E886" s="328"/>
      <c r="F886" s="329"/>
      <c r="G886" s="330"/>
      <c r="H886" s="331"/>
      <c r="I886" s="332"/>
      <c r="J886" s="331"/>
      <c r="K886" s="333"/>
      <c r="L886" s="334"/>
      <c r="M886" s="337"/>
      <c r="O886" s="336"/>
      <c r="P886" s="319"/>
      <c r="Q886" s="319"/>
      <c r="R886" s="319"/>
    </row>
    <row r="887" spans="1:18" s="335" customFormat="1" ht="39.6" customHeight="1" x14ac:dyDescent="0.25">
      <c r="A887" s="326"/>
      <c r="B887" s="326"/>
      <c r="C887" s="326"/>
      <c r="D887" s="327"/>
      <c r="E887" s="328"/>
      <c r="F887" s="329"/>
      <c r="G887" s="330"/>
      <c r="H887" s="331"/>
      <c r="I887" s="332"/>
      <c r="J887" s="331"/>
      <c r="K887" s="333"/>
      <c r="L887" s="334"/>
      <c r="M887" s="337"/>
      <c r="O887" s="336"/>
      <c r="P887" s="319"/>
      <c r="Q887" s="319"/>
      <c r="R887" s="319"/>
    </row>
    <row r="888" spans="1:18" s="335" customFormat="1" ht="39.6" customHeight="1" x14ac:dyDescent="0.25">
      <c r="A888" s="326"/>
      <c r="B888" s="326"/>
      <c r="C888" s="326"/>
      <c r="D888" s="327"/>
      <c r="E888" s="328"/>
      <c r="F888" s="329"/>
      <c r="G888" s="330"/>
      <c r="H888" s="331"/>
      <c r="I888" s="332"/>
      <c r="J888" s="331"/>
      <c r="K888" s="333"/>
      <c r="L888" s="334"/>
      <c r="M888" s="337"/>
      <c r="O888" s="336"/>
      <c r="P888" s="319"/>
      <c r="Q888" s="319"/>
      <c r="R888" s="319"/>
    </row>
    <row r="889" spans="1:18" s="335" customFormat="1" ht="39.6" customHeight="1" x14ac:dyDescent="0.25">
      <c r="A889" s="326"/>
      <c r="B889" s="326"/>
      <c r="C889" s="326"/>
      <c r="D889" s="327"/>
      <c r="E889" s="328"/>
      <c r="F889" s="329"/>
      <c r="G889" s="330"/>
      <c r="H889" s="331"/>
      <c r="I889" s="332"/>
      <c r="J889" s="331"/>
      <c r="K889" s="333"/>
      <c r="L889" s="334"/>
      <c r="M889" s="337"/>
      <c r="O889" s="336"/>
      <c r="P889" s="319"/>
      <c r="Q889" s="319"/>
      <c r="R889" s="319"/>
    </row>
    <row r="890" spans="1:18" s="335" customFormat="1" ht="39.6" customHeight="1" x14ac:dyDescent="0.25">
      <c r="A890" s="326"/>
      <c r="B890" s="326"/>
      <c r="C890" s="326"/>
      <c r="D890" s="327"/>
      <c r="E890" s="328"/>
      <c r="F890" s="329"/>
      <c r="G890" s="330"/>
      <c r="H890" s="331"/>
      <c r="I890" s="332"/>
      <c r="J890" s="331"/>
      <c r="K890" s="333"/>
      <c r="L890" s="334"/>
      <c r="M890" s="337"/>
      <c r="O890" s="336"/>
      <c r="P890" s="319"/>
      <c r="Q890" s="319"/>
      <c r="R890" s="319"/>
    </row>
    <row r="891" spans="1:18" s="335" customFormat="1" ht="39.6" customHeight="1" x14ac:dyDescent="0.25">
      <c r="A891" s="326"/>
      <c r="B891" s="326"/>
      <c r="C891" s="326"/>
      <c r="D891" s="327"/>
      <c r="E891" s="328"/>
      <c r="F891" s="329"/>
      <c r="G891" s="330"/>
      <c r="H891" s="331"/>
      <c r="I891" s="332"/>
      <c r="J891" s="331"/>
      <c r="K891" s="333"/>
      <c r="L891" s="334"/>
      <c r="M891" s="337"/>
      <c r="O891" s="336"/>
      <c r="P891" s="319"/>
      <c r="Q891" s="319"/>
      <c r="R891" s="319"/>
    </row>
    <row r="892" spans="1:18" s="335" customFormat="1" ht="39.6" customHeight="1" x14ac:dyDescent="0.25">
      <c r="A892" s="326"/>
      <c r="B892" s="326"/>
      <c r="C892" s="326"/>
      <c r="D892" s="327"/>
      <c r="E892" s="328"/>
      <c r="F892" s="329"/>
      <c r="G892" s="330"/>
      <c r="H892" s="331"/>
      <c r="I892" s="332"/>
      <c r="J892" s="331"/>
      <c r="K892" s="333"/>
      <c r="L892" s="334"/>
      <c r="M892" s="337"/>
      <c r="O892" s="336"/>
      <c r="P892" s="319"/>
      <c r="Q892" s="319"/>
      <c r="R892" s="319"/>
    </row>
    <row r="893" spans="1:18" s="335" customFormat="1" ht="39.6" customHeight="1" x14ac:dyDescent="0.25">
      <c r="A893" s="326"/>
      <c r="B893" s="326"/>
      <c r="C893" s="326"/>
      <c r="D893" s="327"/>
      <c r="E893" s="328"/>
      <c r="F893" s="329"/>
      <c r="G893" s="330"/>
      <c r="H893" s="331"/>
      <c r="I893" s="332"/>
      <c r="J893" s="331"/>
      <c r="K893" s="333"/>
      <c r="L893" s="334"/>
      <c r="M893" s="337"/>
      <c r="O893" s="336"/>
      <c r="P893" s="319"/>
      <c r="Q893" s="319"/>
      <c r="R893" s="319"/>
    </row>
    <row r="894" spans="1:18" s="335" customFormat="1" ht="39.6" customHeight="1" x14ac:dyDescent="0.25">
      <c r="A894" s="326"/>
      <c r="B894" s="326"/>
      <c r="C894" s="326"/>
      <c r="D894" s="327"/>
      <c r="E894" s="328"/>
      <c r="F894" s="329"/>
      <c r="G894" s="330"/>
      <c r="H894" s="331"/>
      <c r="I894" s="332"/>
      <c r="J894" s="331"/>
      <c r="K894" s="333"/>
      <c r="L894" s="334"/>
      <c r="M894" s="337"/>
      <c r="O894" s="336"/>
      <c r="P894" s="319"/>
      <c r="Q894" s="319"/>
      <c r="R894" s="319"/>
    </row>
    <row r="895" spans="1:18" s="335" customFormat="1" ht="39.6" customHeight="1" x14ac:dyDescent="0.25">
      <c r="A895" s="326"/>
      <c r="B895" s="326"/>
      <c r="C895" s="326"/>
      <c r="D895" s="327"/>
      <c r="E895" s="328"/>
      <c r="F895" s="329"/>
      <c r="G895" s="330"/>
      <c r="H895" s="331"/>
      <c r="I895" s="332"/>
      <c r="J895" s="331"/>
      <c r="K895" s="333"/>
      <c r="L895" s="334"/>
      <c r="M895" s="337"/>
      <c r="O895" s="336"/>
      <c r="P895" s="319"/>
      <c r="Q895" s="319"/>
      <c r="R895" s="319"/>
    </row>
    <row r="896" spans="1:18" s="335" customFormat="1" ht="39.6" customHeight="1" x14ac:dyDescent="0.25">
      <c r="A896" s="326"/>
      <c r="B896" s="326"/>
      <c r="C896" s="326"/>
      <c r="D896" s="327"/>
      <c r="E896" s="328"/>
      <c r="F896" s="329"/>
      <c r="G896" s="330"/>
      <c r="H896" s="331"/>
      <c r="I896" s="332"/>
      <c r="J896" s="331"/>
      <c r="K896" s="333"/>
      <c r="L896" s="334"/>
      <c r="M896" s="337"/>
      <c r="O896" s="336"/>
      <c r="P896" s="319"/>
      <c r="Q896" s="319"/>
      <c r="R896" s="319"/>
    </row>
    <row r="897" spans="1:18" s="335" customFormat="1" ht="39.6" customHeight="1" x14ac:dyDescent="0.25">
      <c r="A897" s="326"/>
      <c r="B897" s="326"/>
      <c r="C897" s="326"/>
      <c r="D897" s="327"/>
      <c r="E897" s="328"/>
      <c r="F897" s="329"/>
      <c r="G897" s="330"/>
      <c r="H897" s="331"/>
      <c r="I897" s="332"/>
      <c r="J897" s="331"/>
      <c r="K897" s="333"/>
      <c r="L897" s="334"/>
      <c r="M897" s="337"/>
      <c r="O897" s="336"/>
      <c r="P897" s="319"/>
      <c r="Q897" s="319"/>
      <c r="R897" s="319"/>
    </row>
    <row r="898" spans="1:18" s="335" customFormat="1" ht="39.6" customHeight="1" x14ac:dyDescent="0.25">
      <c r="A898" s="326"/>
      <c r="B898" s="326"/>
      <c r="C898" s="326"/>
      <c r="D898" s="327"/>
      <c r="E898" s="328"/>
      <c r="F898" s="329"/>
      <c r="G898" s="330"/>
      <c r="H898" s="331"/>
      <c r="I898" s="332"/>
      <c r="J898" s="331"/>
      <c r="K898" s="333"/>
      <c r="L898" s="334"/>
      <c r="M898" s="337"/>
      <c r="O898" s="336"/>
      <c r="P898" s="319"/>
      <c r="Q898" s="319"/>
      <c r="R898" s="319"/>
    </row>
    <row r="899" spans="1:18" s="335" customFormat="1" ht="39.6" customHeight="1" x14ac:dyDescent="0.25">
      <c r="A899" s="326"/>
      <c r="B899" s="326"/>
      <c r="C899" s="326"/>
      <c r="D899" s="327"/>
      <c r="E899" s="328"/>
      <c r="F899" s="329"/>
      <c r="G899" s="330"/>
      <c r="H899" s="331"/>
      <c r="I899" s="332"/>
      <c r="J899" s="331"/>
      <c r="K899" s="333"/>
      <c r="L899" s="334"/>
      <c r="M899" s="337"/>
      <c r="O899" s="336"/>
      <c r="P899" s="319"/>
      <c r="Q899" s="319"/>
      <c r="R899" s="319"/>
    </row>
    <row r="900" spans="1:18" s="335" customFormat="1" ht="39.6" customHeight="1" x14ac:dyDescent="0.25">
      <c r="A900" s="326"/>
      <c r="B900" s="326"/>
      <c r="C900" s="326"/>
      <c r="D900" s="327"/>
      <c r="E900" s="328"/>
      <c r="F900" s="329"/>
      <c r="G900" s="330"/>
      <c r="H900" s="331"/>
      <c r="I900" s="332"/>
      <c r="J900" s="331"/>
      <c r="K900" s="333"/>
      <c r="L900" s="334"/>
      <c r="M900" s="337"/>
      <c r="O900" s="336"/>
      <c r="P900" s="319"/>
      <c r="Q900" s="319"/>
      <c r="R900" s="319"/>
    </row>
    <row r="901" spans="1:18" s="335" customFormat="1" ht="39.6" customHeight="1" x14ac:dyDescent="0.25">
      <c r="A901" s="326"/>
      <c r="B901" s="326"/>
      <c r="C901" s="326"/>
      <c r="D901" s="327"/>
      <c r="E901" s="328"/>
      <c r="F901" s="329"/>
      <c r="G901" s="330"/>
      <c r="H901" s="331"/>
      <c r="I901" s="332"/>
      <c r="J901" s="331"/>
      <c r="K901" s="333"/>
      <c r="L901" s="334"/>
      <c r="M901" s="337"/>
      <c r="O901" s="336"/>
      <c r="P901" s="319"/>
      <c r="Q901" s="319"/>
      <c r="R901" s="319"/>
    </row>
    <row r="902" spans="1:18" s="335" customFormat="1" ht="39.6" customHeight="1" x14ac:dyDescent="0.25">
      <c r="A902" s="326"/>
      <c r="B902" s="326"/>
      <c r="C902" s="326"/>
      <c r="D902" s="327"/>
      <c r="E902" s="328"/>
      <c r="F902" s="329"/>
      <c r="G902" s="330"/>
      <c r="H902" s="331"/>
      <c r="I902" s="332"/>
      <c r="J902" s="331"/>
      <c r="K902" s="333"/>
      <c r="L902" s="334"/>
      <c r="M902" s="337"/>
      <c r="O902" s="336"/>
      <c r="P902" s="319"/>
      <c r="Q902" s="319"/>
      <c r="R902" s="319"/>
    </row>
    <row r="903" spans="1:18" s="335" customFormat="1" ht="39.6" customHeight="1" x14ac:dyDescent="0.25">
      <c r="A903" s="326"/>
      <c r="B903" s="326"/>
      <c r="C903" s="326"/>
      <c r="D903" s="327"/>
      <c r="E903" s="328"/>
      <c r="F903" s="329"/>
      <c r="G903" s="330"/>
      <c r="H903" s="331"/>
      <c r="I903" s="332"/>
      <c r="J903" s="331"/>
      <c r="K903" s="333"/>
      <c r="L903" s="334"/>
      <c r="M903" s="337"/>
      <c r="O903" s="336"/>
      <c r="P903" s="319"/>
      <c r="Q903" s="319"/>
      <c r="R903" s="319"/>
    </row>
    <row r="904" spans="1:18" s="335" customFormat="1" ht="39.6" customHeight="1" x14ac:dyDescent="0.25">
      <c r="A904" s="326"/>
      <c r="B904" s="326"/>
      <c r="C904" s="326"/>
      <c r="D904" s="327"/>
      <c r="E904" s="328"/>
      <c r="F904" s="329"/>
      <c r="G904" s="330"/>
      <c r="H904" s="331"/>
      <c r="I904" s="332"/>
      <c r="J904" s="331"/>
      <c r="K904" s="333"/>
      <c r="L904" s="334"/>
      <c r="M904" s="337"/>
      <c r="O904" s="336"/>
      <c r="P904" s="319"/>
      <c r="Q904" s="319"/>
      <c r="R904" s="319"/>
    </row>
    <row r="905" spans="1:18" s="335" customFormat="1" ht="39.6" customHeight="1" x14ac:dyDescent="0.25">
      <c r="A905" s="326"/>
      <c r="B905" s="326"/>
      <c r="C905" s="326"/>
      <c r="D905" s="327"/>
      <c r="E905" s="328"/>
      <c r="F905" s="329"/>
      <c r="G905" s="330"/>
      <c r="H905" s="331"/>
      <c r="I905" s="332"/>
      <c r="J905" s="331"/>
      <c r="K905" s="333"/>
      <c r="L905" s="334"/>
      <c r="M905" s="337"/>
      <c r="O905" s="336"/>
      <c r="P905" s="319"/>
      <c r="Q905" s="319"/>
      <c r="R905" s="319"/>
    </row>
    <row r="906" spans="1:18" s="335" customFormat="1" ht="39.6" customHeight="1" x14ac:dyDescent="0.25">
      <c r="A906" s="326"/>
      <c r="B906" s="326"/>
      <c r="C906" s="326"/>
      <c r="D906" s="327"/>
      <c r="E906" s="328"/>
      <c r="F906" s="329"/>
      <c r="G906" s="330"/>
      <c r="H906" s="331"/>
      <c r="I906" s="332"/>
      <c r="J906" s="331"/>
      <c r="K906" s="333"/>
      <c r="L906" s="334"/>
      <c r="M906" s="337"/>
      <c r="O906" s="336"/>
      <c r="P906" s="319"/>
      <c r="Q906" s="319"/>
      <c r="R906" s="319"/>
    </row>
    <row r="907" spans="1:18" s="335" customFormat="1" ht="39.6" customHeight="1" x14ac:dyDescent="0.25">
      <c r="A907" s="326"/>
      <c r="B907" s="326"/>
      <c r="C907" s="326"/>
      <c r="D907" s="327"/>
      <c r="E907" s="328"/>
      <c r="F907" s="329"/>
      <c r="G907" s="330"/>
      <c r="H907" s="331"/>
      <c r="I907" s="332"/>
      <c r="J907" s="331"/>
      <c r="K907" s="333"/>
      <c r="L907" s="334"/>
      <c r="M907" s="337"/>
      <c r="O907" s="336"/>
      <c r="P907" s="319"/>
      <c r="Q907" s="319"/>
      <c r="R907" s="319"/>
    </row>
    <row r="908" spans="1:18" s="335" customFormat="1" ht="39.6" customHeight="1" x14ac:dyDescent="0.25">
      <c r="A908" s="326"/>
      <c r="B908" s="326"/>
      <c r="C908" s="326"/>
      <c r="D908" s="327"/>
      <c r="E908" s="328"/>
      <c r="F908" s="329"/>
      <c r="G908" s="330"/>
      <c r="H908" s="331"/>
      <c r="I908" s="332"/>
      <c r="J908" s="331"/>
      <c r="K908" s="333"/>
      <c r="L908" s="334"/>
      <c r="M908" s="337"/>
      <c r="O908" s="336"/>
      <c r="P908" s="319"/>
      <c r="Q908" s="319"/>
      <c r="R908" s="319"/>
    </row>
    <row r="909" spans="1:18" s="335" customFormat="1" ht="39.6" customHeight="1" x14ac:dyDescent="0.25">
      <c r="A909" s="326"/>
      <c r="B909" s="326"/>
      <c r="C909" s="326"/>
      <c r="D909" s="327"/>
      <c r="E909" s="328"/>
      <c r="F909" s="329"/>
      <c r="G909" s="330"/>
      <c r="H909" s="331"/>
      <c r="I909" s="332"/>
      <c r="J909" s="331"/>
      <c r="K909" s="333"/>
      <c r="L909" s="334"/>
      <c r="M909" s="337"/>
      <c r="O909" s="336"/>
      <c r="P909" s="319"/>
      <c r="Q909" s="319"/>
      <c r="R909" s="319"/>
    </row>
    <row r="910" spans="1:18" s="335" customFormat="1" ht="39.6" customHeight="1" x14ac:dyDescent="0.25">
      <c r="A910" s="326"/>
      <c r="B910" s="326"/>
      <c r="C910" s="326"/>
      <c r="D910" s="327"/>
      <c r="E910" s="328"/>
      <c r="F910" s="329"/>
      <c r="G910" s="330"/>
      <c r="H910" s="331"/>
      <c r="I910" s="332"/>
      <c r="J910" s="331"/>
      <c r="K910" s="333"/>
      <c r="L910" s="334"/>
      <c r="M910" s="337"/>
      <c r="O910" s="336"/>
      <c r="P910" s="319"/>
      <c r="Q910" s="319"/>
      <c r="R910" s="319"/>
    </row>
    <row r="911" spans="1:18" s="335" customFormat="1" ht="39.6" customHeight="1" x14ac:dyDescent="0.25">
      <c r="A911" s="326"/>
      <c r="B911" s="326"/>
      <c r="C911" s="326"/>
      <c r="D911" s="327"/>
      <c r="E911" s="328"/>
      <c r="F911" s="329"/>
      <c r="G911" s="330"/>
      <c r="H911" s="331"/>
      <c r="I911" s="332"/>
      <c r="J911" s="331"/>
      <c r="K911" s="333"/>
      <c r="L911" s="334"/>
      <c r="M911" s="337"/>
      <c r="O911" s="336"/>
      <c r="P911" s="319"/>
      <c r="Q911" s="319"/>
      <c r="R911" s="319"/>
    </row>
    <row r="912" spans="1:18" s="335" customFormat="1" ht="39.6" customHeight="1" x14ac:dyDescent="0.25">
      <c r="A912" s="326"/>
      <c r="B912" s="326"/>
      <c r="C912" s="326"/>
      <c r="D912" s="327"/>
      <c r="E912" s="328"/>
      <c r="F912" s="329"/>
      <c r="G912" s="330"/>
      <c r="H912" s="331"/>
      <c r="I912" s="332"/>
      <c r="J912" s="331"/>
      <c r="K912" s="333"/>
      <c r="L912" s="334"/>
      <c r="M912" s="337"/>
      <c r="O912" s="336"/>
      <c r="P912" s="319"/>
      <c r="Q912" s="319"/>
      <c r="R912" s="319"/>
    </row>
    <row r="913" spans="1:18" s="335" customFormat="1" ht="39.6" customHeight="1" x14ac:dyDescent="0.25">
      <c r="A913" s="326"/>
      <c r="B913" s="326"/>
      <c r="C913" s="326"/>
      <c r="D913" s="327"/>
      <c r="E913" s="328"/>
      <c r="F913" s="329"/>
      <c r="G913" s="330"/>
      <c r="H913" s="331"/>
      <c r="I913" s="332"/>
      <c r="J913" s="331"/>
      <c r="K913" s="333"/>
      <c r="L913" s="334"/>
      <c r="M913" s="337"/>
      <c r="O913" s="336"/>
      <c r="P913" s="319"/>
      <c r="Q913" s="319"/>
      <c r="R913" s="319"/>
    </row>
    <row r="914" spans="1:18" s="335" customFormat="1" ht="39.6" customHeight="1" x14ac:dyDescent="0.25">
      <c r="A914" s="326"/>
      <c r="B914" s="326"/>
      <c r="C914" s="326"/>
      <c r="D914" s="327"/>
      <c r="E914" s="328"/>
      <c r="F914" s="329"/>
      <c r="G914" s="330"/>
      <c r="H914" s="331"/>
      <c r="I914" s="332"/>
      <c r="J914" s="331"/>
      <c r="K914" s="333"/>
      <c r="L914" s="334"/>
      <c r="M914" s="337"/>
      <c r="O914" s="336"/>
      <c r="P914" s="319"/>
      <c r="Q914" s="319"/>
      <c r="R914" s="319"/>
    </row>
    <row r="915" spans="1:18" s="335" customFormat="1" ht="39.6" customHeight="1" x14ac:dyDescent="0.25">
      <c r="A915" s="326"/>
      <c r="B915" s="326"/>
      <c r="C915" s="326"/>
      <c r="D915" s="327"/>
      <c r="E915" s="328"/>
      <c r="F915" s="329"/>
      <c r="G915" s="330"/>
      <c r="H915" s="331"/>
      <c r="I915" s="332"/>
      <c r="J915" s="331"/>
      <c r="K915" s="333"/>
      <c r="L915" s="334"/>
      <c r="M915" s="337"/>
      <c r="O915" s="336"/>
      <c r="P915" s="319"/>
      <c r="Q915" s="319"/>
      <c r="R915" s="319"/>
    </row>
    <row r="916" spans="1:18" s="335" customFormat="1" ht="39.6" customHeight="1" x14ac:dyDescent="0.25">
      <c r="A916" s="326"/>
      <c r="B916" s="326"/>
      <c r="C916" s="326"/>
      <c r="D916" s="327"/>
      <c r="E916" s="328"/>
      <c r="F916" s="329"/>
      <c r="G916" s="330"/>
      <c r="H916" s="331"/>
      <c r="I916" s="332"/>
      <c r="J916" s="331"/>
      <c r="K916" s="333"/>
      <c r="L916" s="334"/>
      <c r="M916" s="337"/>
      <c r="O916" s="336"/>
      <c r="P916" s="319"/>
      <c r="Q916" s="319"/>
      <c r="R916" s="319"/>
    </row>
    <row r="917" spans="1:18" s="335" customFormat="1" ht="39.6" customHeight="1" x14ac:dyDescent="0.25">
      <c r="A917" s="326"/>
      <c r="B917" s="326"/>
      <c r="C917" s="326"/>
      <c r="D917" s="327"/>
      <c r="E917" s="328"/>
      <c r="F917" s="329"/>
      <c r="G917" s="330"/>
      <c r="H917" s="331"/>
      <c r="I917" s="332"/>
      <c r="J917" s="331"/>
      <c r="K917" s="333"/>
      <c r="L917" s="334"/>
      <c r="M917" s="337"/>
      <c r="O917" s="336"/>
      <c r="P917" s="319"/>
      <c r="Q917" s="319"/>
      <c r="R917" s="319"/>
    </row>
    <row r="918" spans="1:18" s="335" customFormat="1" ht="39.6" customHeight="1" x14ac:dyDescent="0.25">
      <c r="A918" s="326"/>
      <c r="B918" s="326"/>
      <c r="C918" s="326"/>
      <c r="D918" s="327"/>
      <c r="E918" s="328"/>
      <c r="F918" s="329"/>
      <c r="G918" s="330"/>
      <c r="H918" s="331"/>
      <c r="I918" s="332"/>
      <c r="J918" s="331"/>
      <c r="K918" s="333"/>
      <c r="L918" s="334"/>
      <c r="M918" s="337"/>
      <c r="O918" s="336"/>
      <c r="P918" s="319"/>
      <c r="Q918" s="319"/>
      <c r="R918" s="319"/>
    </row>
    <row r="919" spans="1:18" s="335" customFormat="1" ht="39.6" customHeight="1" x14ac:dyDescent="0.25">
      <c r="A919" s="326"/>
      <c r="B919" s="326"/>
      <c r="C919" s="326"/>
      <c r="D919" s="327"/>
      <c r="E919" s="328"/>
      <c r="F919" s="329"/>
      <c r="G919" s="330"/>
      <c r="H919" s="331"/>
      <c r="I919" s="332"/>
      <c r="J919" s="331"/>
      <c r="K919" s="333"/>
      <c r="L919" s="334"/>
      <c r="M919" s="337"/>
      <c r="O919" s="336"/>
      <c r="P919" s="319"/>
      <c r="Q919" s="319"/>
      <c r="R919" s="319"/>
    </row>
    <row r="920" spans="1:18" s="335" customFormat="1" ht="39.6" customHeight="1" x14ac:dyDescent="0.25">
      <c r="A920" s="326"/>
      <c r="B920" s="326"/>
      <c r="C920" s="326"/>
      <c r="D920" s="327"/>
      <c r="E920" s="328"/>
      <c r="F920" s="329"/>
      <c r="G920" s="330"/>
      <c r="H920" s="331"/>
      <c r="I920" s="332"/>
      <c r="J920" s="331"/>
      <c r="K920" s="333"/>
      <c r="L920" s="334"/>
      <c r="M920" s="337"/>
      <c r="O920" s="336"/>
      <c r="P920" s="319"/>
      <c r="Q920" s="319"/>
      <c r="R920" s="319"/>
    </row>
    <row r="921" spans="1:18" s="335" customFormat="1" ht="39.6" customHeight="1" x14ac:dyDescent="0.25">
      <c r="A921" s="326"/>
      <c r="B921" s="326"/>
      <c r="C921" s="326"/>
      <c r="D921" s="327"/>
      <c r="E921" s="328"/>
      <c r="F921" s="329"/>
      <c r="G921" s="330"/>
      <c r="H921" s="331"/>
      <c r="I921" s="332"/>
      <c r="J921" s="331"/>
      <c r="K921" s="333"/>
      <c r="L921" s="334"/>
      <c r="M921" s="337"/>
      <c r="O921" s="336"/>
      <c r="P921" s="319"/>
      <c r="Q921" s="319"/>
      <c r="R921" s="319"/>
    </row>
    <row r="922" spans="1:18" s="335" customFormat="1" ht="39.6" customHeight="1" x14ac:dyDescent="0.25">
      <c r="A922" s="326"/>
      <c r="B922" s="326"/>
      <c r="C922" s="326"/>
      <c r="D922" s="327"/>
      <c r="E922" s="328"/>
      <c r="F922" s="329"/>
      <c r="G922" s="330"/>
      <c r="H922" s="331"/>
      <c r="I922" s="332"/>
      <c r="J922" s="331"/>
      <c r="K922" s="333"/>
      <c r="L922" s="334"/>
      <c r="M922" s="337"/>
      <c r="O922" s="336"/>
      <c r="P922" s="319"/>
      <c r="Q922" s="319"/>
      <c r="R922" s="319"/>
    </row>
    <row r="923" spans="1:18" s="335" customFormat="1" ht="39.6" customHeight="1" x14ac:dyDescent="0.25">
      <c r="A923" s="326"/>
      <c r="B923" s="326"/>
      <c r="C923" s="326"/>
      <c r="D923" s="327"/>
      <c r="E923" s="328"/>
      <c r="F923" s="329"/>
      <c r="G923" s="330"/>
      <c r="H923" s="331"/>
      <c r="I923" s="332"/>
      <c r="J923" s="331"/>
      <c r="K923" s="333"/>
      <c r="L923" s="334"/>
      <c r="M923" s="337"/>
      <c r="O923" s="336"/>
      <c r="P923" s="319"/>
      <c r="Q923" s="319"/>
      <c r="R923" s="319"/>
    </row>
    <row r="924" spans="1:18" s="335" customFormat="1" ht="39.6" customHeight="1" x14ac:dyDescent="0.25">
      <c r="A924" s="326"/>
      <c r="B924" s="326"/>
      <c r="C924" s="326"/>
      <c r="D924" s="327"/>
      <c r="E924" s="328"/>
      <c r="F924" s="329"/>
      <c r="G924" s="330"/>
      <c r="H924" s="331"/>
      <c r="I924" s="332"/>
      <c r="J924" s="331"/>
      <c r="K924" s="333"/>
      <c r="L924" s="334"/>
      <c r="M924" s="337"/>
      <c r="O924" s="336"/>
      <c r="P924" s="319"/>
      <c r="Q924" s="319"/>
      <c r="R924" s="319"/>
    </row>
    <row r="925" spans="1:18" s="335" customFormat="1" ht="39.6" customHeight="1" x14ac:dyDescent="0.25">
      <c r="A925" s="326"/>
      <c r="B925" s="326"/>
      <c r="C925" s="326"/>
      <c r="D925" s="327"/>
      <c r="E925" s="328"/>
      <c r="F925" s="329"/>
      <c r="G925" s="330"/>
      <c r="H925" s="331"/>
      <c r="I925" s="332"/>
      <c r="J925" s="331"/>
      <c r="K925" s="333"/>
      <c r="L925" s="334"/>
      <c r="M925" s="337"/>
      <c r="O925" s="336"/>
      <c r="P925" s="319"/>
      <c r="Q925" s="319"/>
      <c r="R925" s="319"/>
    </row>
    <row r="926" spans="1:18" s="335" customFormat="1" ht="39.6" customHeight="1" x14ac:dyDescent="0.25">
      <c r="A926" s="326"/>
      <c r="B926" s="326"/>
      <c r="C926" s="326"/>
      <c r="D926" s="327"/>
      <c r="E926" s="328"/>
      <c r="F926" s="329"/>
      <c r="G926" s="330"/>
      <c r="H926" s="331"/>
      <c r="I926" s="332"/>
      <c r="J926" s="331"/>
      <c r="K926" s="333"/>
      <c r="L926" s="334"/>
      <c r="M926" s="337"/>
      <c r="O926" s="336"/>
      <c r="P926" s="319"/>
      <c r="Q926" s="319"/>
      <c r="R926" s="319"/>
    </row>
    <row r="927" spans="1:18" s="335" customFormat="1" ht="39.6" customHeight="1" x14ac:dyDescent="0.25">
      <c r="A927" s="326"/>
      <c r="B927" s="326"/>
      <c r="C927" s="326"/>
      <c r="D927" s="327"/>
      <c r="E927" s="328"/>
      <c r="F927" s="329"/>
      <c r="G927" s="330"/>
      <c r="H927" s="331"/>
      <c r="I927" s="332"/>
      <c r="J927" s="331"/>
      <c r="K927" s="333"/>
      <c r="L927" s="334"/>
      <c r="M927" s="337"/>
      <c r="O927" s="336"/>
      <c r="P927" s="319"/>
      <c r="Q927" s="319"/>
      <c r="R927" s="319"/>
    </row>
    <row r="928" spans="1:18" s="335" customFormat="1" ht="39.6" customHeight="1" x14ac:dyDescent="0.25">
      <c r="A928" s="326"/>
      <c r="B928" s="326"/>
      <c r="C928" s="326"/>
      <c r="D928" s="327"/>
      <c r="E928" s="328"/>
      <c r="F928" s="329"/>
      <c r="G928" s="330"/>
      <c r="H928" s="331"/>
      <c r="I928" s="332"/>
      <c r="J928" s="331"/>
      <c r="K928" s="333"/>
      <c r="L928" s="334"/>
      <c r="M928" s="337"/>
      <c r="O928" s="336"/>
      <c r="P928" s="319"/>
      <c r="Q928" s="319"/>
      <c r="R928" s="319"/>
    </row>
    <row r="929" spans="1:18" s="335" customFormat="1" ht="39.6" customHeight="1" x14ac:dyDescent="0.25">
      <c r="A929" s="326"/>
      <c r="B929" s="326"/>
      <c r="C929" s="326"/>
      <c r="D929" s="327"/>
      <c r="E929" s="328"/>
      <c r="F929" s="329"/>
      <c r="G929" s="330"/>
      <c r="H929" s="331"/>
      <c r="I929" s="332"/>
      <c r="J929" s="331"/>
      <c r="K929" s="333"/>
      <c r="L929" s="334"/>
      <c r="M929" s="337"/>
      <c r="O929" s="336"/>
      <c r="P929" s="319"/>
      <c r="Q929" s="319"/>
      <c r="R929" s="319"/>
    </row>
    <row r="930" spans="1:18" s="335" customFormat="1" ht="39.6" customHeight="1" x14ac:dyDescent="0.25">
      <c r="A930" s="326"/>
      <c r="B930" s="326"/>
      <c r="C930" s="326"/>
      <c r="D930" s="327"/>
      <c r="E930" s="328"/>
      <c r="F930" s="329"/>
      <c r="G930" s="330"/>
      <c r="H930" s="331"/>
      <c r="I930" s="332"/>
      <c r="J930" s="331"/>
      <c r="K930" s="333"/>
      <c r="L930" s="334"/>
      <c r="M930" s="337"/>
      <c r="O930" s="336"/>
      <c r="P930" s="319"/>
      <c r="Q930" s="319"/>
      <c r="R930" s="319"/>
    </row>
    <row r="931" spans="1:18" s="335" customFormat="1" ht="39.6" customHeight="1" x14ac:dyDescent="0.25">
      <c r="A931" s="326"/>
      <c r="B931" s="326"/>
      <c r="C931" s="326"/>
      <c r="D931" s="327"/>
      <c r="E931" s="328"/>
      <c r="F931" s="329"/>
      <c r="G931" s="330"/>
      <c r="H931" s="331"/>
      <c r="I931" s="332"/>
      <c r="J931" s="331"/>
      <c r="K931" s="333"/>
      <c r="L931" s="334"/>
      <c r="M931" s="337"/>
      <c r="O931" s="336"/>
      <c r="P931" s="319"/>
      <c r="Q931" s="319"/>
      <c r="R931" s="319"/>
    </row>
    <row r="932" spans="1:18" s="335" customFormat="1" ht="39.6" customHeight="1" x14ac:dyDescent="0.25">
      <c r="A932" s="326"/>
      <c r="B932" s="326"/>
      <c r="C932" s="326"/>
      <c r="D932" s="327"/>
      <c r="E932" s="328"/>
      <c r="F932" s="329"/>
      <c r="G932" s="330"/>
      <c r="H932" s="331"/>
      <c r="I932" s="332"/>
      <c r="J932" s="331"/>
      <c r="K932" s="333"/>
      <c r="L932" s="334"/>
      <c r="M932" s="337"/>
      <c r="O932" s="336"/>
      <c r="P932" s="319"/>
      <c r="Q932" s="319"/>
      <c r="R932" s="319"/>
    </row>
    <row r="933" spans="1:18" s="335" customFormat="1" ht="39.6" customHeight="1" x14ac:dyDescent="0.25">
      <c r="A933" s="326"/>
      <c r="B933" s="326"/>
      <c r="C933" s="326"/>
      <c r="D933" s="327"/>
      <c r="E933" s="328"/>
      <c r="F933" s="329"/>
      <c r="G933" s="330"/>
      <c r="H933" s="331"/>
      <c r="I933" s="332"/>
      <c r="J933" s="331"/>
      <c r="K933" s="333"/>
      <c r="L933" s="334"/>
      <c r="M933" s="337"/>
      <c r="O933" s="336"/>
      <c r="P933" s="319"/>
      <c r="Q933" s="319"/>
      <c r="R933" s="319"/>
    </row>
    <row r="934" spans="1:18" s="335" customFormat="1" ht="39.6" customHeight="1" x14ac:dyDescent="0.25">
      <c r="A934" s="326"/>
      <c r="B934" s="326"/>
      <c r="C934" s="326"/>
      <c r="D934" s="327"/>
      <c r="E934" s="328"/>
      <c r="F934" s="329"/>
      <c r="G934" s="330"/>
      <c r="H934" s="331"/>
      <c r="I934" s="332"/>
      <c r="J934" s="331"/>
      <c r="K934" s="333"/>
      <c r="L934" s="334"/>
      <c r="M934" s="337"/>
      <c r="O934" s="336"/>
      <c r="P934" s="319"/>
      <c r="Q934" s="319"/>
      <c r="R934" s="319"/>
    </row>
    <row r="935" spans="1:18" s="335" customFormat="1" ht="39.6" customHeight="1" x14ac:dyDescent="0.25">
      <c r="A935" s="326"/>
      <c r="B935" s="326"/>
      <c r="C935" s="326"/>
      <c r="D935" s="327"/>
      <c r="E935" s="328"/>
      <c r="F935" s="329"/>
      <c r="G935" s="330"/>
      <c r="H935" s="331"/>
      <c r="I935" s="332"/>
      <c r="J935" s="331"/>
      <c r="K935" s="333"/>
      <c r="L935" s="334"/>
      <c r="M935" s="337"/>
      <c r="O935" s="336"/>
      <c r="P935" s="319"/>
      <c r="Q935" s="319"/>
      <c r="R935" s="319"/>
    </row>
    <row r="936" spans="1:18" s="335" customFormat="1" ht="39.6" customHeight="1" x14ac:dyDescent="0.25">
      <c r="A936" s="326"/>
      <c r="B936" s="326"/>
      <c r="C936" s="326"/>
      <c r="D936" s="327"/>
      <c r="E936" s="328"/>
      <c r="F936" s="329"/>
      <c r="G936" s="330"/>
      <c r="H936" s="331"/>
      <c r="I936" s="332"/>
      <c r="J936" s="331"/>
      <c r="K936" s="333"/>
      <c r="L936" s="334"/>
      <c r="M936" s="337"/>
      <c r="O936" s="336"/>
      <c r="P936" s="319"/>
      <c r="Q936" s="319"/>
      <c r="R936" s="319"/>
    </row>
    <row r="937" spans="1:18" s="335" customFormat="1" ht="39.6" customHeight="1" x14ac:dyDescent="0.25">
      <c r="A937" s="326"/>
      <c r="B937" s="326"/>
      <c r="C937" s="326"/>
      <c r="D937" s="327"/>
      <c r="E937" s="328"/>
      <c r="F937" s="329"/>
      <c r="G937" s="330"/>
      <c r="H937" s="331"/>
      <c r="I937" s="332"/>
      <c r="J937" s="331"/>
      <c r="K937" s="333"/>
      <c r="L937" s="334"/>
      <c r="M937" s="337"/>
      <c r="O937" s="336"/>
      <c r="P937" s="319"/>
      <c r="Q937" s="319"/>
      <c r="R937" s="319"/>
    </row>
    <row r="938" spans="1:18" s="335" customFormat="1" ht="39.6" customHeight="1" x14ac:dyDescent="0.25">
      <c r="A938" s="326"/>
      <c r="B938" s="326"/>
      <c r="C938" s="326"/>
      <c r="D938" s="327"/>
      <c r="E938" s="328"/>
      <c r="F938" s="329"/>
      <c r="G938" s="330"/>
      <c r="H938" s="331"/>
      <c r="I938" s="332"/>
      <c r="J938" s="331"/>
      <c r="K938" s="333"/>
      <c r="L938" s="334"/>
      <c r="M938" s="337"/>
      <c r="O938" s="336"/>
      <c r="P938" s="319"/>
      <c r="Q938" s="319"/>
      <c r="R938" s="319"/>
    </row>
    <row r="939" spans="1:18" s="335" customFormat="1" ht="39.6" customHeight="1" x14ac:dyDescent="0.25">
      <c r="A939" s="326"/>
      <c r="B939" s="326"/>
      <c r="C939" s="326"/>
      <c r="D939" s="327"/>
      <c r="E939" s="328"/>
      <c r="F939" s="329"/>
      <c r="G939" s="330"/>
      <c r="H939" s="331"/>
      <c r="I939" s="332"/>
      <c r="J939" s="331"/>
      <c r="K939" s="333"/>
      <c r="L939" s="334"/>
      <c r="M939" s="337"/>
      <c r="O939" s="336"/>
      <c r="P939" s="319"/>
      <c r="Q939" s="319"/>
      <c r="R939" s="319"/>
    </row>
    <row r="940" spans="1:18" s="335" customFormat="1" ht="39.6" customHeight="1" x14ac:dyDescent="0.25">
      <c r="A940" s="326"/>
      <c r="B940" s="326"/>
      <c r="C940" s="326"/>
      <c r="D940" s="327"/>
      <c r="E940" s="328"/>
      <c r="F940" s="329"/>
      <c r="G940" s="330"/>
      <c r="H940" s="331"/>
      <c r="I940" s="332"/>
      <c r="J940" s="331"/>
      <c r="K940" s="333"/>
      <c r="L940" s="334"/>
      <c r="M940" s="337"/>
      <c r="O940" s="336"/>
      <c r="P940" s="319"/>
      <c r="Q940" s="319"/>
      <c r="R940" s="319"/>
    </row>
    <row r="941" spans="1:18" s="335" customFormat="1" ht="39.6" customHeight="1" x14ac:dyDescent="0.25">
      <c r="A941" s="326"/>
      <c r="B941" s="326"/>
      <c r="C941" s="326"/>
      <c r="D941" s="327"/>
      <c r="E941" s="328"/>
      <c r="F941" s="329"/>
      <c r="G941" s="330"/>
      <c r="H941" s="331"/>
      <c r="I941" s="332"/>
      <c r="J941" s="331"/>
      <c r="K941" s="333"/>
      <c r="L941" s="334"/>
      <c r="M941" s="337"/>
      <c r="O941" s="336"/>
      <c r="P941" s="319"/>
      <c r="Q941" s="319"/>
      <c r="R941" s="319"/>
    </row>
    <row r="942" spans="1:18" s="335" customFormat="1" ht="39.6" customHeight="1" x14ac:dyDescent="0.25">
      <c r="A942" s="326"/>
      <c r="B942" s="326"/>
      <c r="C942" s="326"/>
      <c r="D942" s="327"/>
      <c r="E942" s="328"/>
      <c r="F942" s="329"/>
      <c r="G942" s="330"/>
      <c r="H942" s="331"/>
      <c r="I942" s="332"/>
      <c r="J942" s="331"/>
      <c r="K942" s="333"/>
      <c r="L942" s="334"/>
      <c r="M942" s="337"/>
      <c r="O942" s="336"/>
      <c r="P942" s="319"/>
      <c r="Q942" s="319"/>
      <c r="R942" s="319"/>
    </row>
    <row r="943" spans="1:18" s="335" customFormat="1" ht="39.6" customHeight="1" x14ac:dyDescent="0.25">
      <c r="A943" s="326"/>
      <c r="B943" s="326"/>
      <c r="C943" s="326"/>
      <c r="D943" s="327"/>
      <c r="E943" s="328"/>
      <c r="F943" s="329"/>
      <c r="G943" s="330"/>
      <c r="H943" s="331"/>
      <c r="I943" s="332"/>
      <c r="J943" s="331"/>
      <c r="K943" s="333"/>
      <c r="L943" s="334"/>
      <c r="M943" s="337"/>
      <c r="O943" s="336"/>
      <c r="P943" s="319"/>
      <c r="Q943" s="319"/>
      <c r="R943" s="319"/>
    </row>
    <row r="944" spans="1:18" s="335" customFormat="1" ht="39.6" customHeight="1" x14ac:dyDescent="0.25">
      <c r="A944" s="326"/>
      <c r="B944" s="326"/>
      <c r="C944" s="326"/>
      <c r="D944" s="327"/>
      <c r="E944" s="328"/>
      <c r="F944" s="329"/>
      <c r="G944" s="330"/>
      <c r="H944" s="331"/>
      <c r="I944" s="332"/>
      <c r="J944" s="331"/>
      <c r="K944" s="333"/>
      <c r="L944" s="334"/>
      <c r="M944" s="337"/>
      <c r="O944" s="336"/>
      <c r="P944" s="319"/>
      <c r="Q944" s="319"/>
      <c r="R944" s="319"/>
    </row>
    <row r="945" spans="1:18" s="335" customFormat="1" ht="39.6" customHeight="1" x14ac:dyDescent="0.25">
      <c r="A945" s="326"/>
      <c r="B945" s="326"/>
      <c r="C945" s="326"/>
      <c r="D945" s="327"/>
      <c r="E945" s="328"/>
      <c r="F945" s="329"/>
      <c r="G945" s="330"/>
      <c r="H945" s="331"/>
      <c r="I945" s="332"/>
      <c r="J945" s="331"/>
      <c r="K945" s="333"/>
      <c r="L945" s="334"/>
      <c r="M945" s="337"/>
      <c r="O945" s="336"/>
      <c r="P945" s="319"/>
      <c r="Q945" s="319"/>
      <c r="R945" s="319"/>
    </row>
    <row r="946" spans="1:18" s="335" customFormat="1" ht="39.6" customHeight="1" x14ac:dyDescent="0.25">
      <c r="A946" s="326"/>
      <c r="B946" s="326"/>
      <c r="C946" s="326"/>
      <c r="D946" s="327"/>
      <c r="E946" s="328"/>
      <c r="F946" s="329"/>
      <c r="G946" s="330"/>
      <c r="H946" s="331"/>
      <c r="I946" s="332"/>
      <c r="J946" s="331"/>
      <c r="K946" s="333"/>
      <c r="L946" s="334"/>
      <c r="M946" s="337"/>
      <c r="O946" s="336"/>
      <c r="P946" s="319"/>
      <c r="Q946" s="319"/>
      <c r="R946" s="319"/>
    </row>
    <row r="947" spans="1:18" s="335" customFormat="1" ht="39.6" customHeight="1" x14ac:dyDescent="0.25">
      <c r="A947" s="326"/>
      <c r="B947" s="326"/>
      <c r="C947" s="326"/>
      <c r="D947" s="327"/>
      <c r="E947" s="328"/>
      <c r="F947" s="329"/>
      <c r="G947" s="330"/>
      <c r="H947" s="331"/>
      <c r="I947" s="332"/>
      <c r="J947" s="331"/>
      <c r="K947" s="333"/>
      <c r="L947" s="334"/>
      <c r="M947" s="337"/>
      <c r="O947" s="336"/>
      <c r="P947" s="319"/>
      <c r="Q947" s="319"/>
      <c r="R947" s="319"/>
    </row>
    <row r="948" spans="1:18" s="335" customFormat="1" ht="39.6" customHeight="1" x14ac:dyDescent="0.25">
      <c r="A948" s="326"/>
      <c r="B948" s="326"/>
      <c r="C948" s="326"/>
      <c r="D948" s="327"/>
      <c r="E948" s="328"/>
      <c r="F948" s="329"/>
      <c r="G948" s="330"/>
      <c r="H948" s="331"/>
      <c r="I948" s="332"/>
      <c r="J948" s="331"/>
      <c r="K948" s="333"/>
      <c r="L948" s="334"/>
      <c r="M948" s="337"/>
      <c r="O948" s="336"/>
      <c r="P948" s="319"/>
      <c r="Q948" s="319"/>
      <c r="R948" s="319"/>
    </row>
    <row r="949" spans="1:18" s="335" customFormat="1" ht="39.6" customHeight="1" x14ac:dyDescent="0.25">
      <c r="A949" s="326"/>
      <c r="B949" s="326"/>
      <c r="C949" s="326"/>
      <c r="D949" s="327"/>
      <c r="E949" s="328"/>
      <c r="F949" s="329"/>
      <c r="G949" s="330"/>
      <c r="H949" s="331"/>
      <c r="I949" s="332"/>
      <c r="J949" s="331"/>
      <c r="K949" s="333"/>
      <c r="L949" s="334"/>
      <c r="M949" s="337"/>
      <c r="O949" s="336"/>
      <c r="P949" s="319"/>
      <c r="Q949" s="319"/>
      <c r="R949" s="319"/>
    </row>
    <row r="950" spans="1:18" s="335" customFormat="1" ht="39.6" customHeight="1" x14ac:dyDescent="0.25">
      <c r="A950" s="326"/>
      <c r="B950" s="326"/>
      <c r="C950" s="326"/>
      <c r="D950" s="327"/>
      <c r="E950" s="328"/>
      <c r="F950" s="329"/>
      <c r="G950" s="330"/>
      <c r="H950" s="331"/>
      <c r="I950" s="332"/>
      <c r="J950" s="331"/>
      <c r="K950" s="333"/>
      <c r="L950" s="334"/>
      <c r="M950" s="337"/>
      <c r="O950" s="336"/>
      <c r="P950" s="319"/>
      <c r="Q950" s="319"/>
      <c r="R950" s="319"/>
    </row>
    <row r="951" spans="1:18" s="335" customFormat="1" ht="39.6" customHeight="1" x14ac:dyDescent="0.25">
      <c r="A951" s="326"/>
      <c r="B951" s="326"/>
      <c r="C951" s="326"/>
      <c r="D951" s="327"/>
      <c r="E951" s="328"/>
      <c r="F951" s="329"/>
      <c r="G951" s="330"/>
      <c r="H951" s="331"/>
      <c r="I951" s="332"/>
      <c r="J951" s="331"/>
      <c r="K951" s="333"/>
      <c r="L951" s="334"/>
      <c r="M951" s="337"/>
      <c r="O951" s="336"/>
      <c r="P951" s="319"/>
      <c r="Q951" s="319"/>
      <c r="R951" s="319"/>
    </row>
    <row r="952" spans="1:18" s="335" customFormat="1" ht="39.6" customHeight="1" x14ac:dyDescent="0.25">
      <c r="A952" s="326"/>
      <c r="B952" s="326"/>
      <c r="C952" s="326"/>
      <c r="D952" s="327"/>
      <c r="E952" s="328"/>
      <c r="F952" s="329"/>
      <c r="G952" s="330"/>
      <c r="H952" s="331"/>
      <c r="I952" s="332"/>
      <c r="J952" s="331"/>
      <c r="K952" s="333"/>
      <c r="L952" s="334"/>
      <c r="M952" s="337"/>
      <c r="O952" s="336"/>
      <c r="P952" s="319"/>
      <c r="Q952" s="319"/>
      <c r="R952" s="319"/>
    </row>
    <row r="953" spans="1:18" s="335" customFormat="1" ht="39.6" customHeight="1" x14ac:dyDescent="0.25">
      <c r="A953" s="326"/>
      <c r="B953" s="326"/>
      <c r="C953" s="326"/>
      <c r="D953" s="327"/>
      <c r="E953" s="328"/>
      <c r="F953" s="329"/>
      <c r="G953" s="330"/>
      <c r="H953" s="331"/>
      <c r="I953" s="332"/>
      <c r="J953" s="331"/>
      <c r="K953" s="333"/>
      <c r="L953" s="334"/>
      <c r="M953" s="337"/>
      <c r="O953" s="336"/>
      <c r="P953" s="319"/>
      <c r="Q953" s="319"/>
      <c r="R953" s="319"/>
    </row>
    <row r="954" spans="1:18" s="335" customFormat="1" ht="39.6" customHeight="1" x14ac:dyDescent="0.25">
      <c r="A954" s="326"/>
      <c r="B954" s="326"/>
      <c r="C954" s="326"/>
      <c r="D954" s="327"/>
      <c r="E954" s="328"/>
      <c r="F954" s="329"/>
      <c r="G954" s="330"/>
      <c r="H954" s="331"/>
      <c r="I954" s="332"/>
      <c r="J954" s="331"/>
      <c r="K954" s="333"/>
      <c r="L954" s="334"/>
      <c r="M954" s="337"/>
      <c r="O954" s="336"/>
      <c r="P954" s="319"/>
      <c r="Q954" s="319"/>
      <c r="R954" s="319"/>
    </row>
    <row r="955" spans="1:18" s="335" customFormat="1" ht="39.6" customHeight="1" x14ac:dyDescent="0.25">
      <c r="A955" s="326"/>
      <c r="B955" s="326"/>
      <c r="C955" s="326"/>
      <c r="D955" s="327"/>
      <c r="E955" s="328"/>
      <c r="F955" s="329"/>
      <c r="G955" s="330"/>
      <c r="H955" s="331"/>
      <c r="I955" s="332"/>
      <c r="J955" s="331"/>
      <c r="K955" s="333"/>
      <c r="L955" s="334"/>
      <c r="M955" s="337"/>
      <c r="O955" s="336"/>
      <c r="P955" s="319"/>
      <c r="Q955" s="319"/>
      <c r="R955" s="319"/>
    </row>
    <row r="956" spans="1:18" s="335" customFormat="1" ht="39.6" customHeight="1" x14ac:dyDescent="0.25">
      <c r="A956" s="326"/>
      <c r="B956" s="326"/>
      <c r="C956" s="326"/>
      <c r="D956" s="327"/>
      <c r="E956" s="328"/>
      <c r="F956" s="329"/>
      <c r="G956" s="330"/>
      <c r="H956" s="331"/>
      <c r="I956" s="332"/>
      <c r="J956" s="331"/>
      <c r="K956" s="333"/>
      <c r="L956" s="334"/>
      <c r="M956" s="337"/>
      <c r="O956" s="336"/>
      <c r="P956" s="319"/>
      <c r="Q956" s="319"/>
      <c r="R956" s="319"/>
    </row>
    <row r="957" spans="1:18" s="335" customFormat="1" ht="39.6" customHeight="1" x14ac:dyDescent="0.25">
      <c r="A957" s="326"/>
      <c r="B957" s="326"/>
      <c r="C957" s="326"/>
      <c r="D957" s="327"/>
      <c r="E957" s="328"/>
      <c r="F957" s="329"/>
      <c r="G957" s="330"/>
      <c r="H957" s="331"/>
      <c r="I957" s="332"/>
      <c r="J957" s="331"/>
      <c r="K957" s="333"/>
      <c r="L957" s="334"/>
      <c r="M957" s="337"/>
      <c r="O957" s="336"/>
      <c r="P957" s="319"/>
      <c r="Q957" s="319"/>
      <c r="R957" s="319"/>
    </row>
    <row r="958" spans="1:18" s="335" customFormat="1" ht="39.6" customHeight="1" x14ac:dyDescent="0.25">
      <c r="A958" s="326"/>
      <c r="B958" s="326"/>
      <c r="C958" s="326"/>
      <c r="D958" s="327"/>
      <c r="E958" s="328"/>
      <c r="F958" s="329"/>
      <c r="G958" s="330"/>
      <c r="H958" s="331"/>
      <c r="I958" s="332"/>
      <c r="J958" s="331"/>
      <c r="K958" s="333"/>
      <c r="L958" s="334"/>
      <c r="M958" s="337"/>
      <c r="O958" s="336"/>
      <c r="P958" s="319"/>
      <c r="Q958" s="319"/>
      <c r="R958" s="319"/>
    </row>
    <row r="959" spans="1:18" s="335" customFormat="1" ht="39.6" customHeight="1" x14ac:dyDescent="0.25">
      <c r="A959" s="326"/>
      <c r="B959" s="326"/>
      <c r="C959" s="326"/>
      <c r="D959" s="327"/>
      <c r="E959" s="328"/>
      <c r="F959" s="329"/>
      <c r="G959" s="330"/>
      <c r="H959" s="331"/>
      <c r="I959" s="332"/>
      <c r="J959" s="331"/>
      <c r="K959" s="333"/>
      <c r="L959" s="334"/>
      <c r="M959" s="337"/>
      <c r="O959" s="336"/>
      <c r="P959" s="319"/>
      <c r="Q959" s="319"/>
      <c r="R959" s="319"/>
    </row>
    <row r="960" spans="1:18" s="335" customFormat="1" ht="39.6" customHeight="1" x14ac:dyDescent="0.25">
      <c r="A960" s="326"/>
      <c r="B960" s="326"/>
      <c r="C960" s="326"/>
      <c r="D960" s="327"/>
      <c r="E960" s="328"/>
      <c r="F960" s="329"/>
      <c r="G960" s="330"/>
      <c r="H960" s="331"/>
      <c r="I960" s="332"/>
      <c r="J960" s="331"/>
      <c r="K960" s="333"/>
      <c r="L960" s="334"/>
      <c r="M960" s="337"/>
      <c r="O960" s="336"/>
      <c r="P960" s="319"/>
      <c r="Q960" s="319"/>
      <c r="R960" s="319"/>
    </row>
    <row r="961" spans="1:18" s="335" customFormat="1" ht="39.6" customHeight="1" x14ac:dyDescent="0.25">
      <c r="A961" s="326"/>
      <c r="B961" s="326"/>
      <c r="C961" s="326"/>
      <c r="D961" s="327"/>
      <c r="E961" s="328"/>
      <c r="F961" s="329"/>
      <c r="G961" s="330"/>
      <c r="H961" s="331"/>
      <c r="I961" s="332"/>
      <c r="J961" s="331"/>
      <c r="K961" s="333"/>
      <c r="L961" s="334"/>
      <c r="M961" s="337"/>
      <c r="O961" s="336"/>
      <c r="P961" s="319"/>
      <c r="Q961" s="319"/>
      <c r="R961" s="319"/>
    </row>
    <row r="962" spans="1:18" s="335" customFormat="1" ht="39.6" customHeight="1" x14ac:dyDescent="0.25">
      <c r="A962" s="326"/>
      <c r="B962" s="326"/>
      <c r="C962" s="326"/>
      <c r="D962" s="327"/>
      <c r="E962" s="328"/>
      <c r="F962" s="329"/>
      <c r="G962" s="330"/>
      <c r="H962" s="331"/>
      <c r="I962" s="332"/>
      <c r="J962" s="331"/>
      <c r="K962" s="333"/>
      <c r="L962" s="334"/>
      <c r="M962" s="337"/>
      <c r="O962" s="336"/>
      <c r="P962" s="319"/>
      <c r="Q962" s="319"/>
      <c r="R962" s="319"/>
    </row>
    <row r="963" spans="1:18" s="335" customFormat="1" ht="39.6" customHeight="1" x14ac:dyDescent="0.25">
      <c r="A963" s="326"/>
      <c r="B963" s="326"/>
      <c r="C963" s="326"/>
      <c r="D963" s="327"/>
      <c r="E963" s="328"/>
      <c r="F963" s="329"/>
      <c r="G963" s="330"/>
      <c r="H963" s="331"/>
      <c r="I963" s="332"/>
      <c r="J963" s="331"/>
      <c r="K963" s="333"/>
      <c r="L963" s="334"/>
      <c r="M963" s="337"/>
      <c r="O963" s="336"/>
      <c r="P963" s="319"/>
      <c r="Q963" s="319"/>
      <c r="R963" s="319"/>
    </row>
    <row r="964" spans="1:18" s="335" customFormat="1" ht="39.6" customHeight="1" x14ac:dyDescent="0.25">
      <c r="A964" s="326"/>
      <c r="B964" s="326"/>
      <c r="C964" s="326"/>
      <c r="D964" s="327"/>
      <c r="E964" s="328"/>
      <c r="F964" s="329"/>
      <c r="G964" s="330"/>
      <c r="H964" s="331"/>
      <c r="I964" s="332"/>
      <c r="J964" s="331"/>
      <c r="K964" s="333"/>
      <c r="L964" s="334"/>
      <c r="M964" s="337"/>
      <c r="O964" s="336"/>
      <c r="P964" s="319"/>
      <c r="Q964" s="319"/>
      <c r="R964" s="319"/>
    </row>
    <row r="965" spans="1:18" s="335" customFormat="1" ht="39.6" customHeight="1" x14ac:dyDescent="0.25">
      <c r="A965" s="326"/>
      <c r="B965" s="326"/>
      <c r="C965" s="326"/>
      <c r="D965" s="327"/>
      <c r="E965" s="328"/>
      <c r="F965" s="329"/>
      <c r="G965" s="330"/>
      <c r="H965" s="331"/>
      <c r="I965" s="332"/>
      <c r="J965" s="331"/>
      <c r="K965" s="333"/>
      <c r="L965" s="334"/>
      <c r="M965" s="337"/>
      <c r="O965" s="336"/>
      <c r="P965" s="319"/>
      <c r="Q965" s="319"/>
      <c r="R965" s="319"/>
    </row>
    <row r="966" spans="1:18" s="335" customFormat="1" ht="39.6" customHeight="1" x14ac:dyDescent="0.25">
      <c r="A966" s="326"/>
      <c r="B966" s="326"/>
      <c r="C966" s="326"/>
      <c r="D966" s="327"/>
      <c r="E966" s="328"/>
      <c r="F966" s="329"/>
      <c r="G966" s="330"/>
      <c r="H966" s="331"/>
      <c r="I966" s="332"/>
      <c r="J966" s="331"/>
      <c r="K966" s="333"/>
      <c r="L966" s="334"/>
      <c r="M966" s="337"/>
      <c r="O966" s="336"/>
      <c r="P966" s="319"/>
      <c r="Q966" s="319"/>
      <c r="R966" s="319"/>
    </row>
    <row r="967" spans="1:18" s="335" customFormat="1" ht="39.6" customHeight="1" x14ac:dyDescent="0.25">
      <c r="A967" s="326"/>
      <c r="B967" s="326"/>
      <c r="C967" s="326"/>
      <c r="D967" s="327"/>
      <c r="E967" s="328"/>
      <c r="F967" s="329"/>
      <c r="G967" s="330"/>
      <c r="H967" s="331"/>
      <c r="I967" s="332"/>
      <c r="J967" s="331"/>
      <c r="K967" s="333"/>
      <c r="L967" s="334"/>
      <c r="M967" s="337"/>
      <c r="O967" s="336"/>
      <c r="P967" s="319"/>
      <c r="Q967" s="319"/>
      <c r="R967" s="319"/>
    </row>
    <row r="968" spans="1:18" s="335" customFormat="1" ht="39.6" customHeight="1" x14ac:dyDescent="0.25">
      <c r="A968" s="326"/>
      <c r="B968" s="326"/>
      <c r="C968" s="326"/>
      <c r="D968" s="327"/>
      <c r="E968" s="328"/>
      <c r="F968" s="329"/>
      <c r="G968" s="330"/>
      <c r="H968" s="331"/>
      <c r="I968" s="332"/>
      <c r="J968" s="331"/>
      <c r="K968" s="333"/>
      <c r="L968" s="334"/>
      <c r="M968" s="337"/>
      <c r="O968" s="336"/>
      <c r="P968" s="319"/>
      <c r="Q968" s="319"/>
      <c r="R968" s="319"/>
    </row>
    <row r="969" spans="1:18" s="335" customFormat="1" ht="39.6" customHeight="1" x14ac:dyDescent="0.25">
      <c r="A969" s="326"/>
      <c r="B969" s="326"/>
      <c r="C969" s="326"/>
      <c r="D969" s="327"/>
      <c r="E969" s="328"/>
      <c r="F969" s="329"/>
      <c r="G969" s="330"/>
      <c r="H969" s="331"/>
      <c r="I969" s="332"/>
      <c r="J969" s="331"/>
      <c r="K969" s="333"/>
      <c r="L969" s="334"/>
      <c r="M969" s="337"/>
      <c r="O969" s="336"/>
      <c r="P969" s="319"/>
      <c r="Q969" s="319"/>
      <c r="R969" s="319"/>
    </row>
    <row r="970" spans="1:18" s="335" customFormat="1" ht="39.6" customHeight="1" x14ac:dyDescent="0.25">
      <c r="A970" s="326"/>
      <c r="B970" s="326"/>
      <c r="C970" s="326"/>
      <c r="D970" s="327"/>
      <c r="E970" s="328"/>
      <c r="F970" s="329"/>
      <c r="G970" s="330"/>
      <c r="H970" s="331"/>
      <c r="I970" s="332"/>
      <c r="J970" s="331"/>
      <c r="K970" s="333"/>
      <c r="L970" s="334"/>
      <c r="M970" s="337"/>
      <c r="O970" s="336"/>
      <c r="P970" s="319"/>
      <c r="Q970" s="319"/>
      <c r="R970" s="319"/>
    </row>
    <row r="971" spans="1:18" s="335" customFormat="1" ht="39.6" customHeight="1" x14ac:dyDescent="0.25">
      <c r="A971" s="326"/>
      <c r="B971" s="326"/>
      <c r="C971" s="326"/>
      <c r="D971" s="327"/>
      <c r="E971" s="328"/>
      <c r="F971" s="329"/>
      <c r="G971" s="330"/>
      <c r="H971" s="331"/>
      <c r="I971" s="332"/>
      <c r="J971" s="331"/>
      <c r="K971" s="333"/>
      <c r="L971" s="334"/>
      <c r="M971" s="337"/>
      <c r="O971" s="336"/>
      <c r="P971" s="319"/>
      <c r="Q971" s="319"/>
      <c r="R971" s="319"/>
    </row>
    <row r="972" spans="1:18" s="335" customFormat="1" ht="39.6" customHeight="1" x14ac:dyDescent="0.25">
      <c r="A972" s="326"/>
      <c r="B972" s="326"/>
      <c r="C972" s="326"/>
      <c r="D972" s="327"/>
      <c r="E972" s="328"/>
      <c r="F972" s="329"/>
      <c r="G972" s="330"/>
      <c r="H972" s="331"/>
      <c r="I972" s="332"/>
      <c r="J972" s="331"/>
      <c r="K972" s="333"/>
      <c r="L972" s="334"/>
      <c r="M972" s="337"/>
      <c r="O972" s="336"/>
      <c r="P972" s="319"/>
      <c r="Q972" s="319"/>
      <c r="R972" s="319"/>
    </row>
    <row r="973" spans="1:18" s="335" customFormat="1" ht="39.6" customHeight="1" x14ac:dyDescent="0.25">
      <c r="A973" s="326"/>
      <c r="B973" s="326"/>
      <c r="C973" s="326"/>
      <c r="D973" s="327"/>
      <c r="E973" s="328"/>
      <c r="F973" s="329"/>
      <c r="G973" s="330"/>
      <c r="H973" s="331"/>
      <c r="I973" s="332"/>
      <c r="J973" s="331"/>
      <c r="K973" s="333"/>
      <c r="L973" s="334"/>
      <c r="M973" s="337"/>
      <c r="O973" s="336"/>
      <c r="P973" s="319"/>
      <c r="Q973" s="319"/>
      <c r="R973" s="319"/>
    </row>
    <row r="974" spans="1:18" s="335" customFormat="1" ht="39.6" customHeight="1" x14ac:dyDescent="0.25">
      <c r="A974" s="326"/>
      <c r="B974" s="326"/>
      <c r="C974" s="326"/>
      <c r="D974" s="327"/>
      <c r="E974" s="328"/>
      <c r="F974" s="329"/>
      <c r="G974" s="330"/>
      <c r="H974" s="331"/>
      <c r="I974" s="332"/>
      <c r="J974" s="331"/>
      <c r="K974" s="333"/>
      <c r="L974" s="334"/>
      <c r="M974" s="337"/>
      <c r="O974" s="336"/>
      <c r="P974" s="319"/>
      <c r="Q974" s="319"/>
      <c r="R974" s="319"/>
    </row>
    <row r="975" spans="1:18" s="335" customFormat="1" ht="39.6" customHeight="1" x14ac:dyDescent="0.25">
      <c r="A975" s="326"/>
      <c r="B975" s="326"/>
      <c r="C975" s="326"/>
      <c r="D975" s="327"/>
      <c r="E975" s="328"/>
      <c r="F975" s="329"/>
      <c r="G975" s="330"/>
      <c r="H975" s="331"/>
      <c r="I975" s="332"/>
      <c r="J975" s="331"/>
      <c r="K975" s="333"/>
      <c r="L975" s="334"/>
      <c r="M975" s="337"/>
      <c r="O975" s="336"/>
      <c r="P975" s="319"/>
      <c r="Q975" s="319"/>
      <c r="R975" s="319"/>
    </row>
    <row r="976" spans="1:18" s="335" customFormat="1" ht="39.6" customHeight="1" x14ac:dyDescent="0.25">
      <c r="A976" s="326"/>
      <c r="B976" s="326"/>
      <c r="C976" s="326"/>
      <c r="D976" s="327"/>
      <c r="E976" s="328"/>
      <c r="F976" s="329"/>
      <c r="G976" s="330"/>
      <c r="H976" s="331"/>
      <c r="I976" s="332"/>
      <c r="J976" s="331"/>
      <c r="K976" s="333"/>
      <c r="L976" s="334"/>
      <c r="M976" s="337"/>
      <c r="O976" s="336"/>
      <c r="P976" s="319"/>
      <c r="Q976" s="319"/>
      <c r="R976" s="319"/>
    </row>
    <row r="977" spans="1:18" s="335" customFormat="1" ht="39.6" customHeight="1" x14ac:dyDescent="0.25">
      <c r="A977" s="326"/>
      <c r="B977" s="326"/>
      <c r="C977" s="326"/>
      <c r="D977" s="327"/>
      <c r="E977" s="328"/>
      <c r="F977" s="329"/>
      <c r="G977" s="330"/>
      <c r="H977" s="331"/>
      <c r="I977" s="332"/>
      <c r="J977" s="331"/>
      <c r="K977" s="333"/>
      <c r="L977" s="334"/>
      <c r="M977" s="337"/>
      <c r="O977" s="336"/>
      <c r="P977" s="319"/>
      <c r="Q977" s="319"/>
      <c r="R977" s="319"/>
    </row>
    <row r="978" spans="1:18" s="335" customFormat="1" ht="39.6" customHeight="1" x14ac:dyDescent="0.25">
      <c r="A978" s="326"/>
      <c r="B978" s="326"/>
      <c r="C978" s="326"/>
      <c r="D978" s="327"/>
      <c r="E978" s="328"/>
      <c r="F978" s="329"/>
      <c r="G978" s="330"/>
      <c r="H978" s="331"/>
      <c r="I978" s="332"/>
      <c r="J978" s="331"/>
      <c r="K978" s="333"/>
      <c r="L978" s="334"/>
      <c r="M978" s="337"/>
      <c r="O978" s="336"/>
      <c r="P978" s="319"/>
      <c r="Q978" s="319"/>
      <c r="R978" s="319"/>
    </row>
    <row r="979" spans="1:18" s="335" customFormat="1" ht="39.6" customHeight="1" x14ac:dyDescent="0.25">
      <c r="A979" s="326"/>
      <c r="B979" s="326"/>
      <c r="C979" s="326"/>
      <c r="D979" s="327"/>
      <c r="E979" s="328"/>
      <c r="F979" s="329"/>
      <c r="G979" s="330"/>
      <c r="H979" s="331"/>
      <c r="I979" s="332"/>
      <c r="J979" s="331"/>
      <c r="K979" s="333"/>
      <c r="L979" s="334"/>
      <c r="M979" s="337"/>
      <c r="O979" s="336"/>
      <c r="P979" s="319"/>
      <c r="Q979" s="319"/>
      <c r="R979" s="319"/>
    </row>
    <row r="980" spans="1:18" s="335" customFormat="1" ht="39.6" customHeight="1" x14ac:dyDescent="0.25">
      <c r="A980" s="326"/>
      <c r="B980" s="326"/>
      <c r="C980" s="326"/>
      <c r="D980" s="327"/>
      <c r="E980" s="328"/>
      <c r="F980" s="329"/>
      <c r="G980" s="330"/>
      <c r="H980" s="331"/>
      <c r="I980" s="332"/>
      <c r="J980" s="331"/>
      <c r="K980" s="333"/>
      <c r="L980" s="334"/>
      <c r="M980" s="337"/>
      <c r="O980" s="336"/>
      <c r="P980" s="319"/>
      <c r="Q980" s="319"/>
      <c r="R980" s="319"/>
    </row>
    <row r="981" spans="1:18" s="335" customFormat="1" ht="39.6" customHeight="1" x14ac:dyDescent="0.25">
      <c r="A981" s="326"/>
      <c r="B981" s="326"/>
      <c r="C981" s="326"/>
      <c r="D981" s="327"/>
      <c r="E981" s="328"/>
      <c r="F981" s="329"/>
      <c r="G981" s="330"/>
      <c r="H981" s="331"/>
      <c r="I981" s="332"/>
      <c r="J981" s="331"/>
      <c r="K981" s="333"/>
      <c r="L981" s="334"/>
      <c r="M981" s="337"/>
      <c r="O981" s="336"/>
      <c r="P981" s="319"/>
      <c r="Q981" s="319"/>
      <c r="R981" s="319"/>
    </row>
    <row r="982" spans="1:18" s="335" customFormat="1" ht="39.6" customHeight="1" x14ac:dyDescent="0.25">
      <c r="A982" s="326"/>
      <c r="B982" s="326"/>
      <c r="C982" s="326"/>
      <c r="D982" s="327"/>
      <c r="E982" s="328"/>
      <c r="F982" s="329"/>
      <c r="G982" s="330"/>
      <c r="H982" s="331"/>
      <c r="I982" s="332"/>
      <c r="J982" s="331"/>
      <c r="K982" s="333"/>
      <c r="L982" s="334"/>
      <c r="M982" s="337"/>
      <c r="O982" s="336"/>
      <c r="P982" s="319"/>
      <c r="Q982" s="319"/>
      <c r="R982" s="319"/>
    </row>
    <row r="983" spans="1:18" s="335" customFormat="1" ht="39.6" customHeight="1" x14ac:dyDescent="0.25">
      <c r="A983" s="326"/>
      <c r="B983" s="326"/>
      <c r="C983" s="326"/>
      <c r="D983" s="327"/>
      <c r="E983" s="328"/>
      <c r="F983" s="329"/>
      <c r="G983" s="330"/>
      <c r="H983" s="331"/>
      <c r="I983" s="332"/>
      <c r="J983" s="331"/>
      <c r="K983" s="333"/>
      <c r="L983" s="334"/>
      <c r="M983" s="337"/>
      <c r="O983" s="336"/>
      <c r="P983" s="319"/>
      <c r="Q983" s="319"/>
      <c r="R983" s="319"/>
    </row>
    <row r="984" spans="1:18" s="335" customFormat="1" ht="39.6" customHeight="1" x14ac:dyDescent="0.25">
      <c r="A984" s="326"/>
      <c r="B984" s="326"/>
      <c r="C984" s="326"/>
      <c r="D984" s="327"/>
      <c r="E984" s="328"/>
      <c r="F984" s="329"/>
      <c r="G984" s="330"/>
      <c r="H984" s="331"/>
      <c r="I984" s="332"/>
      <c r="J984" s="331"/>
      <c r="K984" s="333"/>
      <c r="L984" s="334"/>
      <c r="M984" s="337"/>
      <c r="O984" s="336"/>
      <c r="P984" s="319"/>
      <c r="Q984" s="319"/>
      <c r="R984" s="319"/>
    </row>
    <row r="985" spans="1:18" s="335" customFormat="1" ht="39.6" customHeight="1" x14ac:dyDescent="0.25">
      <c r="A985" s="326"/>
      <c r="B985" s="326"/>
      <c r="C985" s="326"/>
      <c r="D985" s="327"/>
      <c r="E985" s="328"/>
      <c r="F985" s="329"/>
      <c r="G985" s="330"/>
      <c r="H985" s="331"/>
      <c r="I985" s="332"/>
      <c r="J985" s="331"/>
      <c r="K985" s="333"/>
      <c r="L985" s="334"/>
      <c r="M985" s="337"/>
      <c r="O985" s="336"/>
      <c r="P985" s="319"/>
      <c r="Q985" s="319"/>
      <c r="R985" s="319"/>
    </row>
    <row r="986" spans="1:18" s="335" customFormat="1" ht="39.6" customHeight="1" x14ac:dyDescent="0.25">
      <c r="A986" s="326"/>
      <c r="B986" s="326"/>
      <c r="C986" s="326"/>
      <c r="D986" s="327"/>
      <c r="E986" s="328"/>
      <c r="F986" s="329"/>
      <c r="G986" s="330"/>
      <c r="H986" s="331"/>
      <c r="I986" s="332"/>
      <c r="J986" s="331"/>
      <c r="K986" s="333"/>
      <c r="L986" s="334"/>
      <c r="M986" s="337"/>
      <c r="O986" s="336"/>
      <c r="P986" s="319"/>
      <c r="Q986" s="319"/>
      <c r="R986" s="319"/>
    </row>
    <row r="987" spans="1:18" s="335" customFormat="1" ht="39.6" customHeight="1" x14ac:dyDescent="0.25">
      <c r="A987" s="326"/>
      <c r="B987" s="326"/>
      <c r="C987" s="326"/>
      <c r="D987" s="327"/>
      <c r="E987" s="328"/>
      <c r="F987" s="329"/>
      <c r="G987" s="330"/>
      <c r="H987" s="331"/>
      <c r="I987" s="332"/>
      <c r="J987" s="331"/>
      <c r="K987" s="333"/>
      <c r="L987" s="334"/>
      <c r="M987" s="337"/>
      <c r="O987" s="336"/>
      <c r="P987" s="319"/>
      <c r="Q987" s="319"/>
      <c r="R987" s="319"/>
    </row>
    <row r="988" spans="1:18" s="335" customFormat="1" ht="39.6" customHeight="1" x14ac:dyDescent="0.25">
      <c r="A988" s="326"/>
      <c r="B988" s="326"/>
      <c r="C988" s="326"/>
      <c r="D988" s="327"/>
      <c r="E988" s="328"/>
      <c r="F988" s="329"/>
      <c r="G988" s="330"/>
      <c r="H988" s="331"/>
      <c r="I988" s="332"/>
      <c r="J988" s="331"/>
      <c r="K988" s="333"/>
      <c r="L988" s="334"/>
      <c r="M988" s="337"/>
      <c r="O988" s="336"/>
      <c r="P988" s="319"/>
      <c r="Q988" s="319"/>
      <c r="R988" s="319"/>
    </row>
    <row r="989" spans="1:18" s="335" customFormat="1" ht="39.6" customHeight="1" x14ac:dyDescent="0.25">
      <c r="A989" s="326"/>
      <c r="B989" s="326"/>
      <c r="C989" s="326"/>
      <c r="D989" s="327"/>
      <c r="E989" s="328"/>
      <c r="F989" s="329"/>
      <c r="G989" s="330"/>
      <c r="H989" s="331"/>
      <c r="I989" s="332"/>
      <c r="J989" s="331"/>
      <c r="K989" s="333"/>
      <c r="L989" s="334"/>
      <c r="M989" s="337"/>
      <c r="O989" s="336"/>
      <c r="P989" s="319"/>
      <c r="Q989" s="319"/>
      <c r="R989" s="319"/>
    </row>
    <row r="990" spans="1:18" s="335" customFormat="1" ht="39.6" customHeight="1" x14ac:dyDescent="0.25">
      <c r="A990" s="326"/>
      <c r="B990" s="326"/>
      <c r="C990" s="326"/>
      <c r="D990" s="327"/>
      <c r="E990" s="328"/>
      <c r="F990" s="329"/>
      <c r="G990" s="330"/>
      <c r="H990" s="331"/>
      <c r="I990" s="332"/>
      <c r="J990" s="331"/>
      <c r="K990" s="333"/>
      <c r="L990" s="334"/>
      <c r="M990" s="337"/>
      <c r="O990" s="336"/>
      <c r="P990" s="319"/>
      <c r="Q990" s="319"/>
      <c r="R990" s="319"/>
    </row>
    <row r="991" spans="1:18" s="335" customFormat="1" ht="39.6" customHeight="1" x14ac:dyDescent="0.25">
      <c r="A991" s="326"/>
      <c r="B991" s="326"/>
      <c r="C991" s="326"/>
      <c r="D991" s="327"/>
      <c r="E991" s="328"/>
      <c r="F991" s="329"/>
      <c r="G991" s="330"/>
      <c r="H991" s="331"/>
      <c r="I991" s="332"/>
      <c r="J991" s="331"/>
      <c r="K991" s="333"/>
      <c r="L991" s="334"/>
      <c r="M991" s="337"/>
      <c r="O991" s="336"/>
      <c r="P991" s="319"/>
      <c r="Q991" s="319"/>
      <c r="R991" s="319"/>
    </row>
    <row r="992" spans="1:18" s="335" customFormat="1" ht="39.6" customHeight="1" x14ac:dyDescent="0.25">
      <c r="A992" s="326"/>
      <c r="B992" s="326"/>
      <c r="C992" s="326"/>
      <c r="D992" s="327"/>
      <c r="E992" s="328"/>
      <c r="F992" s="329"/>
      <c r="G992" s="330"/>
      <c r="H992" s="331"/>
      <c r="I992" s="332"/>
      <c r="J992" s="331"/>
      <c r="K992" s="333"/>
      <c r="L992" s="334"/>
      <c r="M992" s="337"/>
      <c r="O992" s="336"/>
      <c r="P992" s="319"/>
      <c r="Q992" s="319"/>
      <c r="R992" s="319"/>
    </row>
    <row r="993" spans="1:18" s="335" customFormat="1" ht="39.6" customHeight="1" x14ac:dyDescent="0.25">
      <c r="A993" s="326"/>
      <c r="B993" s="326"/>
      <c r="C993" s="326"/>
      <c r="D993" s="327"/>
      <c r="E993" s="328"/>
      <c r="F993" s="329"/>
      <c r="G993" s="330"/>
      <c r="H993" s="331"/>
      <c r="I993" s="332"/>
      <c r="J993" s="331"/>
      <c r="K993" s="333"/>
      <c r="L993" s="334"/>
      <c r="M993" s="337"/>
      <c r="O993" s="336"/>
      <c r="P993" s="319"/>
      <c r="Q993" s="319"/>
      <c r="R993" s="319"/>
    </row>
    <row r="994" spans="1:18" s="335" customFormat="1" ht="39.6" customHeight="1" x14ac:dyDescent="0.25">
      <c r="A994" s="326"/>
      <c r="B994" s="326"/>
      <c r="C994" s="326"/>
      <c r="D994" s="327"/>
      <c r="E994" s="328"/>
      <c r="F994" s="329"/>
      <c r="G994" s="330"/>
      <c r="H994" s="331"/>
      <c r="I994" s="332"/>
      <c r="J994" s="331"/>
      <c r="K994" s="333"/>
      <c r="L994" s="334"/>
      <c r="M994" s="337"/>
      <c r="O994" s="336"/>
      <c r="P994" s="319"/>
      <c r="Q994" s="319"/>
      <c r="R994" s="319"/>
    </row>
    <row r="995" spans="1:18" s="335" customFormat="1" ht="39.6" customHeight="1" x14ac:dyDescent="0.25">
      <c r="A995" s="326"/>
      <c r="B995" s="326"/>
      <c r="C995" s="326"/>
      <c r="D995" s="327"/>
      <c r="E995" s="328"/>
      <c r="F995" s="329"/>
      <c r="G995" s="330"/>
      <c r="H995" s="331"/>
      <c r="I995" s="332"/>
      <c r="J995" s="331"/>
      <c r="K995" s="333"/>
      <c r="L995" s="334"/>
      <c r="M995" s="337"/>
      <c r="O995" s="336"/>
      <c r="P995" s="319"/>
      <c r="Q995" s="319"/>
      <c r="R995" s="319"/>
    </row>
    <row r="996" spans="1:18" s="335" customFormat="1" ht="39.6" customHeight="1" x14ac:dyDescent="0.25">
      <c r="A996" s="326"/>
      <c r="B996" s="326"/>
      <c r="C996" s="326"/>
      <c r="D996" s="327"/>
      <c r="E996" s="328"/>
      <c r="F996" s="329"/>
      <c r="G996" s="330"/>
      <c r="H996" s="331"/>
      <c r="I996" s="332"/>
      <c r="J996" s="331"/>
      <c r="K996" s="333"/>
      <c r="L996" s="334"/>
      <c r="M996" s="337"/>
      <c r="O996" s="336"/>
      <c r="P996" s="319"/>
      <c r="Q996" s="319"/>
      <c r="R996" s="319"/>
    </row>
    <row r="997" spans="1:18" s="335" customFormat="1" ht="39.6" customHeight="1" x14ac:dyDescent="0.25">
      <c r="A997" s="326"/>
      <c r="B997" s="326"/>
      <c r="C997" s="326"/>
      <c r="D997" s="327"/>
      <c r="E997" s="328"/>
      <c r="F997" s="329"/>
      <c r="G997" s="330"/>
      <c r="H997" s="331"/>
      <c r="I997" s="332"/>
      <c r="J997" s="331"/>
      <c r="K997" s="333"/>
      <c r="L997" s="334"/>
      <c r="M997" s="337"/>
      <c r="O997" s="336"/>
      <c r="P997" s="319"/>
      <c r="Q997" s="319"/>
      <c r="R997" s="319"/>
    </row>
    <row r="998" spans="1:18" s="335" customFormat="1" ht="39.6" customHeight="1" x14ac:dyDescent="0.25">
      <c r="A998" s="326"/>
      <c r="B998" s="326"/>
      <c r="C998" s="326"/>
      <c r="D998" s="327"/>
      <c r="E998" s="328"/>
      <c r="F998" s="329"/>
      <c r="G998" s="330"/>
      <c r="H998" s="331"/>
      <c r="I998" s="332"/>
      <c r="J998" s="331"/>
      <c r="K998" s="333"/>
      <c r="L998" s="334"/>
      <c r="M998" s="337"/>
      <c r="O998" s="336"/>
      <c r="P998" s="319"/>
      <c r="Q998" s="319"/>
      <c r="R998" s="319"/>
    </row>
    <row r="999" spans="1:18" s="335" customFormat="1" ht="39.6" customHeight="1" x14ac:dyDescent="0.25">
      <c r="A999" s="326"/>
      <c r="B999" s="326"/>
      <c r="C999" s="326"/>
      <c r="D999" s="327"/>
      <c r="E999" s="328"/>
      <c r="F999" s="329"/>
      <c r="G999" s="330"/>
      <c r="H999" s="331"/>
      <c r="I999" s="332"/>
      <c r="J999" s="331"/>
      <c r="K999" s="333"/>
      <c r="L999" s="334"/>
      <c r="M999" s="337"/>
      <c r="O999" s="336"/>
      <c r="P999" s="319"/>
      <c r="Q999" s="319"/>
      <c r="R999" s="319"/>
    </row>
    <row r="1000" spans="1:18" s="335" customFormat="1" ht="39.6" customHeight="1" x14ac:dyDescent="0.25">
      <c r="A1000" s="326"/>
      <c r="B1000" s="326"/>
      <c r="C1000" s="326"/>
      <c r="D1000" s="327"/>
      <c r="E1000" s="328"/>
      <c r="F1000" s="329"/>
      <c r="G1000" s="330"/>
      <c r="H1000" s="331"/>
      <c r="I1000" s="332"/>
      <c r="J1000" s="331"/>
      <c r="K1000" s="333"/>
      <c r="L1000" s="334"/>
      <c r="M1000" s="337"/>
      <c r="O1000" s="336"/>
      <c r="P1000" s="319"/>
      <c r="Q1000" s="319"/>
      <c r="R1000" s="319"/>
    </row>
    <row r="1001" spans="1:18" s="335" customFormat="1" ht="39.6" customHeight="1" x14ac:dyDescent="0.25">
      <c r="A1001" s="326"/>
      <c r="B1001" s="326"/>
      <c r="C1001" s="326"/>
      <c r="D1001" s="327"/>
      <c r="E1001" s="328"/>
      <c r="F1001" s="329"/>
      <c r="G1001" s="330"/>
      <c r="H1001" s="331"/>
      <c r="I1001" s="332"/>
      <c r="J1001" s="331"/>
      <c r="K1001" s="333"/>
      <c r="L1001" s="334"/>
      <c r="M1001" s="337"/>
      <c r="O1001" s="336"/>
      <c r="P1001" s="319"/>
      <c r="Q1001" s="319"/>
      <c r="R1001" s="319"/>
    </row>
    <row r="1002" spans="1:18" s="335" customFormat="1" ht="39.6" customHeight="1" x14ac:dyDescent="0.25">
      <c r="A1002" s="326"/>
      <c r="B1002" s="326"/>
      <c r="C1002" s="326"/>
      <c r="D1002" s="327"/>
      <c r="E1002" s="328"/>
      <c r="F1002" s="329"/>
      <c r="G1002" s="330"/>
      <c r="H1002" s="331"/>
      <c r="I1002" s="332"/>
      <c r="J1002" s="331"/>
      <c r="K1002" s="333"/>
      <c r="L1002" s="334"/>
      <c r="M1002" s="337"/>
      <c r="O1002" s="336"/>
      <c r="P1002" s="319"/>
      <c r="Q1002" s="319"/>
      <c r="R1002" s="319"/>
    </row>
    <row r="1003" spans="1:18" s="335" customFormat="1" ht="39.6" customHeight="1" x14ac:dyDescent="0.25">
      <c r="A1003" s="326"/>
      <c r="B1003" s="326"/>
      <c r="C1003" s="326"/>
      <c r="D1003" s="327"/>
      <c r="E1003" s="328"/>
      <c r="F1003" s="329"/>
      <c r="G1003" s="330"/>
      <c r="H1003" s="331"/>
      <c r="I1003" s="332"/>
      <c r="J1003" s="331"/>
      <c r="K1003" s="333"/>
      <c r="L1003" s="334"/>
      <c r="M1003" s="337"/>
      <c r="O1003" s="336"/>
      <c r="P1003" s="319"/>
      <c r="Q1003" s="319"/>
      <c r="R1003" s="319"/>
    </row>
    <row r="1004" spans="1:18" s="335" customFormat="1" ht="39.6" customHeight="1" x14ac:dyDescent="0.25">
      <c r="A1004" s="326"/>
      <c r="B1004" s="326"/>
      <c r="C1004" s="326"/>
      <c r="D1004" s="327"/>
      <c r="E1004" s="328"/>
      <c r="F1004" s="329"/>
      <c r="G1004" s="330"/>
      <c r="H1004" s="331"/>
      <c r="I1004" s="332"/>
      <c r="J1004" s="331"/>
      <c r="K1004" s="333"/>
      <c r="L1004" s="334"/>
      <c r="M1004" s="337"/>
      <c r="O1004" s="336"/>
      <c r="P1004" s="319"/>
      <c r="Q1004" s="319"/>
      <c r="R1004" s="319"/>
    </row>
    <row r="1005" spans="1:18" s="335" customFormat="1" ht="39.6" customHeight="1" x14ac:dyDescent="0.25">
      <c r="A1005" s="326"/>
      <c r="B1005" s="326"/>
      <c r="C1005" s="326"/>
      <c r="D1005" s="327"/>
      <c r="E1005" s="328"/>
      <c r="F1005" s="329"/>
      <c r="G1005" s="330"/>
      <c r="H1005" s="331"/>
      <c r="I1005" s="332"/>
      <c r="J1005" s="331"/>
      <c r="K1005" s="333"/>
      <c r="L1005" s="334"/>
      <c r="M1005" s="337"/>
      <c r="O1005" s="336"/>
      <c r="P1005" s="319"/>
      <c r="Q1005" s="319"/>
      <c r="R1005" s="319"/>
    </row>
    <row r="1006" spans="1:18" s="335" customFormat="1" ht="39.6" customHeight="1" x14ac:dyDescent="0.25">
      <c r="A1006" s="326"/>
      <c r="B1006" s="326"/>
      <c r="C1006" s="326"/>
      <c r="D1006" s="327"/>
      <c r="E1006" s="328"/>
      <c r="F1006" s="329"/>
      <c r="G1006" s="330"/>
      <c r="H1006" s="331"/>
      <c r="I1006" s="332"/>
      <c r="J1006" s="331"/>
      <c r="K1006" s="333"/>
      <c r="L1006" s="334"/>
      <c r="M1006" s="337"/>
      <c r="O1006" s="336"/>
      <c r="P1006" s="319"/>
      <c r="Q1006" s="319"/>
      <c r="R1006" s="319"/>
    </row>
    <row r="1007" spans="1:18" s="335" customFormat="1" ht="39.6" customHeight="1" x14ac:dyDescent="0.25">
      <c r="A1007" s="326"/>
      <c r="B1007" s="326"/>
      <c r="C1007" s="326"/>
      <c r="D1007" s="327"/>
      <c r="E1007" s="328"/>
      <c r="F1007" s="329"/>
      <c r="G1007" s="330"/>
      <c r="H1007" s="331"/>
      <c r="I1007" s="332"/>
      <c r="J1007" s="331"/>
      <c r="K1007" s="333"/>
      <c r="L1007" s="334"/>
      <c r="M1007" s="337"/>
      <c r="O1007" s="336"/>
      <c r="P1007" s="319"/>
      <c r="Q1007" s="319"/>
      <c r="R1007" s="319"/>
    </row>
    <row r="1008" spans="1:18" s="335" customFormat="1" ht="39.6" customHeight="1" x14ac:dyDescent="0.25">
      <c r="A1008" s="326"/>
      <c r="B1008" s="326"/>
      <c r="C1008" s="326"/>
      <c r="D1008" s="327"/>
      <c r="E1008" s="328"/>
      <c r="F1008" s="329"/>
      <c r="G1008" s="330"/>
      <c r="H1008" s="331"/>
      <c r="I1008" s="332"/>
      <c r="J1008" s="331"/>
      <c r="K1008" s="333"/>
      <c r="L1008" s="334"/>
      <c r="M1008" s="337"/>
      <c r="O1008" s="336"/>
      <c r="P1008" s="319"/>
      <c r="Q1008" s="319"/>
      <c r="R1008" s="319"/>
    </row>
    <row r="1009" spans="1:18" s="335" customFormat="1" ht="39.6" customHeight="1" x14ac:dyDescent="0.25">
      <c r="A1009" s="326"/>
      <c r="B1009" s="326"/>
      <c r="C1009" s="326"/>
      <c r="D1009" s="327"/>
      <c r="E1009" s="328"/>
      <c r="F1009" s="329"/>
      <c r="G1009" s="330"/>
      <c r="H1009" s="331"/>
      <c r="I1009" s="332"/>
      <c r="J1009" s="331"/>
      <c r="K1009" s="333"/>
      <c r="L1009" s="334"/>
      <c r="M1009" s="337"/>
      <c r="O1009" s="336"/>
      <c r="P1009" s="319"/>
      <c r="Q1009" s="319"/>
      <c r="R1009" s="319"/>
    </row>
    <row r="1010" spans="1:18" s="335" customFormat="1" ht="39.6" customHeight="1" x14ac:dyDescent="0.25">
      <c r="A1010" s="326"/>
      <c r="B1010" s="326"/>
      <c r="C1010" s="326"/>
      <c r="D1010" s="327"/>
      <c r="E1010" s="328"/>
      <c r="F1010" s="329"/>
      <c r="G1010" s="330"/>
      <c r="H1010" s="331"/>
      <c r="I1010" s="332"/>
      <c r="J1010" s="331"/>
      <c r="K1010" s="333"/>
      <c r="L1010" s="334"/>
      <c r="M1010" s="337"/>
      <c r="O1010" s="336"/>
      <c r="P1010" s="319"/>
      <c r="Q1010" s="319"/>
      <c r="R1010" s="319"/>
    </row>
    <row r="1011" spans="1:18" s="335" customFormat="1" ht="39.6" customHeight="1" x14ac:dyDescent="0.25">
      <c r="A1011" s="326"/>
      <c r="B1011" s="326"/>
      <c r="C1011" s="326"/>
      <c r="D1011" s="327"/>
      <c r="E1011" s="328"/>
      <c r="F1011" s="329"/>
      <c r="G1011" s="330"/>
      <c r="H1011" s="331"/>
      <c r="I1011" s="332"/>
      <c r="J1011" s="331"/>
      <c r="K1011" s="333"/>
      <c r="L1011" s="334"/>
      <c r="M1011" s="337"/>
      <c r="O1011" s="336"/>
      <c r="P1011" s="319"/>
      <c r="Q1011" s="319"/>
      <c r="R1011" s="319"/>
    </row>
    <row r="1012" spans="1:18" s="335" customFormat="1" ht="39.6" customHeight="1" x14ac:dyDescent="0.25">
      <c r="A1012" s="326"/>
      <c r="B1012" s="326"/>
      <c r="C1012" s="326"/>
      <c r="D1012" s="327"/>
      <c r="E1012" s="328"/>
      <c r="F1012" s="329"/>
      <c r="G1012" s="330"/>
      <c r="H1012" s="331"/>
      <c r="I1012" s="332"/>
      <c r="J1012" s="331"/>
      <c r="K1012" s="333"/>
      <c r="L1012" s="334"/>
      <c r="M1012" s="337"/>
      <c r="O1012" s="336"/>
      <c r="P1012" s="319"/>
      <c r="Q1012" s="319"/>
      <c r="R1012" s="319"/>
    </row>
    <row r="1013" spans="1:18" s="335" customFormat="1" ht="39.6" customHeight="1" x14ac:dyDescent="0.25">
      <c r="A1013" s="326"/>
      <c r="B1013" s="326"/>
      <c r="C1013" s="326"/>
      <c r="D1013" s="327"/>
      <c r="E1013" s="328"/>
      <c r="F1013" s="329"/>
      <c r="G1013" s="330"/>
      <c r="H1013" s="331"/>
      <c r="I1013" s="332"/>
      <c r="J1013" s="331"/>
      <c r="K1013" s="333"/>
      <c r="L1013" s="334"/>
      <c r="M1013" s="337"/>
      <c r="O1013" s="336"/>
      <c r="P1013" s="319"/>
      <c r="Q1013" s="319"/>
      <c r="R1013" s="319"/>
    </row>
    <row r="1014" spans="1:18" s="335" customFormat="1" ht="39.6" customHeight="1" x14ac:dyDescent="0.25">
      <c r="A1014" s="326"/>
      <c r="B1014" s="326"/>
      <c r="C1014" s="326"/>
      <c r="D1014" s="327"/>
      <c r="E1014" s="328"/>
      <c r="F1014" s="329"/>
      <c r="G1014" s="330"/>
      <c r="H1014" s="331"/>
      <c r="I1014" s="332"/>
      <c r="J1014" s="331"/>
      <c r="K1014" s="333"/>
      <c r="L1014" s="334"/>
      <c r="M1014" s="337"/>
      <c r="O1014" s="336"/>
      <c r="P1014" s="319"/>
      <c r="Q1014" s="319"/>
      <c r="R1014" s="319"/>
    </row>
    <row r="1015" spans="1:18" s="335" customFormat="1" ht="39.6" customHeight="1" x14ac:dyDescent="0.25">
      <c r="A1015" s="326"/>
      <c r="B1015" s="326"/>
      <c r="C1015" s="326"/>
      <c r="D1015" s="327"/>
      <c r="E1015" s="328"/>
      <c r="F1015" s="329"/>
      <c r="G1015" s="330"/>
      <c r="H1015" s="331"/>
      <c r="I1015" s="332"/>
      <c r="J1015" s="331"/>
      <c r="K1015" s="333"/>
      <c r="L1015" s="334"/>
      <c r="M1015" s="337"/>
      <c r="O1015" s="336"/>
      <c r="P1015" s="319"/>
      <c r="Q1015" s="319"/>
      <c r="R1015" s="319"/>
    </row>
    <row r="1016" spans="1:18" s="335" customFormat="1" ht="39.6" customHeight="1" x14ac:dyDescent="0.25">
      <c r="A1016" s="326"/>
      <c r="B1016" s="326"/>
      <c r="C1016" s="326"/>
      <c r="D1016" s="327"/>
      <c r="E1016" s="328"/>
      <c r="F1016" s="329"/>
      <c r="G1016" s="330"/>
      <c r="H1016" s="331"/>
      <c r="I1016" s="332"/>
      <c r="J1016" s="331"/>
      <c r="K1016" s="333"/>
      <c r="L1016" s="334"/>
      <c r="M1016" s="337"/>
      <c r="O1016" s="336"/>
      <c r="P1016" s="319"/>
      <c r="Q1016" s="319"/>
      <c r="R1016" s="319"/>
    </row>
    <row r="1017" spans="1:18" s="335" customFormat="1" ht="39.6" customHeight="1" x14ac:dyDescent="0.25">
      <c r="A1017" s="326"/>
      <c r="B1017" s="326"/>
      <c r="C1017" s="326"/>
      <c r="D1017" s="327"/>
      <c r="E1017" s="328"/>
      <c r="F1017" s="329"/>
      <c r="G1017" s="330"/>
      <c r="H1017" s="331"/>
      <c r="I1017" s="332"/>
      <c r="J1017" s="331"/>
      <c r="K1017" s="333"/>
      <c r="L1017" s="334"/>
      <c r="M1017" s="337"/>
      <c r="O1017" s="336"/>
      <c r="P1017" s="319"/>
      <c r="Q1017" s="319"/>
      <c r="R1017" s="319"/>
    </row>
    <row r="1018" spans="1:18" s="335" customFormat="1" ht="39.6" customHeight="1" x14ac:dyDescent="0.25">
      <c r="A1018" s="326"/>
      <c r="B1018" s="326"/>
      <c r="C1018" s="326"/>
      <c r="D1018" s="327"/>
      <c r="E1018" s="328"/>
      <c r="F1018" s="329"/>
      <c r="G1018" s="330"/>
      <c r="H1018" s="331"/>
      <c r="I1018" s="332"/>
      <c r="J1018" s="331"/>
      <c r="K1018" s="333"/>
      <c r="L1018" s="334"/>
      <c r="M1018" s="337"/>
      <c r="O1018" s="336"/>
      <c r="P1018" s="319"/>
      <c r="Q1018" s="319"/>
      <c r="R1018" s="319"/>
    </row>
    <row r="1019" spans="1:18" s="335" customFormat="1" ht="39.6" customHeight="1" x14ac:dyDescent="0.25">
      <c r="A1019" s="326"/>
      <c r="B1019" s="326"/>
      <c r="C1019" s="326"/>
      <c r="D1019" s="327"/>
      <c r="E1019" s="328"/>
      <c r="F1019" s="329"/>
      <c r="G1019" s="330"/>
      <c r="H1019" s="331"/>
      <c r="I1019" s="332"/>
      <c r="J1019" s="331"/>
      <c r="K1019" s="333"/>
      <c r="L1019" s="334"/>
      <c r="M1019" s="337"/>
      <c r="O1019" s="336"/>
      <c r="P1019" s="319"/>
      <c r="Q1019" s="319"/>
      <c r="R1019" s="319"/>
    </row>
    <row r="1020" spans="1:18" s="335" customFormat="1" ht="39.6" customHeight="1" x14ac:dyDescent="0.25">
      <c r="A1020" s="326"/>
      <c r="B1020" s="326"/>
      <c r="C1020" s="326"/>
      <c r="D1020" s="327"/>
      <c r="E1020" s="328"/>
      <c r="F1020" s="329"/>
      <c r="G1020" s="330"/>
      <c r="H1020" s="331"/>
      <c r="I1020" s="332"/>
      <c r="J1020" s="331"/>
      <c r="K1020" s="333"/>
      <c r="L1020" s="334"/>
      <c r="M1020" s="337"/>
      <c r="O1020" s="336"/>
      <c r="P1020" s="319"/>
      <c r="Q1020" s="319"/>
      <c r="R1020" s="319"/>
    </row>
    <row r="1021" spans="1:18" s="335" customFormat="1" ht="39.6" customHeight="1" x14ac:dyDescent="0.25">
      <c r="A1021" s="326"/>
      <c r="B1021" s="326"/>
      <c r="C1021" s="326"/>
      <c r="D1021" s="327"/>
      <c r="E1021" s="328"/>
      <c r="F1021" s="329"/>
      <c r="G1021" s="330"/>
      <c r="H1021" s="331"/>
      <c r="I1021" s="332"/>
      <c r="J1021" s="331"/>
      <c r="K1021" s="333"/>
      <c r="L1021" s="334"/>
      <c r="M1021" s="337"/>
      <c r="O1021" s="336"/>
      <c r="P1021" s="319"/>
      <c r="Q1021" s="319"/>
      <c r="R1021" s="319"/>
    </row>
    <row r="1022" spans="1:18" s="335" customFormat="1" ht="39.6" customHeight="1" x14ac:dyDescent="0.25">
      <c r="A1022" s="326"/>
      <c r="B1022" s="326"/>
      <c r="C1022" s="326"/>
      <c r="D1022" s="327"/>
      <c r="E1022" s="328"/>
      <c r="F1022" s="329"/>
      <c r="G1022" s="330"/>
      <c r="H1022" s="331"/>
      <c r="I1022" s="332"/>
      <c r="J1022" s="331"/>
      <c r="K1022" s="333"/>
      <c r="L1022" s="334"/>
      <c r="M1022" s="337"/>
      <c r="O1022" s="336"/>
      <c r="P1022" s="319"/>
      <c r="Q1022" s="319"/>
      <c r="R1022" s="319"/>
    </row>
    <row r="1023" spans="1:18" s="335" customFormat="1" ht="39.6" customHeight="1" x14ac:dyDescent="0.25">
      <c r="A1023" s="326"/>
      <c r="B1023" s="326"/>
      <c r="C1023" s="326"/>
      <c r="D1023" s="327"/>
      <c r="E1023" s="328"/>
      <c r="F1023" s="329"/>
      <c r="G1023" s="330"/>
      <c r="H1023" s="331"/>
      <c r="I1023" s="332"/>
      <c r="J1023" s="331"/>
      <c r="K1023" s="333"/>
      <c r="L1023" s="334"/>
      <c r="M1023" s="337"/>
      <c r="O1023" s="336"/>
      <c r="P1023" s="319"/>
      <c r="Q1023" s="319"/>
      <c r="R1023" s="319"/>
    </row>
    <row r="1024" spans="1:18" s="335" customFormat="1" ht="39.6" customHeight="1" x14ac:dyDescent="0.25">
      <c r="A1024" s="326"/>
      <c r="B1024" s="326"/>
      <c r="C1024" s="326"/>
      <c r="D1024" s="327"/>
      <c r="E1024" s="328"/>
      <c r="F1024" s="329"/>
      <c r="G1024" s="330"/>
      <c r="H1024" s="331"/>
      <c r="I1024" s="332"/>
      <c r="J1024" s="331"/>
      <c r="K1024" s="333"/>
      <c r="L1024" s="334"/>
      <c r="M1024" s="337"/>
      <c r="O1024" s="336"/>
      <c r="P1024" s="319"/>
      <c r="Q1024" s="319"/>
      <c r="R1024" s="319"/>
    </row>
    <row r="1025" spans="1:18" s="335" customFormat="1" ht="39.6" customHeight="1" x14ac:dyDescent="0.25">
      <c r="A1025" s="326"/>
      <c r="B1025" s="326"/>
      <c r="C1025" s="326"/>
      <c r="D1025" s="327"/>
      <c r="E1025" s="328"/>
      <c r="F1025" s="329"/>
      <c r="G1025" s="330"/>
      <c r="H1025" s="331"/>
      <c r="I1025" s="332"/>
      <c r="J1025" s="331"/>
      <c r="K1025" s="333"/>
      <c r="L1025" s="334"/>
      <c r="M1025" s="337"/>
      <c r="O1025" s="336"/>
      <c r="P1025" s="319"/>
      <c r="Q1025" s="319"/>
      <c r="R1025" s="319"/>
    </row>
    <row r="1026" spans="1:18" s="335" customFormat="1" ht="39.6" customHeight="1" x14ac:dyDescent="0.25">
      <c r="A1026" s="326"/>
      <c r="B1026" s="326"/>
      <c r="C1026" s="326"/>
      <c r="D1026" s="327"/>
      <c r="E1026" s="328"/>
      <c r="F1026" s="329"/>
      <c r="G1026" s="330"/>
      <c r="H1026" s="331"/>
      <c r="I1026" s="332"/>
      <c r="J1026" s="331"/>
      <c r="K1026" s="333"/>
      <c r="L1026" s="334"/>
      <c r="M1026" s="337"/>
      <c r="O1026" s="336"/>
      <c r="P1026" s="319"/>
      <c r="Q1026" s="319"/>
      <c r="R1026" s="319"/>
    </row>
    <row r="1027" spans="1:18" s="335" customFormat="1" ht="39.6" customHeight="1" x14ac:dyDescent="0.25">
      <c r="A1027" s="326"/>
      <c r="B1027" s="326"/>
      <c r="C1027" s="326"/>
      <c r="D1027" s="338"/>
      <c r="E1027" s="337"/>
      <c r="F1027" s="337"/>
      <c r="G1027" s="337"/>
      <c r="H1027" s="339"/>
      <c r="I1027" s="337"/>
      <c r="J1027" s="339"/>
      <c r="K1027" s="339"/>
      <c r="L1027" s="339"/>
      <c r="M1027" s="337"/>
      <c r="O1027" s="336"/>
      <c r="P1027" s="319"/>
      <c r="Q1027" s="319"/>
      <c r="R1027" s="319"/>
    </row>
    <row r="1028" spans="1:18" s="335" customFormat="1" ht="39.6" customHeight="1" x14ac:dyDescent="0.25">
      <c r="A1028" s="326"/>
      <c r="B1028" s="326"/>
      <c r="C1028" s="326"/>
      <c r="D1028" s="338"/>
      <c r="E1028" s="337"/>
      <c r="F1028" s="337"/>
      <c r="G1028" s="337"/>
      <c r="H1028" s="337"/>
      <c r="I1028" s="337"/>
      <c r="J1028" s="337"/>
      <c r="K1028" s="337"/>
      <c r="L1028" s="337"/>
      <c r="M1028" s="337"/>
      <c r="O1028" s="336"/>
      <c r="P1028" s="319"/>
      <c r="Q1028" s="319"/>
      <c r="R1028" s="319"/>
    </row>
    <row r="1029" spans="1:18" s="335" customFormat="1" ht="39.6" customHeight="1" x14ac:dyDescent="0.25">
      <c r="A1029" s="326"/>
      <c r="B1029" s="326"/>
      <c r="C1029" s="326"/>
      <c r="D1029" s="338"/>
      <c r="E1029" s="337"/>
      <c r="F1029" s="337"/>
      <c r="G1029" s="337"/>
      <c r="H1029" s="337"/>
      <c r="I1029" s="337"/>
      <c r="J1029" s="337"/>
      <c r="K1029" s="337"/>
      <c r="L1029" s="337"/>
      <c r="M1029" s="337"/>
      <c r="O1029" s="336"/>
      <c r="P1029" s="319"/>
      <c r="Q1029" s="319"/>
      <c r="R1029" s="319"/>
    </row>
    <row r="1030" spans="1:18" s="335" customFormat="1" ht="39.6" customHeight="1" x14ac:dyDescent="0.25">
      <c r="A1030" s="326"/>
      <c r="B1030" s="326"/>
      <c r="C1030" s="326"/>
      <c r="D1030" s="338"/>
      <c r="E1030" s="340"/>
      <c r="F1030" s="316"/>
      <c r="G1030" s="338"/>
      <c r="H1030" s="341"/>
      <c r="I1030" s="342"/>
      <c r="J1030" s="342"/>
      <c r="K1030" s="341"/>
      <c r="L1030" s="343"/>
      <c r="M1030" s="337"/>
      <c r="O1030" s="336"/>
      <c r="P1030" s="319"/>
      <c r="Q1030" s="319"/>
      <c r="R1030" s="319"/>
    </row>
    <row r="1031" spans="1:18" s="335" customFormat="1" ht="39.6" customHeight="1" x14ac:dyDescent="0.25">
      <c r="A1031" s="326"/>
      <c r="B1031" s="326"/>
      <c r="C1031" s="326"/>
      <c r="D1031" s="338"/>
      <c r="E1031" s="340"/>
      <c r="F1031" s="316"/>
      <c r="G1031" s="338"/>
      <c r="H1031" s="341"/>
      <c r="I1031" s="342"/>
      <c r="J1031" s="342"/>
      <c r="K1031" s="341"/>
      <c r="L1031" s="343"/>
      <c r="M1031" s="337"/>
      <c r="O1031" s="336"/>
      <c r="P1031" s="319"/>
      <c r="Q1031" s="319"/>
      <c r="R1031" s="319"/>
    </row>
    <row r="1032" spans="1:18" s="335" customFormat="1" ht="39.6" customHeight="1" x14ac:dyDescent="0.25">
      <c r="A1032" s="326"/>
      <c r="B1032" s="326"/>
      <c r="C1032" s="326"/>
      <c r="D1032" s="338"/>
      <c r="E1032" s="340"/>
      <c r="F1032" s="316"/>
      <c r="G1032" s="338"/>
      <c r="H1032" s="341"/>
      <c r="I1032" s="342"/>
      <c r="J1032" s="342"/>
      <c r="K1032" s="341"/>
      <c r="L1032" s="343"/>
      <c r="M1032" s="337"/>
      <c r="O1032" s="336"/>
      <c r="P1032" s="319"/>
      <c r="Q1032" s="319"/>
      <c r="R1032" s="319"/>
    </row>
    <row r="1033" spans="1:18" s="335" customFormat="1" ht="39.6" customHeight="1" x14ac:dyDescent="0.25">
      <c r="A1033" s="326"/>
      <c r="B1033" s="326"/>
      <c r="C1033" s="326"/>
      <c r="D1033" s="338"/>
      <c r="E1033" s="340"/>
      <c r="F1033" s="316"/>
      <c r="G1033" s="338"/>
      <c r="H1033" s="341"/>
      <c r="I1033" s="342"/>
      <c r="J1033" s="342"/>
      <c r="K1033" s="341"/>
      <c r="L1033" s="343"/>
      <c r="M1033" s="337"/>
      <c r="O1033" s="336"/>
      <c r="P1033" s="319"/>
      <c r="Q1033" s="319"/>
      <c r="R1033" s="319"/>
    </row>
    <row r="1034" spans="1:18" s="335" customFormat="1" ht="39.6" customHeight="1" x14ac:dyDescent="0.25">
      <c r="A1034" s="326"/>
      <c r="B1034" s="326"/>
      <c r="C1034" s="326"/>
      <c r="D1034" s="338"/>
      <c r="E1034" s="340"/>
      <c r="F1034" s="316"/>
      <c r="G1034" s="338"/>
      <c r="H1034" s="341"/>
      <c r="I1034" s="342"/>
      <c r="J1034" s="342"/>
      <c r="K1034" s="341"/>
      <c r="L1034" s="343"/>
      <c r="M1034" s="337"/>
      <c r="O1034" s="336"/>
      <c r="P1034" s="319"/>
      <c r="Q1034" s="319"/>
      <c r="R1034" s="319"/>
    </row>
    <row r="1035" spans="1:18" s="335" customFormat="1" ht="39.6" customHeight="1" x14ac:dyDescent="0.25">
      <c r="A1035" s="326"/>
      <c r="B1035" s="326"/>
      <c r="C1035" s="326"/>
      <c r="D1035" s="338"/>
      <c r="E1035" s="340"/>
      <c r="F1035" s="316"/>
      <c r="G1035" s="338"/>
      <c r="H1035" s="341"/>
      <c r="I1035" s="342"/>
      <c r="J1035" s="342"/>
      <c r="K1035" s="341"/>
      <c r="L1035" s="343"/>
      <c r="M1035" s="337"/>
      <c r="O1035" s="336"/>
      <c r="P1035" s="319"/>
      <c r="Q1035" s="319"/>
      <c r="R1035" s="319"/>
    </row>
    <row r="1036" spans="1:18" s="335" customFormat="1" ht="39.6" customHeight="1" x14ac:dyDescent="0.25">
      <c r="A1036" s="326"/>
      <c r="B1036" s="326"/>
      <c r="C1036" s="326"/>
      <c r="D1036" s="338"/>
      <c r="E1036" s="340"/>
      <c r="F1036" s="316"/>
      <c r="G1036" s="338"/>
      <c r="H1036" s="341"/>
      <c r="I1036" s="342"/>
      <c r="J1036" s="342"/>
      <c r="K1036" s="341"/>
      <c r="L1036" s="343"/>
      <c r="M1036" s="337"/>
      <c r="O1036" s="336"/>
      <c r="P1036" s="319"/>
      <c r="Q1036" s="319"/>
      <c r="R1036" s="319"/>
    </row>
    <row r="1037" spans="1:18" s="335" customFormat="1" ht="39.6" customHeight="1" x14ac:dyDescent="0.25">
      <c r="A1037" s="326"/>
      <c r="B1037" s="326"/>
      <c r="C1037" s="326"/>
      <c r="D1037" s="338"/>
      <c r="E1037" s="340"/>
      <c r="F1037" s="316"/>
      <c r="G1037" s="338"/>
      <c r="H1037" s="341"/>
      <c r="I1037" s="342"/>
      <c r="J1037" s="342"/>
      <c r="K1037" s="341"/>
      <c r="L1037" s="343"/>
      <c r="M1037" s="337"/>
      <c r="O1037" s="336"/>
      <c r="P1037" s="319"/>
      <c r="Q1037" s="319"/>
      <c r="R1037" s="319"/>
    </row>
    <row r="1038" spans="1:18" s="335" customFormat="1" ht="39.6" customHeight="1" x14ac:dyDescent="0.25">
      <c r="A1038" s="326"/>
      <c r="B1038" s="326"/>
      <c r="C1038" s="326"/>
      <c r="D1038" s="338"/>
      <c r="E1038" s="340"/>
      <c r="F1038" s="316"/>
      <c r="G1038" s="338"/>
      <c r="H1038" s="341"/>
      <c r="I1038" s="342"/>
      <c r="J1038" s="342"/>
      <c r="K1038" s="341"/>
      <c r="L1038" s="343"/>
      <c r="M1038" s="337"/>
      <c r="O1038" s="336"/>
      <c r="P1038" s="319"/>
      <c r="Q1038" s="319"/>
      <c r="R1038" s="319"/>
    </row>
    <row r="1039" spans="1:18" s="335" customFormat="1" ht="39.6" customHeight="1" x14ac:dyDescent="0.25">
      <c r="A1039" s="326"/>
      <c r="B1039" s="326"/>
      <c r="C1039" s="326"/>
      <c r="D1039" s="338"/>
      <c r="E1039" s="340"/>
      <c r="F1039" s="316"/>
      <c r="G1039" s="338"/>
      <c r="H1039" s="341"/>
      <c r="I1039" s="342"/>
      <c r="J1039" s="342"/>
      <c r="K1039" s="341"/>
      <c r="L1039" s="343"/>
      <c r="M1039" s="337"/>
      <c r="O1039" s="336"/>
      <c r="P1039" s="319"/>
      <c r="Q1039" s="319"/>
      <c r="R1039" s="319"/>
    </row>
    <row r="1040" spans="1:18" s="335" customFormat="1" ht="39.6" customHeight="1" x14ac:dyDescent="0.25">
      <c r="A1040" s="326"/>
      <c r="B1040" s="326"/>
      <c r="C1040" s="326"/>
      <c r="D1040" s="338"/>
      <c r="E1040" s="340"/>
      <c r="F1040" s="316"/>
      <c r="G1040" s="338"/>
      <c r="H1040" s="341"/>
      <c r="I1040" s="342"/>
      <c r="J1040" s="342"/>
      <c r="K1040" s="341"/>
      <c r="L1040" s="343"/>
      <c r="M1040" s="337"/>
      <c r="O1040" s="336"/>
      <c r="P1040" s="319"/>
      <c r="Q1040" s="319"/>
      <c r="R1040" s="319"/>
    </row>
    <row r="1041" spans="1:18" s="335" customFormat="1" ht="39.6" customHeight="1" x14ac:dyDescent="0.25">
      <c r="A1041" s="326"/>
      <c r="B1041" s="326"/>
      <c r="C1041" s="326"/>
      <c r="D1041" s="338"/>
      <c r="E1041" s="340"/>
      <c r="F1041" s="316"/>
      <c r="G1041" s="338"/>
      <c r="H1041" s="341"/>
      <c r="I1041" s="342"/>
      <c r="J1041" s="342"/>
      <c r="K1041" s="341"/>
      <c r="L1041" s="343"/>
      <c r="M1041" s="337"/>
      <c r="O1041" s="336"/>
      <c r="P1041" s="319"/>
      <c r="Q1041" s="319"/>
      <c r="R1041" s="319"/>
    </row>
    <row r="1042" spans="1:18" s="335" customFormat="1" ht="39.6" customHeight="1" x14ac:dyDescent="0.25">
      <c r="A1042" s="326"/>
      <c r="B1042" s="326"/>
      <c r="C1042" s="326"/>
      <c r="D1042" s="338"/>
      <c r="E1042" s="340"/>
      <c r="F1042" s="316"/>
      <c r="G1042" s="338"/>
      <c r="H1042" s="341"/>
      <c r="I1042" s="342"/>
      <c r="J1042" s="342"/>
      <c r="K1042" s="341"/>
      <c r="L1042" s="343"/>
      <c r="M1042" s="337"/>
      <c r="O1042" s="336"/>
      <c r="P1042" s="319"/>
      <c r="Q1042" s="319"/>
      <c r="R1042" s="319"/>
    </row>
    <row r="1043" spans="1:18" s="335" customFormat="1" ht="39.6" customHeight="1" x14ac:dyDescent="0.25">
      <c r="A1043" s="326"/>
      <c r="B1043" s="326"/>
      <c r="C1043" s="326"/>
      <c r="D1043" s="338"/>
      <c r="E1043" s="340"/>
      <c r="F1043" s="316"/>
      <c r="G1043" s="338"/>
      <c r="H1043" s="341"/>
      <c r="I1043" s="342"/>
      <c r="J1043" s="342"/>
      <c r="K1043" s="341"/>
      <c r="L1043" s="343"/>
      <c r="M1043" s="337"/>
      <c r="O1043" s="336"/>
      <c r="P1043" s="319"/>
      <c r="Q1043" s="319"/>
      <c r="R1043" s="319"/>
    </row>
    <row r="1044" spans="1:18" s="335" customFormat="1" ht="39.6" customHeight="1" x14ac:dyDescent="0.25">
      <c r="A1044" s="326"/>
      <c r="B1044" s="326"/>
      <c r="C1044" s="326"/>
      <c r="D1044" s="338"/>
      <c r="E1044" s="340"/>
      <c r="F1044" s="316"/>
      <c r="G1044" s="338"/>
      <c r="H1044" s="341"/>
      <c r="I1044" s="342"/>
      <c r="J1044" s="342"/>
      <c r="K1044" s="341"/>
      <c r="L1044" s="343"/>
      <c r="M1044" s="337"/>
      <c r="O1044" s="336"/>
      <c r="P1044" s="319"/>
      <c r="Q1044" s="319"/>
      <c r="R1044" s="319"/>
    </row>
    <row r="1045" spans="1:18" s="335" customFormat="1" ht="39.6" customHeight="1" x14ac:dyDescent="0.25">
      <c r="A1045" s="326"/>
      <c r="B1045" s="326"/>
      <c r="C1045" s="326"/>
      <c r="D1045" s="338"/>
      <c r="E1045" s="340"/>
      <c r="F1045" s="316"/>
      <c r="G1045" s="338"/>
      <c r="H1045" s="341"/>
      <c r="I1045" s="342"/>
      <c r="J1045" s="342"/>
      <c r="K1045" s="341"/>
      <c r="L1045" s="343"/>
      <c r="M1045" s="337"/>
      <c r="O1045" s="336"/>
      <c r="P1045" s="319"/>
      <c r="Q1045" s="319"/>
      <c r="R1045" s="319"/>
    </row>
    <row r="1046" spans="1:18" s="335" customFormat="1" ht="39.6" customHeight="1" x14ac:dyDescent="0.25">
      <c r="A1046" s="326"/>
      <c r="B1046" s="326"/>
      <c r="C1046" s="326"/>
      <c r="D1046" s="338"/>
      <c r="E1046" s="340"/>
      <c r="F1046" s="316"/>
      <c r="G1046" s="338"/>
      <c r="H1046" s="341"/>
      <c r="I1046" s="342"/>
      <c r="J1046" s="342"/>
      <c r="K1046" s="341"/>
      <c r="L1046" s="343"/>
      <c r="M1046" s="337"/>
      <c r="O1046" s="336"/>
      <c r="P1046" s="319"/>
      <c r="Q1046" s="319"/>
      <c r="R1046" s="319"/>
    </row>
    <row r="1047" spans="1:18" s="335" customFormat="1" ht="39.6" customHeight="1" x14ac:dyDescent="0.25">
      <c r="A1047" s="326"/>
      <c r="B1047" s="326"/>
      <c r="C1047" s="326"/>
      <c r="D1047" s="338"/>
      <c r="E1047" s="340"/>
      <c r="F1047" s="316"/>
      <c r="G1047" s="338"/>
      <c r="H1047" s="341"/>
      <c r="I1047" s="342"/>
      <c r="J1047" s="342"/>
      <c r="K1047" s="341"/>
      <c r="L1047" s="343"/>
      <c r="M1047" s="337"/>
      <c r="O1047" s="336"/>
      <c r="P1047" s="319"/>
      <c r="Q1047" s="319"/>
      <c r="R1047" s="319"/>
    </row>
    <row r="1048" spans="1:18" s="335" customFormat="1" ht="39.6" customHeight="1" x14ac:dyDescent="0.25">
      <c r="A1048" s="326"/>
      <c r="B1048" s="326"/>
      <c r="C1048" s="326"/>
      <c r="D1048" s="338"/>
      <c r="E1048" s="340"/>
      <c r="F1048" s="316"/>
      <c r="G1048" s="338"/>
      <c r="H1048" s="341"/>
      <c r="I1048" s="342"/>
      <c r="J1048" s="342"/>
      <c r="K1048" s="341"/>
      <c r="L1048" s="343"/>
      <c r="M1048" s="337"/>
      <c r="O1048" s="336"/>
      <c r="P1048" s="319"/>
      <c r="Q1048" s="319"/>
      <c r="R1048" s="319"/>
    </row>
    <row r="1049" spans="1:18" s="335" customFormat="1" ht="39.6" customHeight="1" x14ac:dyDescent="0.25">
      <c r="A1049" s="326"/>
      <c r="B1049" s="326"/>
      <c r="C1049" s="326"/>
      <c r="D1049" s="338"/>
      <c r="E1049" s="340"/>
      <c r="F1049" s="316"/>
      <c r="G1049" s="338"/>
      <c r="H1049" s="341"/>
      <c r="I1049" s="342"/>
      <c r="J1049" s="342"/>
      <c r="K1049" s="341"/>
      <c r="L1049" s="343"/>
      <c r="M1049" s="337"/>
      <c r="O1049" s="336"/>
      <c r="P1049" s="319"/>
      <c r="Q1049" s="319"/>
      <c r="R1049" s="319"/>
    </row>
    <row r="1050" spans="1:18" s="335" customFormat="1" ht="39.6" customHeight="1" x14ac:dyDescent="0.25">
      <c r="A1050" s="326"/>
      <c r="B1050" s="326"/>
      <c r="C1050" s="326"/>
      <c r="D1050" s="338"/>
      <c r="E1050" s="340"/>
      <c r="F1050" s="316"/>
      <c r="G1050" s="338"/>
      <c r="H1050" s="341"/>
      <c r="I1050" s="342"/>
      <c r="J1050" s="342"/>
      <c r="K1050" s="341"/>
      <c r="L1050" s="343"/>
      <c r="M1050" s="337"/>
      <c r="O1050" s="336"/>
      <c r="P1050" s="319"/>
      <c r="Q1050" s="319"/>
      <c r="R1050" s="319"/>
    </row>
    <row r="1051" spans="1:18" s="335" customFormat="1" ht="39.6" customHeight="1" x14ac:dyDescent="0.25">
      <c r="A1051" s="326"/>
      <c r="B1051" s="326"/>
      <c r="C1051" s="326"/>
      <c r="D1051" s="338"/>
      <c r="E1051" s="340"/>
      <c r="F1051" s="316"/>
      <c r="G1051" s="338"/>
      <c r="H1051" s="341"/>
      <c r="I1051" s="342"/>
      <c r="J1051" s="342"/>
      <c r="K1051" s="341"/>
      <c r="L1051" s="343"/>
      <c r="M1051" s="337"/>
      <c r="O1051" s="336"/>
      <c r="P1051" s="319"/>
      <c r="Q1051" s="319"/>
      <c r="R1051" s="319"/>
    </row>
    <row r="1052" spans="1:18" s="335" customFormat="1" ht="39.6" customHeight="1" x14ac:dyDescent="0.25">
      <c r="A1052" s="326"/>
      <c r="B1052" s="326"/>
      <c r="C1052" s="326"/>
      <c r="D1052" s="338"/>
      <c r="E1052" s="340"/>
      <c r="F1052" s="316"/>
      <c r="G1052" s="338"/>
      <c r="H1052" s="341"/>
      <c r="I1052" s="342"/>
      <c r="J1052" s="342"/>
      <c r="K1052" s="341"/>
      <c r="L1052" s="343"/>
      <c r="M1052" s="337"/>
      <c r="O1052" s="336"/>
      <c r="P1052" s="319"/>
      <c r="Q1052" s="319"/>
      <c r="R1052" s="319"/>
    </row>
    <row r="1053" spans="1:18" s="335" customFormat="1" ht="39.6" customHeight="1" x14ac:dyDescent="0.25">
      <c r="A1053" s="326"/>
      <c r="B1053" s="326"/>
      <c r="C1053" s="326"/>
      <c r="D1053" s="338"/>
      <c r="E1053" s="340"/>
      <c r="F1053" s="316"/>
      <c r="G1053" s="338"/>
      <c r="H1053" s="341"/>
      <c r="I1053" s="342"/>
      <c r="J1053" s="342"/>
      <c r="K1053" s="341"/>
      <c r="L1053" s="343"/>
      <c r="M1053" s="337"/>
      <c r="O1053" s="336"/>
      <c r="P1053" s="319"/>
      <c r="Q1053" s="319"/>
      <c r="R1053" s="319"/>
    </row>
    <row r="1054" spans="1:18" s="335" customFormat="1" ht="39.6" customHeight="1" x14ac:dyDescent="0.25">
      <c r="A1054" s="326"/>
      <c r="B1054" s="326"/>
      <c r="C1054" s="326"/>
      <c r="D1054" s="338"/>
      <c r="E1054" s="340"/>
      <c r="F1054" s="316"/>
      <c r="G1054" s="338"/>
      <c r="H1054" s="341"/>
      <c r="I1054" s="342"/>
      <c r="J1054" s="342"/>
      <c r="K1054" s="341"/>
      <c r="L1054" s="343"/>
      <c r="M1054" s="337"/>
      <c r="O1054" s="336"/>
      <c r="P1054" s="319"/>
      <c r="Q1054" s="319"/>
      <c r="R1054" s="319"/>
    </row>
    <row r="1055" spans="1:18" s="335" customFormat="1" ht="39.6" customHeight="1" x14ac:dyDescent="0.25">
      <c r="A1055" s="326"/>
      <c r="B1055" s="326"/>
      <c r="C1055" s="326"/>
      <c r="D1055" s="338"/>
      <c r="E1055" s="340"/>
      <c r="F1055" s="316"/>
      <c r="G1055" s="338"/>
      <c r="H1055" s="341"/>
      <c r="I1055" s="342"/>
      <c r="J1055" s="342"/>
      <c r="K1055" s="341"/>
      <c r="L1055" s="343"/>
      <c r="M1055" s="337"/>
      <c r="O1055" s="336"/>
      <c r="P1055" s="319"/>
      <c r="Q1055" s="319"/>
      <c r="R1055" s="319"/>
    </row>
    <row r="1056" spans="1:18" s="335" customFormat="1" ht="39.6" customHeight="1" x14ac:dyDescent="0.25">
      <c r="A1056" s="326"/>
      <c r="B1056" s="326"/>
      <c r="C1056" s="326"/>
      <c r="D1056" s="338"/>
      <c r="E1056" s="340"/>
      <c r="F1056" s="316"/>
      <c r="G1056" s="338"/>
      <c r="H1056" s="341"/>
      <c r="I1056" s="342"/>
      <c r="J1056" s="342"/>
      <c r="K1056" s="341"/>
      <c r="L1056" s="343"/>
      <c r="M1056" s="337"/>
      <c r="O1056" s="336"/>
      <c r="P1056" s="319"/>
      <c r="Q1056" s="319"/>
      <c r="R1056" s="319"/>
    </row>
    <row r="1057" spans="1:18" s="335" customFormat="1" ht="39.6" customHeight="1" x14ac:dyDescent="0.25">
      <c r="A1057" s="326"/>
      <c r="B1057" s="326"/>
      <c r="C1057" s="326"/>
      <c r="D1057" s="338"/>
      <c r="E1057" s="340"/>
      <c r="F1057" s="316"/>
      <c r="G1057" s="338"/>
      <c r="H1057" s="341"/>
      <c r="I1057" s="342"/>
      <c r="J1057" s="342"/>
      <c r="K1057" s="341"/>
      <c r="L1057" s="343"/>
      <c r="M1057" s="337"/>
      <c r="O1057" s="336"/>
      <c r="P1057" s="319"/>
      <c r="Q1057" s="319"/>
      <c r="R1057" s="319"/>
    </row>
    <row r="1058" spans="1:18" s="335" customFormat="1" ht="39.6" customHeight="1" x14ac:dyDescent="0.25">
      <c r="A1058" s="326"/>
      <c r="B1058" s="326"/>
      <c r="C1058" s="326"/>
      <c r="D1058" s="338"/>
      <c r="E1058" s="340"/>
      <c r="F1058" s="316"/>
      <c r="G1058" s="338"/>
      <c r="H1058" s="341"/>
      <c r="I1058" s="342"/>
      <c r="J1058" s="342"/>
      <c r="K1058" s="341"/>
      <c r="L1058" s="343"/>
      <c r="M1058" s="337"/>
      <c r="O1058" s="336"/>
      <c r="P1058" s="319"/>
      <c r="Q1058" s="319"/>
      <c r="R1058" s="319"/>
    </row>
    <row r="1059" spans="1:18" s="335" customFormat="1" ht="39.6" customHeight="1" x14ac:dyDescent="0.25">
      <c r="A1059" s="326"/>
      <c r="B1059" s="326"/>
      <c r="C1059" s="326"/>
      <c r="D1059" s="338"/>
      <c r="E1059" s="340"/>
      <c r="F1059" s="316"/>
      <c r="G1059" s="338"/>
      <c r="H1059" s="341"/>
      <c r="I1059" s="342"/>
      <c r="J1059" s="342"/>
      <c r="K1059" s="341"/>
      <c r="L1059" s="343"/>
      <c r="M1059" s="337"/>
      <c r="O1059" s="336"/>
      <c r="P1059" s="319"/>
      <c r="Q1059" s="319"/>
      <c r="R1059" s="319"/>
    </row>
    <row r="1060" spans="1:18" s="335" customFormat="1" ht="39.6" customHeight="1" x14ac:dyDescent="0.25">
      <c r="A1060" s="326"/>
      <c r="B1060" s="326"/>
      <c r="C1060" s="326"/>
      <c r="D1060" s="338"/>
      <c r="E1060" s="340"/>
      <c r="F1060" s="316"/>
      <c r="G1060" s="338"/>
      <c r="H1060" s="341"/>
      <c r="I1060" s="342"/>
      <c r="J1060" s="342"/>
      <c r="K1060" s="341"/>
      <c r="L1060" s="343"/>
      <c r="M1060" s="337"/>
      <c r="O1060" s="336"/>
      <c r="P1060" s="319"/>
      <c r="Q1060" s="319"/>
      <c r="R1060" s="319"/>
    </row>
    <row r="1061" spans="1:18" s="335" customFormat="1" ht="39.6" customHeight="1" x14ac:dyDescent="0.25">
      <c r="A1061" s="326"/>
      <c r="B1061" s="326"/>
      <c r="C1061" s="326"/>
      <c r="D1061" s="338"/>
      <c r="E1061" s="340"/>
      <c r="F1061" s="316"/>
      <c r="G1061" s="338"/>
      <c r="H1061" s="341"/>
      <c r="I1061" s="342"/>
      <c r="J1061" s="342"/>
      <c r="K1061" s="341"/>
      <c r="L1061" s="343"/>
      <c r="M1061" s="337"/>
      <c r="O1061" s="336"/>
      <c r="P1061" s="319"/>
      <c r="Q1061" s="319"/>
      <c r="R1061" s="319"/>
    </row>
    <row r="1062" spans="1:18" s="335" customFormat="1" ht="39.6" customHeight="1" x14ac:dyDescent="0.25">
      <c r="A1062" s="326"/>
      <c r="B1062" s="326"/>
      <c r="C1062" s="326"/>
      <c r="D1062" s="338"/>
      <c r="E1062" s="340"/>
      <c r="F1062" s="316"/>
      <c r="G1062" s="338"/>
      <c r="H1062" s="341"/>
      <c r="I1062" s="342"/>
      <c r="J1062" s="342"/>
      <c r="K1062" s="341"/>
      <c r="L1062" s="343"/>
      <c r="M1062" s="337"/>
      <c r="O1062" s="336"/>
      <c r="P1062" s="319"/>
      <c r="Q1062" s="319"/>
      <c r="R1062" s="319"/>
    </row>
    <row r="1063" spans="1:18" s="335" customFormat="1" ht="39.6" customHeight="1" x14ac:dyDescent="0.25">
      <c r="A1063" s="326"/>
      <c r="B1063" s="326"/>
      <c r="C1063" s="326"/>
      <c r="D1063" s="338"/>
      <c r="E1063" s="340"/>
      <c r="F1063" s="316"/>
      <c r="G1063" s="338"/>
      <c r="H1063" s="341"/>
      <c r="I1063" s="342"/>
      <c r="J1063" s="342"/>
      <c r="K1063" s="341"/>
      <c r="L1063" s="343"/>
      <c r="M1063" s="337"/>
      <c r="O1063" s="336"/>
      <c r="P1063" s="319"/>
      <c r="Q1063" s="319"/>
      <c r="R1063" s="319"/>
    </row>
    <row r="1064" spans="1:18" s="335" customFormat="1" ht="39.6" customHeight="1" x14ac:dyDescent="0.25">
      <c r="A1064" s="326"/>
      <c r="B1064" s="326"/>
      <c r="C1064" s="326"/>
      <c r="D1064" s="338"/>
      <c r="E1064" s="340"/>
      <c r="F1064" s="316"/>
      <c r="G1064" s="338"/>
      <c r="H1064" s="341"/>
      <c r="I1064" s="342"/>
      <c r="J1064" s="342"/>
      <c r="K1064" s="341"/>
      <c r="L1064" s="343"/>
      <c r="M1064" s="337"/>
      <c r="O1064" s="336"/>
      <c r="P1064" s="319"/>
      <c r="Q1064" s="319"/>
      <c r="R1064" s="319"/>
    </row>
    <row r="1065" spans="1:18" s="335" customFormat="1" ht="39.6" customHeight="1" x14ac:dyDescent="0.25">
      <c r="A1065" s="326"/>
      <c r="B1065" s="326"/>
      <c r="C1065" s="326"/>
      <c r="D1065" s="338"/>
      <c r="E1065" s="340"/>
      <c r="F1065" s="316"/>
      <c r="G1065" s="338"/>
      <c r="H1065" s="341"/>
      <c r="I1065" s="342"/>
      <c r="J1065" s="342"/>
      <c r="K1065" s="341"/>
      <c r="L1065" s="343"/>
      <c r="M1065" s="337"/>
      <c r="O1065" s="336"/>
      <c r="P1065" s="319"/>
      <c r="Q1065" s="319"/>
      <c r="R1065" s="319"/>
    </row>
    <row r="1066" spans="1:18" s="335" customFormat="1" ht="39.6" customHeight="1" x14ac:dyDescent="0.25">
      <c r="A1066" s="326"/>
      <c r="B1066" s="326"/>
      <c r="C1066" s="326"/>
      <c r="D1066" s="338"/>
      <c r="E1066" s="340"/>
      <c r="F1066" s="316"/>
      <c r="G1066" s="338"/>
      <c r="H1066" s="341"/>
      <c r="I1066" s="342"/>
      <c r="J1066" s="342"/>
      <c r="K1066" s="341"/>
      <c r="L1066" s="343"/>
      <c r="M1066" s="337"/>
      <c r="O1066" s="336"/>
      <c r="P1066" s="319"/>
      <c r="Q1066" s="319"/>
      <c r="R1066" s="319"/>
    </row>
    <row r="1067" spans="1:18" s="335" customFormat="1" ht="39.6" customHeight="1" x14ac:dyDescent="0.25">
      <c r="A1067" s="326"/>
      <c r="B1067" s="326"/>
      <c r="C1067" s="326"/>
      <c r="D1067" s="338"/>
      <c r="E1067" s="340"/>
      <c r="F1067" s="316"/>
      <c r="G1067" s="338"/>
      <c r="H1067" s="341"/>
      <c r="I1067" s="342"/>
      <c r="J1067" s="342"/>
      <c r="K1067" s="341"/>
      <c r="L1067" s="343"/>
      <c r="M1067" s="337"/>
      <c r="O1067" s="336"/>
      <c r="P1067" s="319"/>
      <c r="Q1067" s="319"/>
      <c r="R1067" s="319"/>
    </row>
    <row r="1068" spans="1:18" s="335" customFormat="1" ht="39.6" customHeight="1" x14ac:dyDescent="0.25">
      <c r="A1068" s="326"/>
      <c r="B1068" s="326"/>
      <c r="C1068" s="326"/>
      <c r="D1068" s="338"/>
      <c r="E1068" s="340"/>
      <c r="F1068" s="316"/>
      <c r="G1068" s="338"/>
      <c r="H1068" s="341"/>
      <c r="I1068" s="342"/>
      <c r="J1068" s="342"/>
      <c r="K1068" s="341"/>
      <c r="L1068" s="343"/>
      <c r="M1068" s="337"/>
      <c r="O1068" s="336"/>
      <c r="P1068" s="319"/>
      <c r="Q1068" s="319"/>
      <c r="R1068" s="319"/>
    </row>
    <row r="1069" spans="1:18" s="335" customFormat="1" ht="39.6" customHeight="1" x14ac:dyDescent="0.25">
      <c r="A1069" s="326"/>
      <c r="B1069" s="326"/>
      <c r="C1069" s="326"/>
      <c r="D1069" s="338"/>
      <c r="E1069" s="340"/>
      <c r="F1069" s="316"/>
      <c r="G1069" s="338"/>
      <c r="H1069" s="341"/>
      <c r="I1069" s="342"/>
      <c r="J1069" s="342"/>
      <c r="K1069" s="341"/>
      <c r="L1069" s="343"/>
      <c r="M1069" s="337"/>
      <c r="O1069" s="336"/>
      <c r="P1069" s="319"/>
      <c r="Q1069" s="319"/>
      <c r="R1069" s="319"/>
    </row>
    <row r="1070" spans="1:18" s="335" customFormat="1" ht="39.6" customHeight="1" x14ac:dyDescent="0.25">
      <c r="A1070" s="326"/>
      <c r="B1070" s="326"/>
      <c r="C1070" s="326"/>
      <c r="D1070" s="338"/>
      <c r="E1070" s="340"/>
      <c r="F1070" s="316"/>
      <c r="G1070" s="338"/>
      <c r="H1070" s="341"/>
      <c r="I1070" s="342"/>
      <c r="J1070" s="342"/>
      <c r="K1070" s="341"/>
      <c r="L1070" s="343"/>
      <c r="M1070" s="337"/>
      <c r="O1070" s="336"/>
      <c r="P1070" s="319"/>
      <c r="Q1070" s="319"/>
      <c r="R1070" s="319"/>
    </row>
    <row r="1071" spans="1:18" s="335" customFormat="1" ht="39.6" customHeight="1" x14ac:dyDescent="0.25">
      <c r="A1071" s="326"/>
      <c r="B1071" s="326"/>
      <c r="C1071" s="326"/>
      <c r="D1071" s="338"/>
      <c r="E1071" s="340"/>
      <c r="F1071" s="316"/>
      <c r="G1071" s="338"/>
      <c r="H1071" s="341"/>
      <c r="I1071" s="342"/>
      <c r="J1071" s="342"/>
      <c r="K1071" s="341"/>
      <c r="L1071" s="343"/>
      <c r="M1071" s="337"/>
      <c r="O1071" s="336"/>
      <c r="P1071" s="319"/>
      <c r="Q1071" s="319"/>
      <c r="R1071" s="319"/>
    </row>
    <row r="1072" spans="1:18" s="335" customFormat="1" ht="39.6" customHeight="1" x14ac:dyDescent="0.25">
      <c r="A1072" s="326"/>
      <c r="B1072" s="326"/>
      <c r="C1072" s="326"/>
      <c r="D1072" s="338"/>
      <c r="E1072" s="340"/>
      <c r="F1072" s="316"/>
      <c r="G1072" s="338"/>
      <c r="H1072" s="341"/>
      <c r="I1072" s="342"/>
      <c r="J1072" s="342"/>
      <c r="K1072" s="341"/>
      <c r="L1072" s="343"/>
      <c r="M1072" s="337"/>
      <c r="O1072" s="336"/>
      <c r="P1072" s="319"/>
      <c r="Q1072" s="319"/>
      <c r="R1072" s="319"/>
    </row>
    <row r="1073" spans="1:18" s="335" customFormat="1" ht="39.6" customHeight="1" x14ac:dyDescent="0.25">
      <c r="A1073" s="326"/>
      <c r="B1073" s="326"/>
      <c r="C1073" s="326"/>
      <c r="D1073" s="338"/>
      <c r="E1073" s="340"/>
      <c r="F1073" s="316"/>
      <c r="G1073" s="338"/>
      <c r="H1073" s="341"/>
      <c r="I1073" s="342"/>
      <c r="J1073" s="342"/>
      <c r="K1073" s="341"/>
      <c r="L1073" s="343"/>
      <c r="M1073" s="337"/>
      <c r="O1073" s="336"/>
      <c r="P1073" s="319"/>
      <c r="Q1073" s="319"/>
      <c r="R1073" s="319"/>
    </row>
    <row r="1074" spans="1:18" s="335" customFormat="1" ht="39.6" customHeight="1" x14ac:dyDescent="0.25">
      <c r="A1074" s="326"/>
      <c r="B1074" s="326"/>
      <c r="C1074" s="326"/>
      <c r="D1074" s="338"/>
      <c r="E1074" s="340"/>
      <c r="F1074" s="316"/>
      <c r="G1074" s="338"/>
      <c r="H1074" s="341"/>
      <c r="I1074" s="342"/>
      <c r="J1074" s="342"/>
      <c r="K1074" s="341"/>
      <c r="L1074" s="343"/>
      <c r="M1074" s="337"/>
      <c r="O1074" s="336"/>
      <c r="P1074" s="319"/>
      <c r="Q1074" s="319"/>
      <c r="R1074" s="319"/>
    </row>
    <row r="1075" spans="1:18" s="335" customFormat="1" ht="39.6" customHeight="1" x14ac:dyDescent="0.25">
      <c r="A1075" s="326"/>
      <c r="B1075" s="326"/>
      <c r="C1075" s="326"/>
      <c r="D1075" s="338"/>
      <c r="E1075" s="340"/>
      <c r="F1075" s="316"/>
      <c r="G1075" s="338"/>
      <c r="H1075" s="341"/>
      <c r="I1075" s="342"/>
      <c r="J1075" s="342"/>
      <c r="K1075" s="341"/>
      <c r="L1075" s="343"/>
      <c r="M1075" s="337"/>
      <c r="O1075" s="336"/>
      <c r="P1075" s="319"/>
      <c r="Q1075" s="319"/>
      <c r="R1075" s="319"/>
    </row>
    <row r="1076" spans="1:18" s="335" customFormat="1" ht="39.6" customHeight="1" x14ac:dyDescent="0.25">
      <c r="A1076" s="326"/>
      <c r="B1076" s="326"/>
      <c r="C1076" s="326"/>
      <c r="D1076" s="338"/>
      <c r="E1076" s="340"/>
      <c r="F1076" s="316"/>
      <c r="G1076" s="338"/>
      <c r="H1076" s="341"/>
      <c r="I1076" s="342"/>
      <c r="J1076" s="342"/>
      <c r="K1076" s="341"/>
      <c r="L1076" s="343"/>
      <c r="M1076" s="337"/>
      <c r="O1076" s="336"/>
      <c r="P1076" s="319"/>
      <c r="Q1076" s="319"/>
      <c r="R1076" s="319"/>
    </row>
    <row r="1077" spans="1:18" s="335" customFormat="1" ht="39.6" customHeight="1" x14ac:dyDescent="0.25">
      <c r="A1077" s="326"/>
      <c r="B1077" s="326"/>
      <c r="C1077" s="326"/>
      <c r="D1077" s="338"/>
      <c r="E1077" s="340"/>
      <c r="F1077" s="316"/>
      <c r="G1077" s="338"/>
      <c r="H1077" s="341"/>
      <c r="I1077" s="342"/>
      <c r="J1077" s="342"/>
      <c r="K1077" s="341"/>
      <c r="L1077" s="343"/>
      <c r="M1077" s="337"/>
      <c r="O1077" s="336"/>
      <c r="P1077" s="319"/>
      <c r="Q1077" s="319"/>
      <c r="R1077" s="319"/>
    </row>
    <row r="1078" spans="1:18" s="335" customFormat="1" ht="39.6" customHeight="1" x14ac:dyDescent="0.25">
      <c r="A1078" s="326"/>
      <c r="B1078" s="326"/>
      <c r="C1078" s="326"/>
      <c r="D1078" s="338"/>
      <c r="E1078" s="340"/>
      <c r="F1078" s="316"/>
      <c r="G1078" s="338"/>
      <c r="H1078" s="341"/>
      <c r="I1078" s="342"/>
      <c r="J1078" s="342"/>
      <c r="K1078" s="341"/>
      <c r="L1078" s="343"/>
      <c r="M1078" s="337"/>
      <c r="O1078" s="336"/>
      <c r="P1078" s="319"/>
      <c r="Q1078" s="319"/>
      <c r="R1078" s="319"/>
    </row>
    <row r="1079" spans="1:18" s="335" customFormat="1" ht="39.6" customHeight="1" x14ac:dyDescent="0.25">
      <c r="A1079" s="326"/>
      <c r="B1079" s="326"/>
      <c r="C1079" s="326"/>
      <c r="D1079" s="338"/>
      <c r="E1079" s="340"/>
      <c r="F1079" s="316"/>
      <c r="G1079" s="338"/>
      <c r="H1079" s="341"/>
      <c r="I1079" s="342"/>
      <c r="J1079" s="342"/>
      <c r="K1079" s="341"/>
      <c r="L1079" s="343"/>
      <c r="M1079" s="337"/>
      <c r="O1079" s="336"/>
      <c r="P1079" s="319"/>
      <c r="Q1079" s="319"/>
      <c r="R1079" s="319"/>
    </row>
    <row r="1080" spans="1:18" s="335" customFormat="1" ht="39.6" customHeight="1" x14ac:dyDescent="0.25">
      <c r="A1080" s="326"/>
      <c r="B1080" s="326"/>
      <c r="C1080" s="326"/>
      <c r="D1080" s="338"/>
      <c r="E1080" s="340"/>
      <c r="F1080" s="316"/>
      <c r="G1080" s="338"/>
      <c r="H1080" s="341"/>
      <c r="I1080" s="342"/>
      <c r="J1080" s="342"/>
      <c r="K1080" s="341"/>
      <c r="L1080" s="343"/>
      <c r="M1080" s="337"/>
      <c r="O1080" s="336"/>
      <c r="P1080" s="319"/>
      <c r="Q1080" s="319"/>
      <c r="R1080" s="319"/>
    </row>
    <row r="1081" spans="1:18" s="335" customFormat="1" ht="39.6" customHeight="1" x14ac:dyDescent="0.25">
      <c r="A1081" s="326"/>
      <c r="B1081" s="326"/>
      <c r="C1081" s="326"/>
      <c r="D1081" s="338"/>
      <c r="E1081" s="340"/>
      <c r="F1081" s="316"/>
      <c r="G1081" s="338"/>
      <c r="H1081" s="341"/>
      <c r="I1081" s="342"/>
      <c r="J1081" s="342"/>
      <c r="K1081" s="341"/>
      <c r="L1081" s="343"/>
      <c r="M1081" s="337"/>
      <c r="O1081" s="336"/>
      <c r="P1081" s="319"/>
      <c r="Q1081" s="319"/>
      <c r="R1081" s="319"/>
    </row>
    <row r="1082" spans="1:18" s="335" customFormat="1" ht="39.6" customHeight="1" x14ac:dyDescent="0.25">
      <c r="A1082" s="326"/>
      <c r="B1082" s="326"/>
      <c r="C1082" s="326"/>
      <c r="D1082" s="338"/>
      <c r="E1082" s="340"/>
      <c r="F1082" s="316"/>
      <c r="G1082" s="338"/>
      <c r="H1082" s="341"/>
      <c r="I1082" s="342"/>
      <c r="J1082" s="342"/>
      <c r="K1082" s="341"/>
      <c r="L1082" s="343"/>
      <c r="M1082" s="337"/>
      <c r="O1082" s="336"/>
      <c r="P1082" s="319"/>
      <c r="Q1082" s="319"/>
      <c r="R1082" s="319"/>
    </row>
    <row r="1083" spans="1:18" s="335" customFormat="1" ht="39.6" customHeight="1" x14ac:dyDescent="0.25">
      <c r="A1083" s="326"/>
      <c r="B1083" s="326"/>
      <c r="C1083" s="326"/>
      <c r="D1083" s="338"/>
      <c r="E1083" s="340"/>
      <c r="F1083" s="316"/>
      <c r="G1083" s="338"/>
      <c r="H1083" s="341"/>
      <c r="I1083" s="342"/>
      <c r="J1083" s="342"/>
      <c r="K1083" s="341"/>
      <c r="L1083" s="343"/>
      <c r="M1083" s="337"/>
      <c r="O1083" s="336"/>
      <c r="P1083" s="319"/>
      <c r="Q1083" s="319"/>
      <c r="R1083" s="319"/>
    </row>
    <row r="1084" spans="1:18" s="335" customFormat="1" ht="39.6" customHeight="1" x14ac:dyDescent="0.25">
      <c r="A1084" s="326"/>
      <c r="B1084" s="326"/>
      <c r="C1084" s="326"/>
      <c r="D1084" s="338"/>
      <c r="E1084" s="340"/>
      <c r="F1084" s="316"/>
      <c r="G1084" s="338"/>
      <c r="H1084" s="341"/>
      <c r="I1084" s="342"/>
      <c r="J1084" s="342"/>
      <c r="K1084" s="341"/>
      <c r="L1084" s="343"/>
      <c r="M1084" s="337"/>
      <c r="O1084" s="336"/>
      <c r="P1084" s="319"/>
      <c r="Q1084" s="319"/>
      <c r="R1084" s="319"/>
    </row>
    <row r="1085" spans="1:18" s="335" customFormat="1" ht="39.6" customHeight="1" x14ac:dyDescent="0.25">
      <c r="A1085" s="326"/>
      <c r="B1085" s="326"/>
      <c r="C1085" s="326"/>
      <c r="D1085" s="338"/>
      <c r="E1085" s="340"/>
      <c r="F1085" s="316"/>
      <c r="G1085" s="338"/>
      <c r="H1085" s="341"/>
      <c r="I1085" s="342"/>
      <c r="J1085" s="342"/>
      <c r="K1085" s="341"/>
      <c r="L1085" s="343"/>
      <c r="M1085" s="337"/>
      <c r="O1085" s="336"/>
      <c r="P1085" s="319"/>
      <c r="Q1085" s="319"/>
      <c r="R1085" s="319"/>
    </row>
    <row r="1086" spans="1:18" s="335" customFormat="1" ht="39.6" customHeight="1" x14ac:dyDescent="0.25">
      <c r="A1086" s="326"/>
      <c r="B1086" s="326"/>
      <c r="C1086" s="326"/>
      <c r="D1086" s="338"/>
      <c r="E1086" s="340"/>
      <c r="F1086" s="316"/>
      <c r="G1086" s="338"/>
      <c r="H1086" s="341"/>
      <c r="I1086" s="342"/>
      <c r="J1086" s="342"/>
      <c r="K1086" s="341"/>
      <c r="L1086" s="343"/>
      <c r="M1086" s="337"/>
      <c r="O1086" s="336"/>
      <c r="P1086" s="319"/>
      <c r="Q1086" s="319"/>
      <c r="R1086" s="319"/>
    </row>
    <row r="1087" spans="1:18" s="335" customFormat="1" ht="39.6" customHeight="1" x14ac:dyDescent="0.25">
      <c r="A1087" s="326"/>
      <c r="B1087" s="326"/>
      <c r="C1087" s="326"/>
      <c r="D1087" s="338"/>
      <c r="E1087" s="340"/>
      <c r="F1087" s="316"/>
      <c r="G1087" s="338"/>
      <c r="H1087" s="341"/>
      <c r="I1087" s="342"/>
      <c r="J1087" s="342"/>
      <c r="K1087" s="341"/>
      <c r="L1087" s="343"/>
      <c r="M1087" s="337"/>
      <c r="O1087" s="336"/>
      <c r="P1087" s="319"/>
      <c r="Q1087" s="319"/>
      <c r="R1087" s="319"/>
    </row>
    <row r="1088" spans="1:18" s="335" customFormat="1" ht="39.6" customHeight="1" x14ac:dyDescent="0.25">
      <c r="A1088" s="326"/>
      <c r="B1088" s="326"/>
      <c r="C1088" s="326"/>
      <c r="D1088" s="338"/>
      <c r="E1088" s="340"/>
      <c r="F1088" s="316"/>
      <c r="G1088" s="338"/>
      <c r="H1088" s="341"/>
      <c r="I1088" s="342"/>
      <c r="J1088" s="342"/>
      <c r="K1088" s="341"/>
      <c r="L1088" s="343"/>
      <c r="M1088" s="337"/>
      <c r="O1088" s="336"/>
      <c r="P1088" s="319"/>
      <c r="Q1088" s="319"/>
      <c r="R1088" s="319"/>
    </row>
    <row r="1089" spans="1:18" s="335" customFormat="1" ht="39.6" customHeight="1" x14ac:dyDescent="0.25">
      <c r="A1089" s="326"/>
      <c r="B1089" s="326"/>
      <c r="C1089" s="326"/>
      <c r="D1089" s="338"/>
      <c r="E1089" s="340"/>
      <c r="F1089" s="316"/>
      <c r="G1089" s="338"/>
      <c r="H1089" s="341"/>
      <c r="I1089" s="342"/>
      <c r="J1089" s="342"/>
      <c r="K1089" s="341"/>
      <c r="L1089" s="343"/>
      <c r="M1089" s="337"/>
      <c r="O1089" s="336"/>
      <c r="P1089" s="319"/>
      <c r="Q1089" s="319"/>
      <c r="R1089" s="319"/>
    </row>
    <row r="1090" spans="1:18" s="335" customFormat="1" ht="39.6" customHeight="1" x14ac:dyDescent="0.25">
      <c r="A1090" s="326"/>
      <c r="B1090" s="326"/>
      <c r="C1090" s="326"/>
      <c r="D1090" s="338"/>
      <c r="E1090" s="340"/>
      <c r="F1090" s="316"/>
      <c r="G1090" s="338"/>
      <c r="H1090" s="341"/>
      <c r="I1090" s="342"/>
      <c r="J1090" s="342"/>
      <c r="K1090" s="341"/>
      <c r="L1090" s="343"/>
      <c r="M1090" s="337"/>
      <c r="O1090" s="336"/>
      <c r="P1090" s="319"/>
      <c r="Q1090" s="319"/>
      <c r="R1090" s="319"/>
    </row>
    <row r="1091" spans="1:18" s="335" customFormat="1" ht="39.6" customHeight="1" x14ac:dyDescent="0.25">
      <c r="A1091" s="326"/>
      <c r="B1091" s="326"/>
      <c r="C1091" s="326"/>
      <c r="D1091" s="338"/>
      <c r="E1091" s="340"/>
      <c r="F1091" s="316"/>
      <c r="G1091" s="338"/>
      <c r="H1091" s="341"/>
      <c r="I1091" s="342"/>
      <c r="J1091" s="342"/>
      <c r="K1091" s="341"/>
      <c r="L1091" s="343"/>
      <c r="M1091" s="337"/>
      <c r="O1091" s="336"/>
      <c r="P1091" s="319"/>
      <c r="Q1091" s="319"/>
      <c r="R1091" s="319"/>
    </row>
    <row r="1092" spans="1:18" s="335" customFormat="1" ht="39.6" customHeight="1" x14ac:dyDescent="0.25">
      <c r="A1092" s="326"/>
      <c r="B1092" s="326"/>
      <c r="C1092" s="326"/>
      <c r="D1092" s="338"/>
      <c r="E1092" s="340"/>
      <c r="F1092" s="316"/>
      <c r="G1092" s="338"/>
      <c r="H1092" s="341"/>
      <c r="I1092" s="342"/>
      <c r="J1092" s="342"/>
      <c r="K1092" s="341"/>
      <c r="L1092" s="343"/>
      <c r="M1092" s="337"/>
      <c r="O1092" s="336"/>
      <c r="P1092" s="319"/>
      <c r="Q1092" s="319"/>
      <c r="R1092" s="319"/>
    </row>
    <row r="1093" spans="1:18" s="335" customFormat="1" ht="39.6" customHeight="1" x14ac:dyDescent="0.25">
      <c r="A1093" s="326"/>
      <c r="B1093" s="326"/>
      <c r="C1093" s="326"/>
      <c r="D1093" s="338"/>
      <c r="E1093" s="340"/>
      <c r="F1093" s="316"/>
      <c r="G1093" s="338"/>
      <c r="H1093" s="341"/>
      <c r="I1093" s="342"/>
      <c r="J1093" s="342"/>
      <c r="K1093" s="341"/>
      <c r="L1093" s="343"/>
      <c r="M1093" s="337"/>
      <c r="O1093" s="336"/>
      <c r="P1093" s="319"/>
      <c r="Q1093" s="319"/>
      <c r="R1093" s="319"/>
    </row>
    <row r="1094" spans="1:18" s="335" customFormat="1" ht="39.6" customHeight="1" x14ac:dyDescent="0.25">
      <c r="A1094" s="326"/>
      <c r="B1094" s="326"/>
      <c r="C1094" s="326"/>
      <c r="D1094" s="338"/>
      <c r="E1094" s="340"/>
      <c r="F1094" s="316"/>
      <c r="G1094" s="338"/>
      <c r="H1094" s="341"/>
      <c r="I1094" s="342"/>
      <c r="J1094" s="342"/>
      <c r="K1094" s="341"/>
      <c r="L1094" s="343"/>
      <c r="M1094" s="337"/>
      <c r="O1094" s="336"/>
      <c r="P1094" s="319"/>
      <c r="Q1094" s="319"/>
      <c r="R1094" s="319"/>
    </row>
    <row r="1095" spans="1:18" s="335" customFormat="1" ht="39.6" customHeight="1" x14ac:dyDescent="0.25">
      <c r="A1095" s="326"/>
      <c r="B1095" s="326"/>
      <c r="C1095" s="326"/>
      <c r="D1095" s="338"/>
      <c r="E1095" s="340"/>
      <c r="F1095" s="316"/>
      <c r="G1095" s="338"/>
      <c r="H1095" s="341"/>
      <c r="I1095" s="342"/>
      <c r="J1095" s="342"/>
      <c r="K1095" s="341"/>
      <c r="L1095" s="343"/>
      <c r="M1095" s="337"/>
      <c r="O1095" s="336"/>
      <c r="P1095" s="319"/>
      <c r="Q1095" s="319"/>
      <c r="R1095" s="319"/>
    </row>
    <row r="1096" spans="1:18" s="335" customFormat="1" ht="39.6" customHeight="1" x14ac:dyDescent="0.25">
      <c r="A1096" s="326"/>
      <c r="B1096" s="326"/>
      <c r="C1096" s="326"/>
      <c r="D1096" s="338"/>
      <c r="E1096" s="340"/>
      <c r="F1096" s="316"/>
      <c r="G1096" s="338"/>
      <c r="H1096" s="341"/>
      <c r="I1096" s="342"/>
      <c r="J1096" s="342"/>
      <c r="K1096" s="341"/>
      <c r="L1096" s="343"/>
      <c r="M1096" s="337"/>
      <c r="O1096" s="336"/>
      <c r="P1096" s="319"/>
      <c r="Q1096" s="319"/>
      <c r="R1096" s="319"/>
    </row>
    <row r="1097" spans="1:18" s="335" customFormat="1" ht="39.6" customHeight="1" x14ac:dyDescent="0.25">
      <c r="A1097" s="326"/>
      <c r="B1097" s="326"/>
      <c r="C1097" s="326"/>
      <c r="D1097" s="338"/>
      <c r="E1097" s="340"/>
      <c r="F1097" s="316"/>
      <c r="G1097" s="338"/>
      <c r="H1097" s="341"/>
      <c r="I1097" s="342"/>
      <c r="J1097" s="342"/>
      <c r="K1097" s="341"/>
      <c r="L1097" s="343"/>
      <c r="M1097" s="337"/>
      <c r="O1097" s="336"/>
      <c r="P1097" s="319"/>
      <c r="Q1097" s="319"/>
      <c r="R1097" s="319"/>
    </row>
    <row r="1098" spans="1:18" s="335" customFormat="1" ht="39.6" customHeight="1" x14ac:dyDescent="0.25">
      <c r="A1098" s="326"/>
      <c r="B1098" s="326"/>
      <c r="C1098" s="326"/>
      <c r="D1098" s="338"/>
      <c r="E1098" s="340"/>
      <c r="F1098" s="316"/>
      <c r="G1098" s="338"/>
      <c r="H1098" s="341"/>
      <c r="I1098" s="342"/>
      <c r="J1098" s="342"/>
      <c r="K1098" s="341"/>
      <c r="L1098" s="343"/>
      <c r="M1098" s="337"/>
      <c r="O1098" s="336"/>
      <c r="P1098" s="319"/>
      <c r="Q1098" s="319"/>
      <c r="R1098" s="319"/>
    </row>
    <row r="1099" spans="1:18" s="335" customFormat="1" ht="39.6" customHeight="1" x14ac:dyDescent="0.25">
      <c r="A1099" s="326"/>
      <c r="B1099" s="326"/>
      <c r="C1099" s="326"/>
      <c r="D1099" s="338"/>
      <c r="E1099" s="340"/>
      <c r="F1099" s="316"/>
      <c r="G1099" s="338"/>
      <c r="H1099" s="341"/>
      <c r="I1099" s="342"/>
      <c r="J1099" s="342"/>
      <c r="K1099" s="341"/>
      <c r="L1099" s="343"/>
      <c r="M1099" s="337"/>
      <c r="O1099" s="336"/>
      <c r="P1099" s="319"/>
      <c r="Q1099" s="319"/>
      <c r="R1099" s="319"/>
    </row>
    <row r="1100" spans="1:18" s="335" customFormat="1" ht="39.6" customHeight="1" x14ac:dyDescent="0.25">
      <c r="A1100" s="326"/>
      <c r="B1100" s="326"/>
      <c r="C1100" s="326"/>
      <c r="D1100" s="338"/>
      <c r="E1100" s="340"/>
      <c r="F1100" s="316"/>
      <c r="G1100" s="338"/>
      <c r="H1100" s="341"/>
      <c r="I1100" s="342"/>
      <c r="J1100" s="342"/>
      <c r="K1100" s="341"/>
      <c r="L1100" s="343"/>
      <c r="M1100" s="337"/>
      <c r="O1100" s="336"/>
      <c r="P1100" s="319"/>
      <c r="Q1100" s="319"/>
      <c r="R1100" s="319"/>
    </row>
    <row r="1101" spans="1:18" s="335" customFormat="1" ht="39.6" customHeight="1" x14ac:dyDescent="0.25">
      <c r="A1101" s="326"/>
      <c r="B1101" s="326"/>
      <c r="C1101" s="326"/>
      <c r="D1101" s="338"/>
      <c r="E1101" s="340"/>
      <c r="F1101" s="316"/>
      <c r="G1101" s="338"/>
      <c r="H1101" s="341"/>
      <c r="I1101" s="342"/>
      <c r="J1101" s="342"/>
      <c r="K1101" s="341"/>
      <c r="L1101" s="343"/>
      <c r="M1101" s="337"/>
      <c r="O1101" s="336"/>
      <c r="P1101" s="319"/>
      <c r="Q1101" s="319"/>
      <c r="R1101" s="319"/>
    </row>
    <row r="1102" spans="1:18" s="335" customFormat="1" ht="39.6" customHeight="1" x14ac:dyDescent="0.25">
      <c r="A1102" s="326"/>
      <c r="B1102" s="326"/>
      <c r="C1102" s="326"/>
      <c r="D1102" s="338"/>
      <c r="E1102" s="340"/>
      <c r="F1102" s="316"/>
      <c r="G1102" s="338"/>
      <c r="H1102" s="341"/>
      <c r="I1102" s="342"/>
      <c r="J1102" s="342"/>
      <c r="K1102" s="341"/>
      <c r="L1102" s="343"/>
      <c r="M1102" s="337"/>
      <c r="O1102" s="336"/>
      <c r="P1102" s="319"/>
      <c r="Q1102" s="319"/>
      <c r="R1102" s="319"/>
    </row>
    <row r="1103" spans="1:18" s="335" customFormat="1" ht="39.6" customHeight="1" x14ac:dyDescent="0.25">
      <c r="A1103" s="326"/>
      <c r="B1103" s="326"/>
      <c r="C1103" s="326"/>
      <c r="D1103" s="338"/>
      <c r="E1103" s="340"/>
      <c r="F1103" s="316"/>
      <c r="G1103" s="338"/>
      <c r="H1103" s="341"/>
      <c r="I1103" s="342"/>
      <c r="J1103" s="342"/>
      <c r="K1103" s="341"/>
      <c r="L1103" s="343"/>
      <c r="M1103" s="337"/>
      <c r="O1103" s="336"/>
      <c r="P1103" s="319"/>
      <c r="Q1103" s="319"/>
      <c r="R1103" s="319"/>
    </row>
    <row r="1104" spans="1:18" s="335" customFormat="1" ht="39.6" customHeight="1" x14ac:dyDescent="0.25">
      <c r="A1104" s="326"/>
      <c r="B1104" s="326"/>
      <c r="C1104" s="326"/>
      <c r="D1104" s="338"/>
      <c r="E1104" s="340"/>
      <c r="F1104" s="316"/>
      <c r="G1104" s="338"/>
      <c r="H1104" s="341"/>
      <c r="I1104" s="342"/>
      <c r="J1104" s="342"/>
      <c r="K1104" s="341"/>
      <c r="L1104" s="343"/>
      <c r="M1104" s="337"/>
      <c r="O1104" s="336"/>
      <c r="P1104" s="319"/>
      <c r="Q1104" s="319"/>
      <c r="R1104" s="319"/>
    </row>
    <row r="1105" spans="1:18" s="335" customFormat="1" ht="39.6" customHeight="1" x14ac:dyDescent="0.25">
      <c r="A1105" s="326"/>
      <c r="B1105" s="326"/>
      <c r="C1105" s="326"/>
      <c r="D1105" s="338"/>
      <c r="E1105" s="340"/>
      <c r="F1105" s="316"/>
      <c r="G1105" s="338"/>
      <c r="H1105" s="341"/>
      <c r="I1105" s="342"/>
      <c r="J1105" s="342"/>
      <c r="K1105" s="341"/>
      <c r="L1105" s="343"/>
      <c r="M1105" s="337"/>
      <c r="O1105" s="336"/>
      <c r="P1105" s="319"/>
      <c r="Q1105" s="319"/>
      <c r="R1105" s="319"/>
    </row>
    <row r="1106" spans="1:18" s="335" customFormat="1" ht="39.6" customHeight="1" x14ac:dyDescent="0.25">
      <c r="A1106" s="326"/>
      <c r="B1106" s="326"/>
      <c r="C1106" s="326"/>
      <c r="D1106" s="338"/>
      <c r="E1106" s="340"/>
      <c r="F1106" s="316"/>
      <c r="G1106" s="338"/>
      <c r="H1106" s="341"/>
      <c r="I1106" s="342"/>
      <c r="J1106" s="342"/>
      <c r="K1106" s="341"/>
      <c r="L1106" s="343"/>
      <c r="M1106" s="337"/>
      <c r="O1106" s="336"/>
      <c r="P1106" s="319"/>
      <c r="Q1106" s="319"/>
      <c r="R1106" s="319"/>
    </row>
    <row r="1107" spans="1:18" s="335" customFormat="1" ht="39.6" customHeight="1" x14ac:dyDescent="0.25">
      <c r="A1107" s="326"/>
      <c r="B1107" s="326"/>
      <c r="C1107" s="326"/>
      <c r="D1107" s="338"/>
      <c r="E1107" s="340"/>
      <c r="F1107" s="316"/>
      <c r="G1107" s="338"/>
      <c r="H1107" s="341"/>
      <c r="I1107" s="342"/>
      <c r="J1107" s="342"/>
      <c r="K1107" s="341"/>
      <c r="L1107" s="343"/>
      <c r="M1107" s="337"/>
      <c r="O1107" s="336"/>
      <c r="P1107" s="319"/>
      <c r="Q1107" s="319"/>
      <c r="R1107" s="319"/>
    </row>
    <row r="1108" spans="1:18" s="335" customFormat="1" ht="39.6" customHeight="1" x14ac:dyDescent="0.25">
      <c r="A1108" s="326"/>
      <c r="B1108" s="326"/>
      <c r="C1108" s="326"/>
      <c r="D1108" s="338"/>
      <c r="E1108" s="340"/>
      <c r="F1108" s="316"/>
      <c r="G1108" s="338"/>
      <c r="H1108" s="341"/>
      <c r="I1108" s="342"/>
      <c r="J1108" s="342"/>
      <c r="K1108" s="341"/>
      <c r="L1108" s="343"/>
      <c r="M1108" s="337"/>
      <c r="O1108" s="336"/>
      <c r="P1108" s="319"/>
      <c r="Q1108" s="319"/>
      <c r="R1108" s="319"/>
    </row>
    <row r="1109" spans="1:18" s="335" customFormat="1" ht="39.6" customHeight="1" x14ac:dyDescent="0.25">
      <c r="A1109" s="326"/>
      <c r="B1109" s="326"/>
      <c r="C1109" s="326"/>
      <c r="D1109" s="338"/>
      <c r="E1109" s="340"/>
      <c r="F1109" s="316"/>
      <c r="G1109" s="338"/>
      <c r="H1109" s="341"/>
      <c r="I1109" s="342"/>
      <c r="J1109" s="342"/>
      <c r="K1109" s="341"/>
      <c r="L1109" s="343"/>
      <c r="M1109" s="337"/>
      <c r="O1109" s="336"/>
      <c r="P1109" s="319"/>
      <c r="Q1109" s="319"/>
      <c r="R1109" s="319"/>
    </row>
    <row r="1110" spans="1:18" s="335" customFormat="1" ht="39.6" customHeight="1" x14ac:dyDescent="0.25">
      <c r="A1110" s="326"/>
      <c r="B1110" s="326"/>
      <c r="C1110" s="326"/>
      <c r="D1110" s="338"/>
      <c r="E1110" s="340"/>
      <c r="F1110" s="316"/>
      <c r="G1110" s="338"/>
      <c r="H1110" s="341"/>
      <c r="I1110" s="342"/>
      <c r="J1110" s="342"/>
      <c r="K1110" s="341"/>
      <c r="L1110" s="343"/>
      <c r="M1110" s="337"/>
      <c r="O1110" s="336"/>
      <c r="P1110" s="319"/>
      <c r="Q1110" s="319"/>
      <c r="R1110" s="319"/>
    </row>
    <row r="1111" spans="1:18" s="335" customFormat="1" ht="39.6" customHeight="1" x14ac:dyDescent="0.25">
      <c r="A1111" s="326"/>
      <c r="B1111" s="326"/>
      <c r="C1111" s="326"/>
      <c r="D1111" s="338"/>
      <c r="E1111" s="340"/>
      <c r="F1111" s="316"/>
      <c r="G1111" s="338"/>
      <c r="H1111" s="341"/>
      <c r="I1111" s="342"/>
      <c r="J1111" s="342"/>
      <c r="K1111" s="341"/>
      <c r="L1111" s="343"/>
      <c r="M1111" s="337"/>
      <c r="O1111" s="336"/>
      <c r="P1111" s="319"/>
      <c r="Q1111" s="319"/>
      <c r="R1111" s="319"/>
    </row>
    <row r="1112" spans="1:18" s="335" customFormat="1" ht="39.6" customHeight="1" x14ac:dyDescent="0.25">
      <c r="A1112" s="326"/>
      <c r="B1112" s="326"/>
      <c r="C1112" s="326"/>
      <c r="D1112" s="338"/>
      <c r="E1112" s="340"/>
      <c r="F1112" s="316"/>
      <c r="G1112" s="338"/>
      <c r="H1112" s="341"/>
      <c r="I1112" s="342"/>
      <c r="J1112" s="342"/>
      <c r="K1112" s="341"/>
      <c r="L1112" s="343"/>
      <c r="M1112" s="337"/>
      <c r="O1112" s="336"/>
      <c r="P1112" s="319"/>
      <c r="Q1112" s="319"/>
      <c r="R1112" s="319"/>
    </row>
    <row r="1113" spans="1:18" s="335" customFormat="1" ht="39.6" customHeight="1" x14ac:dyDescent="0.25">
      <c r="A1113" s="326"/>
      <c r="B1113" s="326"/>
      <c r="C1113" s="326"/>
      <c r="D1113" s="338"/>
      <c r="E1113" s="340"/>
      <c r="F1113" s="316"/>
      <c r="G1113" s="338"/>
      <c r="H1113" s="341"/>
      <c r="I1113" s="342"/>
      <c r="J1113" s="342"/>
      <c r="K1113" s="341"/>
      <c r="L1113" s="343"/>
      <c r="M1113" s="337"/>
      <c r="O1113" s="336"/>
      <c r="P1113" s="319"/>
      <c r="Q1113" s="319"/>
      <c r="R1113" s="319"/>
    </row>
    <row r="1114" spans="1:18" s="335" customFormat="1" ht="39.6" customHeight="1" x14ac:dyDescent="0.25">
      <c r="A1114" s="326"/>
      <c r="B1114" s="326"/>
      <c r="C1114" s="326"/>
      <c r="D1114" s="338"/>
      <c r="E1114" s="340"/>
      <c r="F1114" s="316"/>
      <c r="G1114" s="338"/>
      <c r="H1114" s="341"/>
      <c r="I1114" s="342"/>
      <c r="J1114" s="342"/>
      <c r="K1114" s="341"/>
      <c r="L1114" s="343"/>
      <c r="M1114" s="337"/>
      <c r="O1114" s="336"/>
      <c r="P1114" s="319"/>
      <c r="Q1114" s="319"/>
      <c r="R1114" s="319"/>
    </row>
    <row r="1115" spans="1:18" s="335" customFormat="1" ht="39.6" customHeight="1" x14ac:dyDescent="0.25">
      <c r="A1115" s="326"/>
      <c r="B1115" s="326"/>
      <c r="C1115" s="326"/>
      <c r="D1115" s="338"/>
      <c r="E1115" s="340"/>
      <c r="F1115" s="316"/>
      <c r="G1115" s="338"/>
      <c r="H1115" s="341"/>
      <c r="I1115" s="342"/>
      <c r="J1115" s="342"/>
      <c r="K1115" s="341"/>
      <c r="L1115" s="343"/>
      <c r="M1115" s="337"/>
      <c r="O1115" s="336"/>
      <c r="P1115" s="319"/>
      <c r="Q1115" s="319"/>
      <c r="R1115" s="319"/>
    </row>
    <row r="1116" spans="1:18" s="335" customFormat="1" ht="39.6" customHeight="1" x14ac:dyDescent="0.25">
      <c r="A1116" s="326"/>
      <c r="B1116" s="326"/>
      <c r="C1116" s="326"/>
      <c r="D1116" s="338"/>
      <c r="E1116" s="340"/>
      <c r="F1116" s="316"/>
      <c r="G1116" s="338"/>
      <c r="H1116" s="341"/>
      <c r="I1116" s="342"/>
      <c r="J1116" s="342"/>
      <c r="K1116" s="341"/>
      <c r="L1116" s="343"/>
      <c r="M1116" s="337"/>
      <c r="O1116" s="336"/>
      <c r="P1116" s="319"/>
      <c r="Q1116" s="319"/>
      <c r="R1116" s="319"/>
    </row>
    <row r="1117" spans="1:18" s="335" customFormat="1" ht="39.6" customHeight="1" x14ac:dyDescent="0.25">
      <c r="A1117" s="326"/>
      <c r="B1117" s="326"/>
      <c r="C1117" s="326"/>
      <c r="D1117" s="338"/>
      <c r="E1117" s="340"/>
      <c r="F1117" s="316"/>
      <c r="G1117" s="338"/>
      <c r="H1117" s="341"/>
      <c r="I1117" s="342"/>
      <c r="J1117" s="342"/>
      <c r="K1117" s="341"/>
      <c r="L1117" s="343"/>
      <c r="M1117" s="337"/>
      <c r="O1117" s="336"/>
      <c r="P1117" s="319"/>
      <c r="Q1117" s="319"/>
      <c r="R1117" s="319"/>
    </row>
    <row r="1118" spans="1:18" s="335" customFormat="1" ht="39.6" customHeight="1" x14ac:dyDescent="0.25">
      <c r="A1118" s="326"/>
      <c r="B1118" s="326"/>
      <c r="C1118" s="326"/>
      <c r="D1118" s="338"/>
      <c r="E1118" s="340"/>
      <c r="F1118" s="316"/>
      <c r="G1118" s="338"/>
      <c r="H1118" s="341"/>
      <c r="I1118" s="342"/>
      <c r="J1118" s="342"/>
      <c r="K1118" s="341"/>
      <c r="L1118" s="343"/>
      <c r="M1118" s="337"/>
      <c r="O1118" s="336"/>
      <c r="P1118" s="319"/>
      <c r="Q1118" s="319"/>
      <c r="R1118" s="319"/>
    </row>
    <row r="1119" spans="1:18" s="335" customFormat="1" ht="39.6" customHeight="1" x14ac:dyDescent="0.25">
      <c r="A1119" s="326"/>
      <c r="B1119" s="326"/>
      <c r="C1119" s="326"/>
      <c r="D1119" s="338"/>
      <c r="E1119" s="340"/>
      <c r="F1119" s="316"/>
      <c r="G1119" s="338"/>
      <c r="H1119" s="341"/>
      <c r="I1119" s="342"/>
      <c r="J1119" s="342"/>
      <c r="K1119" s="341"/>
      <c r="L1119" s="343"/>
      <c r="M1119" s="337"/>
      <c r="O1119" s="336"/>
      <c r="P1119" s="319"/>
      <c r="Q1119" s="319"/>
      <c r="R1119" s="319"/>
    </row>
    <row r="1120" spans="1:18" s="335" customFormat="1" ht="39.6" customHeight="1" x14ac:dyDescent="0.25">
      <c r="A1120" s="326"/>
      <c r="B1120" s="326"/>
      <c r="C1120" s="326"/>
      <c r="D1120" s="338"/>
      <c r="E1120" s="340"/>
      <c r="F1120" s="316"/>
      <c r="G1120" s="338"/>
      <c r="H1120" s="341"/>
      <c r="I1120" s="342"/>
      <c r="J1120" s="342"/>
      <c r="K1120" s="341"/>
      <c r="L1120" s="343"/>
      <c r="M1120" s="337"/>
      <c r="O1120" s="336"/>
      <c r="P1120" s="319"/>
      <c r="Q1120" s="319"/>
      <c r="R1120" s="319"/>
    </row>
    <row r="1121" spans="1:18" s="335" customFormat="1" ht="39.6" customHeight="1" x14ac:dyDescent="0.25">
      <c r="A1121" s="326"/>
      <c r="B1121" s="326"/>
      <c r="C1121" s="326"/>
      <c r="D1121" s="338"/>
      <c r="E1121" s="340"/>
      <c r="F1121" s="316"/>
      <c r="G1121" s="338"/>
      <c r="H1121" s="341"/>
      <c r="I1121" s="342"/>
      <c r="J1121" s="342"/>
      <c r="K1121" s="341"/>
      <c r="L1121" s="343"/>
      <c r="M1121" s="337"/>
      <c r="O1121" s="336"/>
      <c r="P1121" s="319"/>
      <c r="Q1121" s="319"/>
      <c r="R1121" s="319"/>
    </row>
    <row r="1122" spans="1:18" s="335" customFormat="1" ht="39.6" customHeight="1" x14ac:dyDescent="0.25">
      <c r="A1122" s="326"/>
      <c r="B1122" s="326"/>
      <c r="C1122" s="326"/>
      <c r="D1122" s="338"/>
      <c r="E1122" s="340"/>
      <c r="F1122" s="316"/>
      <c r="G1122" s="338"/>
      <c r="H1122" s="341"/>
      <c r="I1122" s="342"/>
      <c r="J1122" s="342"/>
      <c r="K1122" s="341"/>
      <c r="L1122" s="343"/>
      <c r="M1122" s="337"/>
      <c r="O1122" s="336"/>
      <c r="P1122" s="319"/>
      <c r="Q1122" s="319"/>
      <c r="R1122" s="319"/>
    </row>
    <row r="1123" spans="1:18" s="335" customFormat="1" ht="39.6" customHeight="1" x14ac:dyDescent="0.25">
      <c r="A1123" s="326"/>
      <c r="B1123" s="326"/>
      <c r="C1123" s="326"/>
      <c r="D1123" s="338"/>
      <c r="E1123" s="340"/>
      <c r="F1123" s="316"/>
      <c r="G1123" s="338"/>
      <c r="H1123" s="341"/>
      <c r="I1123" s="342"/>
      <c r="J1123" s="342"/>
      <c r="K1123" s="341"/>
      <c r="L1123" s="343"/>
      <c r="M1123" s="337"/>
      <c r="O1123" s="336"/>
      <c r="P1123" s="319"/>
      <c r="Q1123" s="319"/>
      <c r="R1123" s="319"/>
    </row>
    <row r="1124" spans="1:18" s="335" customFormat="1" ht="39.6" customHeight="1" x14ac:dyDescent="0.25">
      <c r="A1124" s="326"/>
      <c r="B1124" s="326"/>
      <c r="C1124" s="326"/>
      <c r="D1124" s="338"/>
      <c r="E1124" s="340"/>
      <c r="F1124" s="316"/>
      <c r="G1124" s="338"/>
      <c r="H1124" s="341"/>
      <c r="I1124" s="342"/>
      <c r="J1124" s="342"/>
      <c r="K1124" s="341"/>
      <c r="L1124" s="343"/>
      <c r="M1124" s="337"/>
      <c r="O1124" s="336"/>
      <c r="P1124" s="319"/>
      <c r="Q1124" s="319"/>
      <c r="R1124" s="319"/>
    </row>
    <row r="1125" spans="1:18" s="335" customFormat="1" ht="39.6" customHeight="1" x14ac:dyDescent="0.25">
      <c r="A1125" s="326"/>
      <c r="B1125" s="326"/>
      <c r="C1125" s="326"/>
      <c r="D1125" s="338"/>
      <c r="E1125" s="340"/>
      <c r="F1125" s="316"/>
      <c r="G1125" s="338"/>
      <c r="H1125" s="341"/>
      <c r="I1125" s="342"/>
      <c r="J1125" s="342"/>
      <c r="K1125" s="341"/>
      <c r="L1125" s="343"/>
      <c r="M1125" s="337"/>
      <c r="O1125" s="336"/>
      <c r="P1125" s="319"/>
      <c r="Q1125" s="319"/>
      <c r="R1125" s="319"/>
    </row>
    <row r="1126" spans="1:18" s="335" customFormat="1" ht="39.6" customHeight="1" x14ac:dyDescent="0.25">
      <c r="A1126" s="326"/>
      <c r="B1126" s="326"/>
      <c r="C1126" s="326"/>
      <c r="D1126" s="338"/>
      <c r="E1126" s="340"/>
      <c r="F1126" s="316"/>
      <c r="G1126" s="338"/>
      <c r="H1126" s="341"/>
      <c r="I1126" s="342"/>
      <c r="J1126" s="342"/>
      <c r="K1126" s="341"/>
      <c r="L1126" s="343"/>
      <c r="M1126" s="337"/>
      <c r="O1126" s="336"/>
      <c r="P1126" s="319"/>
      <c r="Q1126" s="319"/>
      <c r="R1126" s="319"/>
    </row>
    <row r="1127" spans="1:18" s="335" customFormat="1" ht="39.6" customHeight="1" x14ac:dyDescent="0.25">
      <c r="A1127" s="326"/>
      <c r="B1127" s="326"/>
      <c r="C1127" s="326"/>
      <c r="D1127" s="338"/>
      <c r="E1127" s="340"/>
      <c r="F1127" s="316"/>
      <c r="G1127" s="338"/>
      <c r="H1127" s="341"/>
      <c r="I1127" s="342"/>
      <c r="J1127" s="342"/>
      <c r="K1127" s="341"/>
      <c r="L1127" s="343"/>
      <c r="M1127" s="337"/>
      <c r="O1127" s="336"/>
      <c r="P1127" s="319"/>
      <c r="Q1127" s="319"/>
      <c r="R1127" s="319"/>
    </row>
    <row r="1128" spans="1:18" s="335" customFormat="1" ht="39.6" customHeight="1" x14ac:dyDescent="0.25">
      <c r="A1128" s="326"/>
      <c r="B1128" s="326"/>
      <c r="C1128" s="326"/>
      <c r="D1128" s="338"/>
      <c r="E1128" s="340"/>
      <c r="F1128" s="316"/>
      <c r="G1128" s="338"/>
      <c r="H1128" s="341"/>
      <c r="I1128" s="342"/>
      <c r="J1128" s="342"/>
      <c r="K1128" s="341"/>
      <c r="L1128" s="343"/>
      <c r="M1128" s="337"/>
      <c r="O1128" s="336"/>
      <c r="P1128" s="319"/>
      <c r="Q1128" s="319"/>
      <c r="R1128" s="319"/>
    </row>
    <row r="1129" spans="1:18" s="335" customFormat="1" ht="39.6" customHeight="1" x14ac:dyDescent="0.25">
      <c r="A1129" s="326"/>
      <c r="B1129" s="326"/>
      <c r="C1129" s="326"/>
      <c r="D1129" s="338"/>
      <c r="E1129" s="340"/>
      <c r="F1129" s="316"/>
      <c r="G1129" s="338"/>
      <c r="H1129" s="341"/>
      <c r="I1129" s="342"/>
      <c r="J1129" s="342"/>
      <c r="K1129" s="341"/>
      <c r="L1129" s="343"/>
      <c r="M1129" s="337"/>
      <c r="O1129" s="336"/>
      <c r="P1129" s="319"/>
      <c r="Q1129" s="319"/>
      <c r="R1129" s="319"/>
    </row>
    <row r="1130" spans="1:18" s="335" customFormat="1" ht="39.6" customHeight="1" x14ac:dyDescent="0.25">
      <c r="A1130" s="326"/>
      <c r="B1130" s="326"/>
      <c r="C1130" s="326"/>
      <c r="D1130" s="338"/>
      <c r="E1130" s="340"/>
      <c r="F1130" s="316"/>
      <c r="G1130" s="338"/>
      <c r="H1130" s="341"/>
      <c r="I1130" s="342"/>
      <c r="J1130" s="342"/>
      <c r="K1130" s="341"/>
      <c r="L1130" s="343"/>
      <c r="M1130" s="337"/>
      <c r="O1130" s="336"/>
      <c r="P1130" s="319"/>
      <c r="Q1130" s="319"/>
      <c r="R1130" s="319"/>
    </row>
    <row r="1131" spans="1:18" s="335" customFormat="1" ht="39.6" customHeight="1" x14ac:dyDescent="0.25">
      <c r="A1131" s="326"/>
      <c r="B1131" s="326"/>
      <c r="C1131" s="326"/>
      <c r="D1131" s="338"/>
      <c r="E1131" s="340"/>
      <c r="F1131" s="316"/>
      <c r="G1131" s="338"/>
      <c r="H1131" s="341"/>
      <c r="I1131" s="342"/>
      <c r="J1131" s="342"/>
      <c r="K1131" s="341"/>
      <c r="L1131" s="343"/>
      <c r="M1131" s="337"/>
      <c r="O1131" s="336"/>
      <c r="P1131" s="319"/>
      <c r="Q1131" s="319"/>
      <c r="R1131" s="319"/>
    </row>
    <row r="1132" spans="1:18" s="335" customFormat="1" ht="39.6" customHeight="1" x14ac:dyDescent="0.25">
      <c r="A1132" s="326"/>
      <c r="B1132" s="326"/>
      <c r="C1132" s="326"/>
      <c r="D1132" s="338"/>
      <c r="E1132" s="340"/>
      <c r="F1132" s="316"/>
      <c r="G1132" s="338"/>
      <c r="H1132" s="341"/>
      <c r="I1132" s="342"/>
      <c r="J1132" s="342"/>
      <c r="K1132" s="341"/>
      <c r="L1132" s="343"/>
      <c r="M1132" s="337"/>
      <c r="O1132" s="336"/>
      <c r="P1132" s="319"/>
      <c r="Q1132" s="319"/>
      <c r="R1132" s="319"/>
    </row>
    <row r="1133" spans="1:18" s="335" customFormat="1" ht="39.6" customHeight="1" x14ac:dyDescent="0.25">
      <c r="A1133" s="326"/>
      <c r="B1133" s="326"/>
      <c r="C1133" s="326"/>
      <c r="D1133" s="338"/>
      <c r="E1133" s="340"/>
      <c r="F1133" s="316"/>
      <c r="G1133" s="338"/>
      <c r="H1133" s="341"/>
      <c r="I1133" s="342"/>
      <c r="J1133" s="342"/>
      <c r="K1133" s="341"/>
      <c r="L1133" s="343"/>
      <c r="M1133" s="337"/>
      <c r="O1133" s="336"/>
      <c r="P1133" s="319"/>
      <c r="Q1133" s="319"/>
      <c r="R1133" s="319"/>
    </row>
    <row r="1134" spans="1:18" s="335" customFormat="1" ht="39.6" customHeight="1" x14ac:dyDescent="0.25">
      <c r="A1134" s="326"/>
      <c r="B1134" s="326"/>
      <c r="C1134" s="326"/>
      <c r="D1134" s="338"/>
      <c r="E1134" s="340"/>
      <c r="F1134" s="316"/>
      <c r="G1134" s="338"/>
      <c r="H1134" s="341"/>
      <c r="I1134" s="342"/>
      <c r="J1134" s="342"/>
      <c r="K1134" s="341"/>
      <c r="L1134" s="343"/>
      <c r="M1134" s="337"/>
      <c r="O1134" s="336"/>
      <c r="P1134" s="319"/>
      <c r="Q1134" s="319"/>
      <c r="R1134" s="319"/>
    </row>
    <row r="1135" spans="1:18" s="335" customFormat="1" ht="39.6" customHeight="1" x14ac:dyDescent="0.25">
      <c r="A1135" s="326"/>
      <c r="B1135" s="326"/>
      <c r="C1135" s="326"/>
      <c r="D1135" s="338"/>
      <c r="E1135" s="340"/>
      <c r="F1135" s="316"/>
      <c r="G1135" s="338"/>
      <c r="H1135" s="341"/>
      <c r="I1135" s="342"/>
      <c r="J1135" s="342"/>
      <c r="K1135" s="341"/>
      <c r="L1135" s="343"/>
      <c r="M1135" s="337"/>
      <c r="O1135" s="336"/>
      <c r="P1135" s="319"/>
      <c r="Q1135" s="319"/>
      <c r="R1135" s="319"/>
    </row>
    <row r="1136" spans="1:18" s="335" customFormat="1" ht="39.6" customHeight="1" x14ac:dyDescent="0.25">
      <c r="A1136" s="326"/>
      <c r="B1136" s="326"/>
      <c r="C1136" s="326"/>
      <c r="D1136" s="338"/>
      <c r="E1136" s="340"/>
      <c r="F1136" s="316"/>
      <c r="G1136" s="338"/>
      <c r="H1136" s="341"/>
      <c r="I1136" s="342"/>
      <c r="J1136" s="342"/>
      <c r="K1136" s="341"/>
      <c r="L1136" s="343"/>
      <c r="M1136" s="337"/>
      <c r="O1136" s="336"/>
      <c r="P1136" s="319"/>
      <c r="Q1136" s="319"/>
      <c r="R1136" s="319"/>
    </row>
    <row r="1137" spans="1:18" s="335" customFormat="1" ht="39.6" customHeight="1" x14ac:dyDescent="0.25">
      <c r="A1137" s="326"/>
      <c r="B1137" s="326"/>
      <c r="C1137" s="326"/>
      <c r="D1137" s="338"/>
      <c r="E1137" s="340"/>
      <c r="F1137" s="316"/>
      <c r="G1137" s="338"/>
      <c r="H1137" s="341"/>
      <c r="I1137" s="342"/>
      <c r="J1137" s="342"/>
      <c r="K1137" s="341"/>
      <c r="L1137" s="343"/>
      <c r="M1137" s="337"/>
      <c r="O1137" s="336"/>
      <c r="P1137" s="319"/>
      <c r="Q1137" s="319"/>
      <c r="R1137" s="319"/>
    </row>
    <row r="1138" spans="1:18" s="335" customFormat="1" ht="39.6" customHeight="1" x14ac:dyDescent="0.25">
      <c r="A1138" s="326"/>
      <c r="B1138" s="326"/>
      <c r="C1138" s="326"/>
      <c r="D1138" s="338"/>
      <c r="E1138" s="340"/>
      <c r="F1138" s="316"/>
      <c r="G1138" s="338"/>
      <c r="H1138" s="341"/>
      <c r="I1138" s="342"/>
      <c r="J1138" s="342"/>
      <c r="K1138" s="341"/>
      <c r="L1138" s="343"/>
      <c r="M1138" s="337"/>
      <c r="O1138" s="336"/>
      <c r="P1138" s="319"/>
      <c r="Q1138" s="319"/>
      <c r="R1138" s="319"/>
    </row>
    <row r="1139" spans="1:18" s="335" customFormat="1" ht="39.6" customHeight="1" x14ac:dyDescent="0.25">
      <c r="A1139" s="326"/>
      <c r="B1139" s="326"/>
      <c r="C1139" s="326"/>
      <c r="D1139" s="338"/>
      <c r="E1139" s="340"/>
      <c r="F1139" s="316"/>
      <c r="G1139" s="338"/>
      <c r="H1139" s="341"/>
      <c r="I1139" s="342"/>
      <c r="J1139" s="342"/>
      <c r="K1139" s="341"/>
      <c r="L1139" s="343"/>
      <c r="M1139" s="337"/>
      <c r="O1139" s="336"/>
      <c r="P1139" s="319"/>
      <c r="Q1139" s="319"/>
      <c r="R1139" s="319"/>
    </row>
    <row r="1140" spans="1:18" s="335" customFormat="1" ht="39.6" customHeight="1" x14ac:dyDescent="0.25">
      <c r="A1140" s="326"/>
      <c r="B1140" s="326"/>
      <c r="C1140" s="326"/>
      <c r="D1140" s="338"/>
      <c r="E1140" s="340"/>
      <c r="F1140" s="316"/>
      <c r="G1140" s="338"/>
      <c r="H1140" s="341"/>
      <c r="I1140" s="342"/>
      <c r="J1140" s="342"/>
      <c r="K1140" s="341"/>
      <c r="L1140" s="343"/>
      <c r="M1140" s="337"/>
      <c r="O1140" s="336"/>
      <c r="P1140" s="319"/>
      <c r="Q1140" s="319"/>
      <c r="R1140" s="319"/>
    </row>
    <row r="1141" spans="1:18" s="335" customFormat="1" ht="39.6" customHeight="1" x14ac:dyDescent="0.25">
      <c r="A1141" s="326"/>
      <c r="B1141" s="326"/>
      <c r="C1141" s="326"/>
      <c r="D1141" s="338"/>
      <c r="E1141" s="340"/>
      <c r="F1141" s="316"/>
      <c r="G1141" s="338"/>
      <c r="H1141" s="341"/>
      <c r="I1141" s="342"/>
      <c r="J1141" s="342"/>
      <c r="K1141" s="341"/>
      <c r="L1141" s="343"/>
      <c r="M1141" s="337"/>
      <c r="O1141" s="336"/>
      <c r="P1141" s="319"/>
      <c r="Q1141" s="319"/>
      <c r="R1141" s="319"/>
    </row>
    <row r="1142" spans="1:18" s="335" customFormat="1" ht="39.6" customHeight="1" x14ac:dyDescent="0.25">
      <c r="A1142" s="326"/>
      <c r="B1142" s="326"/>
      <c r="C1142" s="326"/>
      <c r="D1142" s="338"/>
      <c r="E1142" s="340"/>
      <c r="F1142" s="316"/>
      <c r="G1142" s="338"/>
      <c r="H1142" s="341"/>
      <c r="I1142" s="342"/>
      <c r="J1142" s="342"/>
      <c r="K1142" s="341"/>
      <c r="L1142" s="343"/>
      <c r="M1142" s="337"/>
      <c r="O1142" s="336"/>
      <c r="P1142" s="319"/>
      <c r="Q1142" s="319"/>
      <c r="R1142" s="319"/>
    </row>
    <row r="1143" spans="1:18" s="335" customFormat="1" ht="39.6" customHeight="1" x14ac:dyDescent="0.25">
      <c r="A1143" s="326"/>
      <c r="B1143" s="326"/>
      <c r="C1143" s="326"/>
      <c r="D1143" s="338"/>
      <c r="E1143" s="340"/>
      <c r="F1143" s="316"/>
      <c r="G1143" s="338"/>
      <c r="H1143" s="341"/>
      <c r="I1143" s="342"/>
      <c r="J1143" s="342"/>
      <c r="K1143" s="341"/>
      <c r="L1143" s="343"/>
      <c r="M1143" s="337"/>
      <c r="O1143" s="336"/>
      <c r="P1143" s="319"/>
      <c r="Q1143" s="319"/>
      <c r="R1143" s="319"/>
    </row>
    <row r="1144" spans="1:18" s="335" customFormat="1" ht="39.6" customHeight="1" x14ac:dyDescent="0.25">
      <c r="A1144" s="326"/>
      <c r="B1144" s="326"/>
      <c r="C1144" s="326"/>
      <c r="D1144" s="338"/>
      <c r="E1144" s="340"/>
      <c r="F1144" s="316"/>
      <c r="G1144" s="338"/>
      <c r="H1144" s="341"/>
      <c r="I1144" s="342"/>
      <c r="J1144" s="342"/>
      <c r="K1144" s="341"/>
      <c r="L1144" s="343"/>
      <c r="M1144" s="337"/>
      <c r="O1144" s="336"/>
      <c r="P1144" s="319"/>
      <c r="Q1144" s="319"/>
      <c r="R1144" s="319"/>
    </row>
    <row r="1145" spans="1:18" s="335" customFormat="1" ht="39.6" customHeight="1" x14ac:dyDescent="0.25">
      <c r="A1145" s="326"/>
      <c r="B1145" s="326"/>
      <c r="C1145" s="326"/>
      <c r="D1145" s="338"/>
      <c r="E1145" s="340"/>
      <c r="F1145" s="316"/>
      <c r="G1145" s="338"/>
      <c r="H1145" s="341"/>
      <c r="I1145" s="342"/>
      <c r="J1145" s="342"/>
      <c r="K1145" s="341"/>
      <c r="L1145" s="343"/>
      <c r="M1145" s="337"/>
      <c r="O1145" s="336"/>
      <c r="P1145" s="319"/>
      <c r="Q1145" s="319"/>
      <c r="R1145" s="319"/>
    </row>
    <row r="1146" spans="1:18" s="335" customFormat="1" ht="39.6" customHeight="1" x14ac:dyDescent="0.25">
      <c r="A1146" s="326"/>
      <c r="B1146" s="326"/>
      <c r="C1146" s="326"/>
      <c r="D1146" s="338"/>
      <c r="E1146" s="340"/>
      <c r="F1146" s="316"/>
      <c r="G1146" s="338"/>
      <c r="H1146" s="341"/>
      <c r="I1146" s="342"/>
      <c r="J1146" s="342"/>
      <c r="K1146" s="341"/>
      <c r="L1146" s="343"/>
      <c r="M1146" s="337"/>
      <c r="O1146" s="336"/>
      <c r="P1146" s="319"/>
      <c r="Q1146" s="319"/>
      <c r="R1146" s="319"/>
    </row>
    <row r="1147" spans="1:18" s="335" customFormat="1" ht="39.6" customHeight="1" x14ac:dyDescent="0.25">
      <c r="A1147" s="326"/>
      <c r="B1147" s="326"/>
      <c r="C1147" s="326"/>
      <c r="D1147" s="338"/>
      <c r="E1147" s="340"/>
      <c r="F1147" s="316"/>
      <c r="G1147" s="338"/>
      <c r="H1147" s="341"/>
      <c r="I1147" s="342"/>
      <c r="J1147" s="342"/>
      <c r="K1147" s="341"/>
      <c r="L1147" s="343"/>
      <c r="M1147" s="337"/>
      <c r="O1147" s="336"/>
      <c r="P1147" s="319"/>
      <c r="Q1147" s="319"/>
      <c r="R1147" s="319"/>
    </row>
    <row r="1148" spans="1:18" s="335" customFormat="1" ht="39.6" customHeight="1" x14ac:dyDescent="0.25">
      <c r="A1148" s="326"/>
      <c r="B1148" s="326"/>
      <c r="C1148" s="326"/>
      <c r="D1148" s="338"/>
      <c r="E1148" s="340"/>
      <c r="F1148" s="316"/>
      <c r="G1148" s="338"/>
      <c r="H1148" s="341"/>
      <c r="I1148" s="342"/>
      <c r="J1148" s="342"/>
      <c r="K1148" s="341"/>
      <c r="L1148" s="343"/>
      <c r="M1148" s="337"/>
      <c r="O1148" s="336"/>
      <c r="P1148" s="319"/>
      <c r="Q1148" s="319"/>
      <c r="R1148" s="319"/>
    </row>
    <row r="1149" spans="1:18" s="335" customFormat="1" ht="39.6" customHeight="1" x14ac:dyDescent="0.25">
      <c r="A1149" s="326"/>
      <c r="B1149" s="326"/>
      <c r="C1149" s="326"/>
      <c r="D1149" s="338"/>
      <c r="E1149" s="340"/>
      <c r="F1149" s="316"/>
      <c r="G1149" s="338"/>
      <c r="H1149" s="341"/>
      <c r="I1149" s="342"/>
      <c r="J1149" s="342"/>
      <c r="K1149" s="341"/>
      <c r="L1149" s="343"/>
      <c r="M1149" s="337"/>
      <c r="O1149" s="336"/>
      <c r="P1149" s="319"/>
      <c r="Q1149" s="319"/>
      <c r="R1149" s="319"/>
    </row>
    <row r="1150" spans="1:18" s="335" customFormat="1" ht="39.6" customHeight="1" x14ac:dyDescent="0.25">
      <c r="A1150" s="326"/>
      <c r="B1150" s="326"/>
      <c r="C1150" s="326"/>
      <c r="D1150" s="338"/>
      <c r="E1150" s="340"/>
      <c r="F1150" s="316"/>
      <c r="G1150" s="338"/>
      <c r="H1150" s="341"/>
      <c r="I1150" s="342"/>
      <c r="J1150" s="342"/>
      <c r="K1150" s="341"/>
      <c r="L1150" s="343"/>
      <c r="M1150" s="337"/>
      <c r="O1150" s="336"/>
      <c r="P1150" s="319"/>
      <c r="Q1150" s="319"/>
      <c r="R1150" s="319"/>
    </row>
    <row r="1151" spans="1:18" s="335" customFormat="1" ht="39.6" customHeight="1" x14ac:dyDescent="0.25">
      <c r="A1151" s="326"/>
      <c r="B1151" s="326"/>
      <c r="C1151" s="326"/>
      <c r="D1151" s="338"/>
      <c r="E1151" s="340"/>
      <c r="F1151" s="316"/>
      <c r="G1151" s="338"/>
      <c r="H1151" s="341"/>
      <c r="I1151" s="342"/>
      <c r="J1151" s="342"/>
      <c r="K1151" s="341"/>
      <c r="L1151" s="343"/>
      <c r="M1151" s="337"/>
      <c r="O1151" s="336"/>
      <c r="P1151" s="319"/>
      <c r="Q1151" s="319"/>
      <c r="R1151" s="319"/>
    </row>
    <row r="1152" spans="1:18" s="335" customFormat="1" ht="39.6" customHeight="1" x14ac:dyDescent="0.25">
      <c r="A1152" s="326"/>
      <c r="B1152" s="326"/>
      <c r="C1152" s="326"/>
      <c r="D1152" s="338"/>
      <c r="E1152" s="340"/>
      <c r="F1152" s="316"/>
      <c r="G1152" s="338"/>
      <c r="H1152" s="341"/>
      <c r="I1152" s="342"/>
      <c r="J1152" s="342"/>
      <c r="K1152" s="341"/>
      <c r="L1152" s="343"/>
      <c r="M1152" s="337"/>
      <c r="O1152" s="336"/>
      <c r="P1152" s="319"/>
      <c r="Q1152" s="319"/>
      <c r="R1152" s="319"/>
    </row>
    <row r="1153" spans="1:18" s="335" customFormat="1" ht="39.6" customHeight="1" x14ac:dyDescent="0.25">
      <c r="A1153" s="326"/>
      <c r="B1153" s="326"/>
      <c r="C1153" s="326"/>
      <c r="D1153" s="338"/>
      <c r="E1153" s="340"/>
      <c r="F1153" s="316"/>
      <c r="G1153" s="338"/>
      <c r="H1153" s="341"/>
      <c r="I1153" s="342"/>
      <c r="J1153" s="342"/>
      <c r="K1153" s="341"/>
      <c r="L1153" s="343"/>
      <c r="M1153" s="337"/>
      <c r="O1153" s="336"/>
      <c r="P1153" s="319"/>
      <c r="Q1153" s="319"/>
      <c r="R1153" s="319"/>
    </row>
    <row r="1154" spans="1:18" s="335" customFormat="1" ht="39.6" customHeight="1" x14ac:dyDescent="0.25">
      <c r="A1154" s="326"/>
      <c r="B1154" s="326"/>
      <c r="C1154" s="326"/>
      <c r="D1154" s="338"/>
      <c r="E1154" s="340"/>
      <c r="F1154" s="316"/>
      <c r="G1154" s="338"/>
      <c r="H1154" s="341"/>
      <c r="I1154" s="342"/>
      <c r="J1154" s="342"/>
      <c r="K1154" s="341"/>
      <c r="L1154" s="343"/>
      <c r="M1154" s="337"/>
      <c r="O1154" s="336"/>
      <c r="P1154" s="319"/>
      <c r="Q1154" s="319"/>
      <c r="R1154" s="319"/>
    </row>
    <row r="1155" spans="1:18" s="335" customFormat="1" ht="39.6" customHeight="1" x14ac:dyDescent="0.25">
      <c r="A1155" s="326"/>
      <c r="B1155" s="326"/>
      <c r="C1155" s="326"/>
      <c r="D1155" s="338"/>
      <c r="E1155" s="340"/>
      <c r="F1155" s="316"/>
      <c r="G1155" s="338"/>
      <c r="H1155" s="341"/>
      <c r="I1155" s="342"/>
      <c r="J1155" s="342"/>
      <c r="K1155" s="341"/>
      <c r="L1155" s="343"/>
      <c r="M1155" s="337"/>
      <c r="O1155" s="336"/>
      <c r="P1155" s="319"/>
      <c r="Q1155" s="319"/>
      <c r="R1155" s="319"/>
    </row>
    <row r="1156" spans="1:18" s="335" customFormat="1" ht="39.6" customHeight="1" x14ac:dyDescent="0.25">
      <c r="A1156" s="326"/>
      <c r="B1156" s="326"/>
      <c r="C1156" s="326"/>
      <c r="D1156" s="338"/>
      <c r="E1156" s="340"/>
      <c r="F1156" s="316"/>
      <c r="G1156" s="338"/>
      <c r="H1156" s="341"/>
      <c r="I1156" s="342"/>
      <c r="J1156" s="342"/>
      <c r="K1156" s="341"/>
      <c r="L1156" s="343"/>
      <c r="M1156" s="337"/>
      <c r="O1156" s="336"/>
      <c r="P1156" s="319"/>
      <c r="Q1156" s="319"/>
      <c r="R1156" s="319"/>
    </row>
    <row r="1157" spans="1:18" s="335" customFormat="1" ht="39.6" customHeight="1" x14ac:dyDescent="0.25">
      <c r="A1157" s="326"/>
      <c r="B1157" s="326"/>
      <c r="C1157" s="326"/>
      <c r="D1157" s="338"/>
      <c r="E1157" s="340"/>
      <c r="F1157" s="316"/>
      <c r="G1157" s="338"/>
      <c r="H1157" s="341"/>
      <c r="I1157" s="342"/>
      <c r="J1157" s="342"/>
      <c r="K1157" s="341"/>
      <c r="L1157" s="343"/>
      <c r="M1157" s="337"/>
      <c r="O1157" s="336"/>
      <c r="P1157" s="319"/>
      <c r="Q1157" s="319"/>
      <c r="R1157" s="319"/>
    </row>
    <row r="1158" spans="1:18" s="335" customFormat="1" ht="39.6" customHeight="1" x14ac:dyDescent="0.25">
      <c r="A1158" s="326"/>
      <c r="B1158" s="326"/>
      <c r="C1158" s="326"/>
      <c r="D1158" s="338"/>
      <c r="E1158" s="340"/>
      <c r="F1158" s="316"/>
      <c r="G1158" s="338"/>
      <c r="H1158" s="341"/>
      <c r="I1158" s="342"/>
      <c r="J1158" s="342"/>
      <c r="K1158" s="341"/>
      <c r="L1158" s="343"/>
      <c r="M1158" s="337"/>
      <c r="O1158" s="336"/>
      <c r="P1158" s="319"/>
      <c r="Q1158" s="319"/>
      <c r="R1158" s="319"/>
    </row>
    <row r="1159" spans="1:18" s="335" customFormat="1" ht="39.6" customHeight="1" x14ac:dyDescent="0.25">
      <c r="A1159" s="326"/>
      <c r="B1159" s="326"/>
      <c r="C1159" s="326"/>
      <c r="D1159" s="338"/>
      <c r="E1159" s="340"/>
      <c r="F1159" s="316"/>
      <c r="G1159" s="338"/>
      <c r="H1159" s="341"/>
      <c r="I1159" s="342"/>
      <c r="J1159" s="342"/>
      <c r="K1159" s="341"/>
      <c r="L1159" s="343"/>
      <c r="M1159" s="337"/>
      <c r="O1159" s="336"/>
      <c r="P1159" s="319"/>
      <c r="Q1159" s="319"/>
      <c r="R1159" s="319"/>
    </row>
    <row r="1160" spans="1:18" s="335" customFormat="1" ht="39.6" customHeight="1" x14ac:dyDescent="0.25">
      <c r="A1160" s="326"/>
      <c r="B1160" s="326"/>
      <c r="C1160" s="326"/>
      <c r="D1160" s="338"/>
      <c r="E1160" s="340"/>
      <c r="F1160" s="316"/>
      <c r="G1160" s="338"/>
      <c r="H1160" s="341"/>
      <c r="I1160" s="342"/>
      <c r="J1160" s="342"/>
      <c r="K1160" s="341"/>
      <c r="L1160" s="343"/>
      <c r="M1160" s="337"/>
      <c r="O1160" s="336"/>
      <c r="P1160" s="319"/>
      <c r="Q1160" s="319"/>
      <c r="R1160" s="319"/>
    </row>
    <row r="1161" spans="1:18" s="335" customFormat="1" ht="39.6" customHeight="1" x14ac:dyDescent="0.25">
      <c r="A1161" s="326"/>
      <c r="B1161" s="326"/>
      <c r="C1161" s="326"/>
      <c r="D1161" s="338"/>
      <c r="E1161" s="340"/>
      <c r="F1161" s="316"/>
      <c r="G1161" s="338"/>
      <c r="H1161" s="341"/>
      <c r="I1161" s="342"/>
      <c r="J1161" s="342"/>
      <c r="K1161" s="341"/>
      <c r="L1161" s="343"/>
      <c r="M1161" s="337"/>
      <c r="O1161" s="336"/>
      <c r="P1161" s="319"/>
      <c r="Q1161" s="319"/>
      <c r="R1161" s="319"/>
    </row>
    <row r="1162" spans="1:18" s="335" customFormat="1" ht="39.6" customHeight="1" x14ac:dyDescent="0.25">
      <c r="A1162" s="326"/>
      <c r="B1162" s="326"/>
      <c r="C1162" s="326"/>
      <c r="D1162" s="338"/>
      <c r="E1162" s="340"/>
      <c r="F1162" s="316"/>
      <c r="G1162" s="338"/>
      <c r="H1162" s="341"/>
      <c r="I1162" s="342"/>
      <c r="J1162" s="342"/>
      <c r="K1162" s="341"/>
      <c r="L1162" s="343"/>
      <c r="M1162" s="337"/>
      <c r="O1162" s="336"/>
      <c r="P1162" s="319"/>
      <c r="Q1162" s="319"/>
      <c r="R1162" s="319"/>
    </row>
    <row r="1163" spans="1:18" s="335" customFormat="1" ht="39.6" customHeight="1" x14ac:dyDescent="0.25">
      <c r="A1163" s="326"/>
      <c r="B1163" s="326"/>
      <c r="C1163" s="326"/>
      <c r="D1163" s="338"/>
      <c r="E1163" s="340"/>
      <c r="F1163" s="316"/>
      <c r="G1163" s="338"/>
      <c r="H1163" s="341"/>
      <c r="I1163" s="342"/>
      <c r="J1163" s="342"/>
      <c r="K1163" s="341"/>
      <c r="L1163" s="343"/>
      <c r="M1163" s="337"/>
      <c r="O1163" s="336"/>
      <c r="P1163" s="319"/>
      <c r="Q1163" s="319"/>
      <c r="R1163" s="319"/>
    </row>
    <row r="1164" spans="1:18" s="335" customFormat="1" ht="39.6" customHeight="1" x14ac:dyDescent="0.25">
      <c r="A1164" s="326"/>
      <c r="B1164" s="326"/>
      <c r="C1164" s="326"/>
      <c r="D1164" s="338"/>
      <c r="E1164" s="340"/>
      <c r="F1164" s="316"/>
      <c r="G1164" s="338"/>
      <c r="H1164" s="341"/>
      <c r="I1164" s="342"/>
      <c r="J1164" s="342"/>
      <c r="K1164" s="341"/>
      <c r="L1164" s="343"/>
      <c r="M1164" s="337"/>
      <c r="O1164" s="336"/>
      <c r="P1164" s="319"/>
      <c r="Q1164" s="319"/>
      <c r="R1164" s="319"/>
    </row>
    <row r="1165" spans="1:18" s="335" customFormat="1" ht="39.6" customHeight="1" x14ac:dyDescent="0.25">
      <c r="A1165" s="326"/>
      <c r="B1165" s="326"/>
      <c r="C1165" s="326"/>
      <c r="D1165" s="338"/>
      <c r="E1165" s="340"/>
      <c r="F1165" s="316"/>
      <c r="G1165" s="338"/>
      <c r="H1165" s="341"/>
      <c r="I1165" s="342"/>
      <c r="J1165" s="342"/>
      <c r="K1165" s="341"/>
      <c r="L1165" s="343"/>
      <c r="M1165" s="337"/>
      <c r="O1165" s="336"/>
      <c r="P1165" s="319"/>
      <c r="Q1165" s="319"/>
      <c r="R1165" s="319"/>
    </row>
    <row r="1166" spans="1:18" s="335" customFormat="1" ht="39.6" customHeight="1" x14ac:dyDescent="0.25">
      <c r="A1166" s="326"/>
      <c r="B1166" s="326"/>
      <c r="C1166" s="326"/>
      <c r="D1166" s="338"/>
      <c r="E1166" s="340"/>
      <c r="F1166" s="316"/>
      <c r="G1166" s="338"/>
      <c r="H1166" s="341"/>
      <c r="I1166" s="342"/>
      <c r="J1166" s="342"/>
      <c r="K1166" s="341"/>
      <c r="L1166" s="343"/>
      <c r="M1166" s="337"/>
      <c r="O1166" s="336"/>
      <c r="P1166" s="319"/>
      <c r="Q1166" s="319"/>
      <c r="R1166" s="319"/>
    </row>
    <row r="1167" spans="1:18" s="335" customFormat="1" ht="39.6" customHeight="1" x14ac:dyDescent="0.25">
      <c r="A1167" s="326"/>
      <c r="B1167" s="326"/>
      <c r="C1167" s="326"/>
      <c r="D1167" s="338"/>
      <c r="E1167" s="340"/>
      <c r="F1167" s="316"/>
      <c r="G1167" s="338"/>
      <c r="H1167" s="341"/>
      <c r="I1167" s="342"/>
      <c r="J1167" s="342"/>
      <c r="K1167" s="341"/>
      <c r="L1167" s="343"/>
      <c r="M1167" s="337"/>
      <c r="O1167" s="336"/>
      <c r="P1167" s="319"/>
      <c r="Q1167" s="319"/>
      <c r="R1167" s="319"/>
    </row>
    <row r="1168" spans="1:18" s="335" customFormat="1" ht="39.6" customHeight="1" x14ac:dyDescent="0.25">
      <c r="A1168" s="326"/>
      <c r="B1168" s="326"/>
      <c r="C1168" s="326"/>
      <c r="D1168" s="338"/>
      <c r="E1168" s="340"/>
      <c r="F1168" s="316"/>
      <c r="G1168" s="338"/>
      <c r="H1168" s="341"/>
      <c r="I1168" s="342"/>
      <c r="J1168" s="342"/>
      <c r="K1168" s="341"/>
      <c r="L1168" s="343"/>
      <c r="M1168" s="337"/>
      <c r="O1168" s="336"/>
      <c r="P1168" s="319"/>
      <c r="Q1168" s="319"/>
      <c r="R1168" s="319"/>
    </row>
    <row r="1169" spans="1:18" s="335" customFormat="1" ht="39.6" customHeight="1" x14ac:dyDescent="0.25">
      <c r="A1169" s="326"/>
      <c r="B1169" s="326"/>
      <c r="C1169" s="326"/>
      <c r="D1169" s="338"/>
      <c r="E1169" s="340"/>
      <c r="F1169" s="316"/>
      <c r="G1169" s="338"/>
      <c r="H1169" s="341"/>
      <c r="I1169" s="342"/>
      <c r="J1169" s="342"/>
      <c r="K1169" s="341"/>
      <c r="L1169" s="343"/>
      <c r="M1169" s="337"/>
      <c r="O1169" s="336"/>
      <c r="P1169" s="319"/>
      <c r="Q1169" s="319"/>
      <c r="R1169" s="319"/>
    </row>
    <row r="1170" spans="1:18" s="335" customFormat="1" ht="39.6" customHeight="1" x14ac:dyDescent="0.25">
      <c r="A1170" s="326"/>
      <c r="B1170" s="326"/>
      <c r="C1170" s="326"/>
      <c r="D1170" s="338"/>
      <c r="E1170" s="340"/>
      <c r="F1170" s="316"/>
      <c r="G1170" s="338"/>
      <c r="H1170" s="341"/>
      <c r="I1170" s="342"/>
      <c r="J1170" s="342"/>
      <c r="K1170" s="341"/>
      <c r="L1170" s="343"/>
      <c r="M1170" s="337"/>
      <c r="O1170" s="336"/>
      <c r="P1170" s="319"/>
      <c r="Q1170" s="319"/>
      <c r="R1170" s="319"/>
    </row>
    <row r="1171" spans="1:18" s="335" customFormat="1" ht="39.6" customHeight="1" x14ac:dyDescent="0.25">
      <c r="A1171" s="326"/>
      <c r="B1171" s="326"/>
      <c r="C1171" s="326"/>
      <c r="D1171" s="338"/>
      <c r="E1171" s="340"/>
      <c r="F1171" s="316"/>
      <c r="G1171" s="338"/>
      <c r="H1171" s="341"/>
      <c r="I1171" s="342"/>
      <c r="J1171" s="342"/>
      <c r="K1171" s="341"/>
      <c r="L1171" s="343"/>
      <c r="M1171" s="337"/>
      <c r="O1171" s="336"/>
      <c r="P1171" s="319"/>
      <c r="Q1171" s="319"/>
      <c r="R1171" s="319"/>
    </row>
    <row r="1172" spans="1:18" s="335" customFormat="1" ht="39.6" customHeight="1" x14ac:dyDescent="0.25">
      <c r="A1172" s="326"/>
      <c r="B1172" s="326"/>
      <c r="C1172" s="326"/>
      <c r="D1172" s="338"/>
      <c r="E1172" s="340"/>
      <c r="F1172" s="316"/>
      <c r="G1172" s="338"/>
      <c r="H1172" s="341"/>
      <c r="I1172" s="342"/>
      <c r="J1172" s="342"/>
      <c r="K1172" s="341"/>
      <c r="L1172" s="343"/>
      <c r="M1172" s="337"/>
      <c r="O1172" s="336"/>
      <c r="P1172" s="319"/>
      <c r="Q1172" s="319"/>
      <c r="R1172" s="319"/>
    </row>
    <row r="1173" spans="1:18" s="335" customFormat="1" ht="39.6" customHeight="1" x14ac:dyDescent="0.25">
      <c r="A1173" s="326"/>
      <c r="B1173" s="326"/>
      <c r="C1173" s="326"/>
      <c r="D1173" s="338"/>
      <c r="E1173" s="340"/>
      <c r="F1173" s="316"/>
      <c r="G1173" s="338"/>
      <c r="H1173" s="341"/>
      <c r="I1173" s="342"/>
      <c r="J1173" s="342"/>
      <c r="K1173" s="341"/>
      <c r="L1173" s="343"/>
      <c r="M1173" s="337"/>
      <c r="O1173" s="336"/>
      <c r="P1173" s="319"/>
      <c r="Q1173" s="319"/>
      <c r="R1173" s="319"/>
    </row>
    <row r="1174" spans="1:18" s="335" customFormat="1" ht="39.6" customHeight="1" x14ac:dyDescent="0.25">
      <c r="A1174" s="326"/>
      <c r="B1174" s="326"/>
      <c r="C1174" s="326"/>
      <c r="D1174" s="338"/>
      <c r="E1174" s="340"/>
      <c r="F1174" s="316"/>
      <c r="G1174" s="338"/>
      <c r="H1174" s="341"/>
      <c r="I1174" s="342"/>
      <c r="J1174" s="342"/>
      <c r="K1174" s="341"/>
      <c r="L1174" s="343"/>
      <c r="M1174" s="337"/>
      <c r="O1174" s="336"/>
      <c r="P1174" s="319"/>
      <c r="Q1174" s="319"/>
      <c r="R1174" s="319"/>
    </row>
    <row r="1175" spans="1:18" s="335" customFormat="1" ht="39.6" customHeight="1" x14ac:dyDescent="0.25">
      <c r="A1175" s="326"/>
      <c r="B1175" s="326"/>
      <c r="C1175" s="326"/>
      <c r="D1175" s="338"/>
      <c r="E1175" s="340"/>
      <c r="F1175" s="316"/>
      <c r="G1175" s="338"/>
      <c r="H1175" s="341"/>
      <c r="I1175" s="342"/>
      <c r="J1175" s="342"/>
      <c r="K1175" s="341"/>
      <c r="L1175" s="343"/>
      <c r="M1175" s="337"/>
      <c r="O1175" s="336"/>
      <c r="P1175" s="319"/>
      <c r="Q1175" s="319"/>
      <c r="R1175" s="319"/>
    </row>
    <row r="1176" spans="1:18" s="335" customFormat="1" ht="39.6" customHeight="1" x14ac:dyDescent="0.25">
      <c r="A1176" s="326"/>
      <c r="B1176" s="326"/>
      <c r="C1176" s="326"/>
      <c r="D1176" s="338"/>
      <c r="E1176" s="340"/>
      <c r="F1176" s="316"/>
      <c r="G1176" s="338"/>
      <c r="H1176" s="341"/>
      <c r="I1176" s="342"/>
      <c r="J1176" s="342"/>
      <c r="K1176" s="341"/>
      <c r="L1176" s="343"/>
      <c r="M1176" s="337"/>
      <c r="O1176" s="336"/>
      <c r="P1176" s="319"/>
      <c r="Q1176" s="319"/>
      <c r="R1176" s="319"/>
    </row>
    <row r="1177" spans="1:18" s="335" customFormat="1" ht="39.6" customHeight="1" x14ac:dyDescent="0.25">
      <c r="A1177" s="326"/>
      <c r="B1177" s="326"/>
      <c r="C1177" s="326"/>
      <c r="D1177" s="338"/>
      <c r="E1177" s="340"/>
      <c r="F1177" s="316"/>
      <c r="G1177" s="338"/>
      <c r="H1177" s="341"/>
      <c r="I1177" s="342"/>
      <c r="J1177" s="342"/>
      <c r="K1177" s="341"/>
      <c r="L1177" s="343"/>
      <c r="M1177" s="337"/>
      <c r="O1177" s="336"/>
      <c r="P1177" s="319"/>
      <c r="Q1177" s="319"/>
      <c r="R1177" s="319"/>
    </row>
    <row r="1178" spans="1:18" s="335" customFormat="1" ht="39.6" customHeight="1" x14ac:dyDescent="0.25">
      <c r="A1178" s="326"/>
      <c r="B1178" s="326"/>
      <c r="C1178" s="326"/>
      <c r="D1178" s="338"/>
      <c r="E1178" s="340"/>
      <c r="F1178" s="316"/>
      <c r="G1178" s="338"/>
      <c r="H1178" s="341"/>
      <c r="I1178" s="342"/>
      <c r="J1178" s="342"/>
      <c r="K1178" s="341"/>
      <c r="L1178" s="343"/>
      <c r="M1178" s="337"/>
      <c r="O1178" s="336"/>
      <c r="P1178" s="319"/>
      <c r="Q1178" s="319"/>
      <c r="R1178" s="319"/>
    </row>
    <row r="1179" spans="1:18" s="335" customFormat="1" ht="39.6" customHeight="1" x14ac:dyDescent="0.25">
      <c r="A1179" s="326"/>
      <c r="B1179" s="326"/>
      <c r="C1179" s="326"/>
      <c r="D1179" s="338"/>
      <c r="E1179" s="340"/>
      <c r="F1179" s="316"/>
      <c r="G1179" s="338"/>
      <c r="H1179" s="341"/>
      <c r="I1179" s="342"/>
      <c r="J1179" s="342"/>
      <c r="K1179" s="341"/>
      <c r="L1179" s="343"/>
      <c r="M1179" s="337"/>
      <c r="O1179" s="336"/>
      <c r="P1179" s="319"/>
      <c r="Q1179" s="319"/>
      <c r="R1179" s="319"/>
    </row>
    <row r="1180" spans="1:18" s="335" customFormat="1" ht="39.6" customHeight="1" x14ac:dyDescent="0.25">
      <c r="A1180" s="326"/>
      <c r="B1180" s="326"/>
      <c r="C1180" s="326"/>
      <c r="D1180" s="338"/>
      <c r="E1180" s="340"/>
      <c r="F1180" s="316"/>
      <c r="G1180" s="338"/>
      <c r="H1180" s="341"/>
      <c r="I1180" s="342"/>
      <c r="J1180" s="342"/>
      <c r="K1180" s="341"/>
      <c r="L1180" s="343"/>
      <c r="M1180" s="337"/>
      <c r="O1180" s="336"/>
      <c r="P1180" s="319"/>
      <c r="Q1180" s="319"/>
      <c r="R1180" s="319"/>
    </row>
    <row r="1181" spans="1:18" s="335" customFormat="1" ht="39.6" customHeight="1" x14ac:dyDescent="0.25">
      <c r="A1181" s="326"/>
      <c r="B1181" s="326"/>
      <c r="C1181" s="326"/>
      <c r="D1181" s="338"/>
      <c r="E1181" s="340"/>
      <c r="F1181" s="316"/>
      <c r="G1181" s="338"/>
      <c r="H1181" s="341"/>
      <c r="I1181" s="342"/>
      <c r="J1181" s="342"/>
      <c r="K1181" s="341"/>
      <c r="L1181" s="343"/>
      <c r="M1181" s="337"/>
      <c r="O1181" s="336"/>
      <c r="P1181" s="319"/>
      <c r="Q1181" s="319"/>
      <c r="R1181" s="319"/>
    </row>
    <row r="1182" spans="1:18" s="335" customFormat="1" ht="39.6" customHeight="1" x14ac:dyDescent="0.25">
      <c r="A1182" s="326"/>
      <c r="B1182" s="326"/>
      <c r="C1182" s="326"/>
      <c r="D1182" s="338"/>
      <c r="E1182" s="340"/>
      <c r="F1182" s="316"/>
      <c r="G1182" s="338"/>
      <c r="H1182" s="341"/>
      <c r="I1182" s="342"/>
      <c r="J1182" s="342"/>
      <c r="K1182" s="341"/>
      <c r="L1182" s="343"/>
      <c r="M1182" s="337"/>
      <c r="O1182" s="336"/>
      <c r="P1182" s="319"/>
      <c r="Q1182" s="319"/>
      <c r="R1182" s="319"/>
    </row>
    <row r="1183" spans="1:18" s="335" customFormat="1" ht="39.6" customHeight="1" x14ac:dyDescent="0.25">
      <c r="A1183" s="326"/>
      <c r="B1183" s="326"/>
      <c r="C1183" s="326"/>
      <c r="D1183" s="338"/>
      <c r="E1183" s="340"/>
      <c r="F1183" s="316"/>
      <c r="G1183" s="338"/>
      <c r="H1183" s="341"/>
      <c r="I1183" s="342"/>
      <c r="J1183" s="342"/>
      <c r="K1183" s="341"/>
      <c r="L1183" s="343"/>
      <c r="M1183" s="337"/>
      <c r="O1183" s="336"/>
      <c r="P1183" s="319"/>
      <c r="Q1183" s="319"/>
      <c r="R1183" s="319"/>
    </row>
    <row r="1184" spans="1:18" s="335" customFormat="1" ht="39.6" customHeight="1" x14ac:dyDescent="0.25">
      <c r="A1184" s="326"/>
      <c r="B1184" s="326"/>
      <c r="C1184" s="326"/>
      <c r="D1184" s="338"/>
      <c r="E1184" s="340"/>
      <c r="F1184" s="316"/>
      <c r="G1184" s="338"/>
      <c r="H1184" s="341"/>
      <c r="I1184" s="342"/>
      <c r="J1184" s="342"/>
      <c r="K1184" s="341"/>
      <c r="L1184" s="343"/>
      <c r="M1184" s="337"/>
      <c r="O1184" s="336"/>
      <c r="P1184" s="319"/>
      <c r="Q1184" s="319"/>
      <c r="R1184" s="319"/>
    </row>
    <row r="1185" spans="1:18" s="335" customFormat="1" ht="39.6" customHeight="1" x14ac:dyDescent="0.25">
      <c r="A1185" s="326"/>
      <c r="B1185" s="326"/>
      <c r="C1185" s="326"/>
      <c r="D1185" s="338"/>
      <c r="E1185" s="340"/>
      <c r="F1185" s="316"/>
      <c r="G1185" s="338"/>
      <c r="H1185" s="341"/>
      <c r="I1185" s="342"/>
      <c r="J1185" s="342"/>
      <c r="K1185" s="341"/>
      <c r="L1185" s="343"/>
      <c r="M1185" s="337"/>
      <c r="O1185" s="336"/>
      <c r="P1185" s="319"/>
      <c r="Q1185" s="319"/>
      <c r="R1185" s="319"/>
    </row>
    <row r="1186" spans="1:18" s="335" customFormat="1" ht="39.6" customHeight="1" x14ac:dyDescent="0.25">
      <c r="A1186" s="326"/>
      <c r="B1186" s="326"/>
      <c r="C1186" s="326"/>
      <c r="D1186" s="338"/>
      <c r="E1186" s="340"/>
      <c r="F1186" s="316"/>
      <c r="G1186" s="338"/>
      <c r="H1186" s="341"/>
      <c r="I1186" s="342"/>
      <c r="J1186" s="342"/>
      <c r="K1186" s="341"/>
      <c r="L1186" s="343"/>
      <c r="M1186" s="337"/>
      <c r="O1186" s="336"/>
      <c r="P1186" s="319"/>
      <c r="Q1186" s="319"/>
      <c r="R1186" s="319"/>
    </row>
    <row r="1187" spans="1:18" s="335" customFormat="1" ht="39.6" customHeight="1" x14ac:dyDescent="0.25">
      <c r="A1187" s="326"/>
      <c r="B1187" s="326"/>
      <c r="C1187" s="326"/>
      <c r="D1187" s="338"/>
      <c r="E1187" s="340"/>
      <c r="F1187" s="316"/>
      <c r="G1187" s="338"/>
      <c r="H1187" s="341"/>
      <c r="I1187" s="342"/>
      <c r="J1187" s="342"/>
      <c r="K1187" s="341"/>
      <c r="L1187" s="343"/>
      <c r="M1187" s="337"/>
      <c r="O1187" s="336"/>
      <c r="P1187" s="319"/>
      <c r="Q1187" s="319"/>
      <c r="R1187" s="319"/>
    </row>
    <row r="1188" spans="1:18" s="335" customFormat="1" ht="39.6" customHeight="1" x14ac:dyDescent="0.25">
      <c r="A1188" s="326"/>
      <c r="B1188" s="326"/>
      <c r="C1188" s="326"/>
      <c r="D1188" s="338"/>
      <c r="E1188" s="340"/>
      <c r="F1188" s="316"/>
      <c r="G1188" s="338"/>
      <c r="H1188" s="341"/>
      <c r="I1188" s="342"/>
      <c r="J1188" s="342"/>
      <c r="K1188" s="341"/>
      <c r="L1188" s="343"/>
      <c r="M1188" s="337"/>
      <c r="O1188" s="336"/>
      <c r="P1188" s="319"/>
      <c r="Q1188" s="319"/>
      <c r="R1188" s="319"/>
    </row>
    <row r="1189" spans="1:18" s="335" customFormat="1" ht="39.6" customHeight="1" x14ac:dyDescent="0.25">
      <c r="A1189" s="326"/>
      <c r="B1189" s="326"/>
      <c r="C1189" s="326"/>
      <c r="D1189" s="338"/>
      <c r="E1189" s="340"/>
      <c r="F1189" s="316"/>
      <c r="G1189" s="338"/>
      <c r="H1189" s="341"/>
      <c r="I1189" s="342"/>
      <c r="J1189" s="342"/>
      <c r="K1189" s="341"/>
      <c r="L1189" s="343"/>
      <c r="M1189" s="337"/>
      <c r="O1189" s="336"/>
      <c r="P1189" s="319"/>
      <c r="Q1189" s="319"/>
      <c r="R1189" s="319"/>
    </row>
    <row r="1190" spans="1:18" s="335" customFormat="1" ht="39.6" customHeight="1" x14ac:dyDescent="0.25">
      <c r="A1190" s="326"/>
      <c r="B1190" s="326"/>
      <c r="C1190" s="326"/>
      <c r="D1190" s="338"/>
      <c r="E1190" s="340"/>
      <c r="F1190" s="316"/>
      <c r="G1190" s="338"/>
      <c r="H1190" s="341"/>
      <c r="I1190" s="342"/>
      <c r="J1190" s="342"/>
      <c r="K1190" s="341"/>
      <c r="L1190" s="343"/>
      <c r="M1190" s="337"/>
      <c r="O1190" s="336"/>
      <c r="P1190" s="319"/>
      <c r="Q1190" s="319"/>
      <c r="R1190" s="319"/>
    </row>
    <row r="1191" spans="1:18" s="335" customFormat="1" ht="39.6" customHeight="1" x14ac:dyDescent="0.25">
      <c r="A1191" s="326"/>
      <c r="B1191" s="326"/>
      <c r="C1191" s="326"/>
      <c r="D1191" s="338"/>
      <c r="E1191" s="340"/>
      <c r="F1191" s="316"/>
      <c r="G1191" s="338"/>
      <c r="H1191" s="341"/>
      <c r="I1191" s="342"/>
      <c r="J1191" s="342"/>
      <c r="K1191" s="341"/>
      <c r="L1191" s="343"/>
      <c r="M1191" s="337"/>
      <c r="O1191" s="336"/>
      <c r="P1191" s="319"/>
      <c r="Q1191" s="319"/>
      <c r="R1191" s="319"/>
    </row>
    <row r="1192" spans="1:18" s="335" customFormat="1" ht="39.6" customHeight="1" x14ac:dyDescent="0.25">
      <c r="A1192" s="326"/>
      <c r="B1192" s="326"/>
      <c r="C1192" s="326"/>
      <c r="D1192" s="338"/>
      <c r="E1192" s="340"/>
      <c r="F1192" s="316"/>
      <c r="G1192" s="338"/>
      <c r="H1192" s="341"/>
      <c r="I1192" s="342"/>
      <c r="J1192" s="342"/>
      <c r="K1192" s="341"/>
      <c r="L1192" s="343"/>
      <c r="M1192" s="337"/>
      <c r="O1192" s="336"/>
      <c r="P1192" s="319"/>
      <c r="Q1192" s="319"/>
      <c r="R1192" s="319"/>
    </row>
    <row r="1193" spans="1:18" s="335" customFormat="1" ht="39.6" customHeight="1" x14ac:dyDescent="0.25">
      <c r="A1193" s="326"/>
      <c r="B1193" s="326"/>
      <c r="C1193" s="326"/>
      <c r="D1193" s="338"/>
      <c r="E1193" s="340"/>
      <c r="F1193" s="316"/>
      <c r="G1193" s="338"/>
      <c r="H1193" s="341"/>
      <c r="I1193" s="342"/>
      <c r="J1193" s="342"/>
      <c r="K1193" s="341"/>
      <c r="L1193" s="343"/>
      <c r="M1193" s="337"/>
      <c r="O1193" s="336"/>
      <c r="P1193" s="319"/>
      <c r="Q1193" s="319"/>
      <c r="R1193" s="319"/>
    </row>
    <row r="1194" spans="1:18" s="335" customFormat="1" ht="39.6" customHeight="1" x14ac:dyDescent="0.25">
      <c r="A1194" s="326"/>
      <c r="B1194" s="326"/>
      <c r="C1194" s="326"/>
      <c r="D1194" s="338"/>
      <c r="E1194" s="340"/>
      <c r="F1194" s="316"/>
      <c r="G1194" s="338"/>
      <c r="H1194" s="341"/>
      <c r="I1194" s="342"/>
      <c r="J1194" s="342"/>
      <c r="K1194" s="341"/>
      <c r="L1194" s="343"/>
      <c r="M1194" s="337"/>
      <c r="O1194" s="336"/>
      <c r="P1194" s="319"/>
      <c r="Q1194" s="319"/>
      <c r="R1194" s="319"/>
    </row>
    <row r="1195" spans="1:18" s="335" customFormat="1" ht="39.6" customHeight="1" x14ac:dyDescent="0.25">
      <c r="A1195" s="326"/>
      <c r="B1195" s="326"/>
      <c r="C1195" s="326"/>
      <c r="D1195" s="338"/>
      <c r="E1195" s="340"/>
      <c r="F1195" s="316"/>
      <c r="G1195" s="338"/>
      <c r="H1195" s="341"/>
      <c r="I1195" s="342"/>
      <c r="J1195" s="342"/>
      <c r="K1195" s="341"/>
      <c r="L1195" s="343"/>
      <c r="M1195" s="337"/>
      <c r="O1195" s="336"/>
      <c r="P1195" s="319"/>
      <c r="Q1195" s="319"/>
      <c r="R1195" s="319"/>
    </row>
    <row r="1196" spans="1:18" s="335" customFormat="1" ht="39.6" customHeight="1" x14ac:dyDescent="0.25">
      <c r="A1196" s="326"/>
      <c r="B1196" s="326"/>
      <c r="C1196" s="326"/>
      <c r="D1196" s="338"/>
      <c r="E1196" s="340"/>
      <c r="F1196" s="316"/>
      <c r="G1196" s="338"/>
      <c r="H1196" s="341"/>
      <c r="I1196" s="342"/>
      <c r="J1196" s="342"/>
      <c r="K1196" s="341"/>
      <c r="L1196" s="343"/>
      <c r="M1196" s="337"/>
      <c r="O1196" s="336"/>
      <c r="P1196" s="319"/>
      <c r="Q1196" s="319"/>
      <c r="R1196" s="319"/>
    </row>
    <row r="1197" spans="1:18" s="335" customFormat="1" ht="39.6" customHeight="1" x14ac:dyDescent="0.25">
      <c r="A1197" s="326"/>
      <c r="B1197" s="326"/>
      <c r="C1197" s="326"/>
      <c r="D1197" s="338"/>
      <c r="E1197" s="340"/>
      <c r="F1197" s="316"/>
      <c r="G1197" s="338"/>
      <c r="H1197" s="341"/>
      <c r="I1197" s="342"/>
      <c r="J1197" s="342"/>
      <c r="K1197" s="341"/>
      <c r="L1197" s="343"/>
      <c r="M1197" s="337"/>
      <c r="O1197" s="336"/>
      <c r="P1197" s="319"/>
      <c r="Q1197" s="319"/>
      <c r="R1197" s="319"/>
    </row>
    <row r="1198" spans="1:18" s="335" customFormat="1" ht="39.6" customHeight="1" x14ac:dyDescent="0.25">
      <c r="A1198" s="326"/>
      <c r="B1198" s="326"/>
      <c r="C1198" s="326"/>
      <c r="D1198" s="338"/>
      <c r="E1198" s="340"/>
      <c r="F1198" s="316"/>
      <c r="G1198" s="338"/>
      <c r="H1198" s="341"/>
      <c r="I1198" s="342"/>
      <c r="J1198" s="342"/>
      <c r="K1198" s="341"/>
      <c r="L1198" s="343"/>
      <c r="M1198" s="337"/>
      <c r="O1198" s="336"/>
      <c r="P1198" s="319"/>
      <c r="Q1198" s="319"/>
      <c r="R1198" s="319"/>
    </row>
    <row r="1199" spans="1:18" s="335" customFormat="1" ht="39.6" customHeight="1" x14ac:dyDescent="0.25">
      <c r="A1199" s="326"/>
      <c r="B1199" s="326"/>
      <c r="C1199" s="326"/>
      <c r="D1199" s="338"/>
      <c r="E1199" s="340"/>
      <c r="F1199" s="316"/>
      <c r="G1199" s="338"/>
      <c r="H1199" s="341"/>
      <c r="I1199" s="342"/>
      <c r="J1199" s="342"/>
      <c r="K1199" s="341"/>
      <c r="L1199" s="343"/>
      <c r="M1199" s="337"/>
      <c r="O1199" s="336"/>
      <c r="P1199" s="319"/>
      <c r="Q1199" s="319"/>
      <c r="R1199" s="319"/>
    </row>
    <row r="1200" spans="1:18" s="335" customFormat="1" ht="39.6" customHeight="1" x14ac:dyDescent="0.25">
      <c r="A1200" s="326"/>
      <c r="B1200" s="326"/>
      <c r="C1200" s="326"/>
      <c r="D1200" s="338"/>
      <c r="E1200" s="340"/>
      <c r="F1200" s="316"/>
      <c r="G1200" s="338"/>
      <c r="H1200" s="341"/>
      <c r="I1200" s="342"/>
      <c r="J1200" s="342"/>
      <c r="K1200" s="341"/>
      <c r="L1200" s="343"/>
      <c r="M1200" s="337"/>
      <c r="O1200" s="336"/>
      <c r="P1200" s="319"/>
      <c r="Q1200" s="319"/>
      <c r="R1200" s="319"/>
    </row>
    <row r="1201" spans="1:18" s="335" customFormat="1" ht="39.6" customHeight="1" x14ac:dyDescent="0.25">
      <c r="A1201" s="326"/>
      <c r="B1201" s="326"/>
      <c r="C1201" s="326"/>
      <c r="D1201" s="338"/>
      <c r="E1201" s="340"/>
      <c r="F1201" s="316"/>
      <c r="G1201" s="338"/>
      <c r="H1201" s="341"/>
      <c r="I1201" s="342"/>
      <c r="J1201" s="342"/>
      <c r="K1201" s="341"/>
      <c r="L1201" s="343"/>
      <c r="M1201" s="337"/>
      <c r="O1201" s="336"/>
      <c r="P1201" s="319"/>
      <c r="Q1201" s="319"/>
      <c r="R1201" s="319"/>
    </row>
    <row r="1202" spans="1:18" s="335" customFormat="1" ht="39.6" customHeight="1" x14ac:dyDescent="0.25">
      <c r="A1202" s="326"/>
      <c r="B1202" s="326"/>
      <c r="C1202" s="326"/>
      <c r="D1202" s="338"/>
      <c r="E1202" s="340"/>
      <c r="F1202" s="316"/>
      <c r="G1202" s="338"/>
      <c r="H1202" s="341"/>
      <c r="I1202" s="342"/>
      <c r="J1202" s="342"/>
      <c r="K1202" s="341"/>
      <c r="L1202" s="343"/>
      <c r="M1202" s="337"/>
      <c r="O1202" s="336"/>
      <c r="P1202" s="319"/>
      <c r="Q1202" s="319"/>
      <c r="R1202" s="319"/>
    </row>
    <row r="1203" spans="1:18" s="335" customFormat="1" ht="39.6" customHeight="1" x14ac:dyDescent="0.25">
      <c r="A1203" s="326"/>
      <c r="B1203" s="326"/>
      <c r="C1203" s="326"/>
      <c r="D1203" s="338"/>
      <c r="E1203" s="340"/>
      <c r="F1203" s="316"/>
      <c r="G1203" s="338"/>
      <c r="H1203" s="341"/>
      <c r="I1203" s="342"/>
      <c r="J1203" s="342"/>
      <c r="K1203" s="341"/>
      <c r="L1203" s="343"/>
      <c r="M1203" s="337"/>
      <c r="O1203" s="336"/>
      <c r="P1203" s="319"/>
      <c r="Q1203" s="319"/>
      <c r="R1203" s="319"/>
    </row>
    <row r="1204" spans="1:18" s="335" customFormat="1" ht="39.6" customHeight="1" x14ac:dyDescent="0.25">
      <c r="A1204" s="326"/>
      <c r="B1204" s="326"/>
      <c r="C1204" s="326"/>
      <c r="D1204" s="338"/>
      <c r="E1204" s="340"/>
      <c r="F1204" s="316"/>
      <c r="G1204" s="338"/>
      <c r="H1204" s="341"/>
      <c r="I1204" s="342"/>
      <c r="J1204" s="342"/>
      <c r="K1204" s="341"/>
      <c r="L1204" s="343"/>
      <c r="M1204" s="337"/>
      <c r="O1204" s="336"/>
      <c r="P1204" s="319"/>
      <c r="Q1204" s="319"/>
      <c r="R1204" s="319"/>
    </row>
    <row r="1205" spans="1:18" s="335" customFormat="1" ht="39.6" customHeight="1" x14ac:dyDescent="0.25">
      <c r="A1205" s="326"/>
      <c r="B1205" s="326"/>
      <c r="C1205" s="326"/>
      <c r="D1205" s="338"/>
      <c r="E1205" s="340"/>
      <c r="F1205" s="316"/>
      <c r="G1205" s="338"/>
      <c r="H1205" s="341"/>
      <c r="I1205" s="342"/>
      <c r="J1205" s="342"/>
      <c r="K1205" s="341"/>
      <c r="L1205" s="343"/>
      <c r="M1205" s="337"/>
      <c r="O1205" s="336"/>
      <c r="P1205" s="319"/>
      <c r="Q1205" s="319"/>
      <c r="R1205" s="319"/>
    </row>
    <row r="1206" spans="1:18" s="335" customFormat="1" ht="39.6" customHeight="1" x14ac:dyDescent="0.25">
      <c r="A1206" s="326"/>
      <c r="B1206" s="326"/>
      <c r="C1206" s="326"/>
      <c r="D1206" s="338"/>
      <c r="E1206" s="340"/>
      <c r="F1206" s="316"/>
      <c r="G1206" s="338"/>
      <c r="H1206" s="341"/>
      <c r="I1206" s="342"/>
      <c r="J1206" s="342"/>
      <c r="K1206" s="341"/>
      <c r="L1206" s="343"/>
      <c r="M1206" s="337"/>
      <c r="O1206" s="336"/>
      <c r="P1206" s="319"/>
      <c r="Q1206" s="319"/>
      <c r="R1206" s="319"/>
    </row>
    <row r="1207" spans="1:18" s="335" customFormat="1" ht="39.6" customHeight="1" x14ac:dyDescent="0.25">
      <c r="A1207" s="326"/>
      <c r="B1207" s="326"/>
      <c r="C1207" s="326"/>
      <c r="D1207" s="338"/>
      <c r="E1207" s="340"/>
      <c r="F1207" s="316"/>
      <c r="G1207" s="338"/>
      <c r="H1207" s="341"/>
      <c r="I1207" s="342"/>
      <c r="J1207" s="342"/>
      <c r="K1207" s="341"/>
      <c r="L1207" s="343"/>
      <c r="M1207" s="337"/>
      <c r="O1207" s="336"/>
      <c r="P1207" s="319"/>
      <c r="Q1207" s="319"/>
      <c r="R1207" s="319"/>
    </row>
    <row r="1208" spans="1:18" s="335" customFormat="1" ht="39.6" customHeight="1" x14ac:dyDescent="0.25">
      <c r="A1208" s="326"/>
      <c r="B1208" s="326"/>
      <c r="C1208" s="326"/>
      <c r="D1208" s="338"/>
      <c r="E1208" s="340"/>
      <c r="F1208" s="316"/>
      <c r="G1208" s="338"/>
      <c r="H1208" s="341"/>
      <c r="I1208" s="342"/>
      <c r="J1208" s="342"/>
      <c r="K1208" s="341"/>
      <c r="L1208" s="343"/>
      <c r="M1208" s="337"/>
      <c r="O1208" s="336"/>
      <c r="P1208" s="319"/>
      <c r="Q1208" s="319"/>
      <c r="R1208" s="319"/>
    </row>
    <row r="1209" spans="1:18" s="335" customFormat="1" ht="39.6" customHeight="1" x14ac:dyDescent="0.25">
      <c r="A1209" s="326"/>
      <c r="B1209" s="326"/>
      <c r="C1209" s="326"/>
      <c r="D1209" s="338"/>
      <c r="E1209" s="340"/>
      <c r="F1209" s="316"/>
      <c r="G1209" s="338"/>
      <c r="H1209" s="341"/>
      <c r="I1209" s="342"/>
      <c r="J1209" s="342"/>
      <c r="K1209" s="341"/>
      <c r="L1209" s="343"/>
      <c r="M1209" s="337"/>
      <c r="O1209" s="336"/>
      <c r="P1209" s="319"/>
      <c r="Q1209" s="319"/>
      <c r="R1209" s="319"/>
    </row>
    <row r="1210" spans="1:18" s="335" customFormat="1" ht="39.6" customHeight="1" x14ac:dyDescent="0.25">
      <c r="A1210" s="326"/>
      <c r="B1210" s="326"/>
      <c r="C1210" s="326"/>
      <c r="D1210" s="338"/>
      <c r="E1210" s="340"/>
      <c r="F1210" s="316"/>
      <c r="G1210" s="338"/>
      <c r="H1210" s="341"/>
      <c r="I1210" s="342"/>
      <c r="J1210" s="342"/>
      <c r="K1210" s="341"/>
      <c r="L1210" s="343"/>
      <c r="M1210" s="337"/>
      <c r="O1210" s="336"/>
      <c r="P1210" s="319"/>
      <c r="Q1210" s="319"/>
      <c r="R1210" s="319"/>
    </row>
    <row r="1211" spans="1:18" s="335" customFormat="1" ht="39.6" customHeight="1" x14ac:dyDescent="0.25">
      <c r="A1211" s="326"/>
      <c r="B1211" s="326"/>
      <c r="C1211" s="326"/>
      <c r="D1211" s="338"/>
      <c r="E1211" s="340"/>
      <c r="F1211" s="316"/>
      <c r="G1211" s="338"/>
      <c r="H1211" s="341"/>
      <c r="I1211" s="342"/>
      <c r="J1211" s="342"/>
      <c r="K1211" s="341"/>
      <c r="L1211" s="343"/>
      <c r="M1211" s="337"/>
      <c r="O1211" s="336"/>
      <c r="P1211" s="319"/>
      <c r="Q1211" s="319"/>
      <c r="R1211" s="319"/>
    </row>
    <row r="1212" spans="1:18" s="335" customFormat="1" ht="39.6" customHeight="1" x14ac:dyDescent="0.25">
      <c r="A1212" s="326"/>
      <c r="B1212" s="326"/>
      <c r="C1212" s="326"/>
      <c r="D1212" s="338"/>
      <c r="E1212" s="340"/>
      <c r="F1212" s="316"/>
      <c r="G1212" s="338"/>
      <c r="H1212" s="341"/>
      <c r="I1212" s="342"/>
      <c r="J1212" s="342"/>
      <c r="K1212" s="341"/>
      <c r="L1212" s="343"/>
      <c r="M1212" s="337"/>
      <c r="O1212" s="336"/>
      <c r="P1212" s="319"/>
      <c r="Q1212" s="319"/>
      <c r="R1212" s="319"/>
    </row>
    <row r="1213" spans="1:18" s="335" customFormat="1" ht="39.6" customHeight="1" x14ac:dyDescent="0.25">
      <c r="A1213" s="326"/>
      <c r="B1213" s="326"/>
      <c r="C1213" s="326"/>
      <c r="D1213" s="338"/>
      <c r="E1213" s="340"/>
      <c r="F1213" s="316"/>
      <c r="G1213" s="338"/>
      <c r="H1213" s="341"/>
      <c r="I1213" s="342"/>
      <c r="J1213" s="342"/>
      <c r="K1213" s="341"/>
      <c r="L1213" s="343"/>
      <c r="M1213" s="337"/>
      <c r="O1213" s="336"/>
      <c r="P1213" s="319"/>
      <c r="Q1213" s="319"/>
      <c r="R1213" s="319"/>
    </row>
    <row r="1214" spans="1:18" s="335" customFormat="1" ht="39.6" customHeight="1" x14ac:dyDescent="0.25">
      <c r="A1214" s="326"/>
      <c r="B1214" s="326"/>
      <c r="C1214" s="326"/>
      <c r="D1214" s="338"/>
      <c r="E1214" s="340"/>
      <c r="F1214" s="316"/>
      <c r="G1214" s="338"/>
      <c r="H1214" s="341"/>
      <c r="I1214" s="342"/>
      <c r="J1214" s="342"/>
      <c r="K1214" s="341"/>
      <c r="L1214" s="343"/>
      <c r="M1214" s="337"/>
      <c r="O1214" s="336"/>
      <c r="P1214" s="319"/>
      <c r="Q1214" s="319"/>
      <c r="R1214" s="319"/>
    </row>
    <row r="1215" spans="1:18" s="335" customFormat="1" ht="39.6" customHeight="1" x14ac:dyDescent="0.25">
      <c r="A1215" s="326"/>
      <c r="B1215" s="326"/>
      <c r="C1215" s="326"/>
      <c r="D1215" s="338"/>
      <c r="E1215" s="340"/>
      <c r="F1215" s="316"/>
      <c r="G1215" s="338"/>
      <c r="H1215" s="341"/>
      <c r="I1215" s="342"/>
      <c r="J1215" s="342"/>
      <c r="K1215" s="341"/>
      <c r="L1215" s="343"/>
      <c r="M1215" s="337"/>
      <c r="O1215" s="336"/>
      <c r="P1215" s="319"/>
      <c r="Q1215" s="319"/>
      <c r="R1215" s="319"/>
    </row>
    <row r="1216" spans="1:18" s="335" customFormat="1" ht="39.6" customHeight="1" x14ac:dyDescent="0.25">
      <c r="A1216" s="326"/>
      <c r="B1216" s="326"/>
      <c r="C1216" s="326"/>
      <c r="D1216" s="338"/>
      <c r="E1216" s="340"/>
      <c r="F1216" s="316"/>
      <c r="G1216" s="338"/>
      <c r="H1216" s="341"/>
      <c r="I1216" s="342"/>
      <c r="J1216" s="342"/>
      <c r="K1216" s="341"/>
      <c r="L1216" s="343"/>
      <c r="M1216" s="337"/>
      <c r="O1216" s="336"/>
      <c r="P1216" s="319"/>
      <c r="Q1216" s="319"/>
      <c r="R1216" s="319"/>
    </row>
    <row r="1217" spans="1:18" s="335" customFormat="1" ht="39.6" customHeight="1" x14ac:dyDescent="0.25">
      <c r="A1217" s="326"/>
      <c r="B1217" s="326"/>
      <c r="C1217" s="326"/>
      <c r="D1217" s="338"/>
      <c r="E1217" s="340"/>
      <c r="F1217" s="316"/>
      <c r="G1217" s="338"/>
      <c r="H1217" s="341"/>
      <c r="I1217" s="342"/>
      <c r="J1217" s="342"/>
      <c r="K1217" s="341"/>
      <c r="L1217" s="343"/>
      <c r="M1217" s="337"/>
      <c r="O1217" s="336"/>
      <c r="P1217" s="319"/>
      <c r="Q1217" s="319"/>
      <c r="R1217" s="319"/>
    </row>
    <row r="1218" spans="1:18" s="335" customFormat="1" ht="39.6" customHeight="1" x14ac:dyDescent="0.25">
      <c r="A1218" s="326"/>
      <c r="B1218" s="326"/>
      <c r="C1218" s="326"/>
      <c r="D1218" s="338"/>
      <c r="E1218" s="340"/>
      <c r="F1218" s="316"/>
      <c r="G1218" s="338"/>
      <c r="H1218" s="341"/>
      <c r="I1218" s="342"/>
      <c r="J1218" s="342"/>
      <c r="K1218" s="341"/>
      <c r="L1218" s="343"/>
      <c r="M1218" s="337"/>
      <c r="O1218" s="336"/>
      <c r="P1218" s="319"/>
      <c r="Q1218" s="319"/>
      <c r="R1218" s="319"/>
    </row>
    <row r="1219" spans="1:18" s="335" customFormat="1" ht="39.6" customHeight="1" x14ac:dyDescent="0.25">
      <c r="A1219" s="326"/>
      <c r="B1219" s="326"/>
      <c r="C1219" s="326"/>
      <c r="D1219" s="338"/>
      <c r="E1219" s="340"/>
      <c r="F1219" s="316"/>
      <c r="G1219" s="338"/>
      <c r="H1219" s="341"/>
      <c r="I1219" s="342"/>
      <c r="J1219" s="342"/>
      <c r="K1219" s="341"/>
      <c r="L1219" s="343"/>
      <c r="M1219" s="337"/>
      <c r="O1219" s="336"/>
      <c r="P1219" s="319"/>
      <c r="Q1219" s="319"/>
      <c r="R1219" s="319"/>
    </row>
    <row r="1220" spans="1:18" s="335" customFormat="1" ht="39.6" customHeight="1" x14ac:dyDescent="0.25">
      <c r="A1220" s="326"/>
      <c r="B1220" s="326"/>
      <c r="C1220" s="326"/>
      <c r="D1220" s="338"/>
      <c r="E1220" s="340"/>
      <c r="F1220" s="316"/>
      <c r="G1220" s="338"/>
      <c r="H1220" s="341"/>
      <c r="I1220" s="342"/>
      <c r="J1220" s="342"/>
      <c r="K1220" s="341"/>
      <c r="L1220" s="343"/>
      <c r="M1220" s="337"/>
      <c r="O1220" s="336"/>
      <c r="P1220" s="319"/>
      <c r="Q1220" s="319"/>
      <c r="R1220" s="319"/>
    </row>
    <row r="1221" spans="1:18" s="335" customFormat="1" ht="39.6" customHeight="1" x14ac:dyDescent="0.25">
      <c r="A1221" s="326"/>
      <c r="B1221" s="326"/>
      <c r="C1221" s="326"/>
      <c r="D1221" s="338"/>
      <c r="E1221" s="340"/>
      <c r="F1221" s="316"/>
      <c r="G1221" s="338"/>
      <c r="H1221" s="341"/>
      <c r="I1221" s="342"/>
      <c r="J1221" s="342"/>
      <c r="K1221" s="341"/>
      <c r="L1221" s="343"/>
      <c r="M1221" s="337"/>
      <c r="O1221" s="336"/>
      <c r="P1221" s="319"/>
      <c r="Q1221" s="319"/>
      <c r="R1221" s="319"/>
    </row>
    <row r="1222" spans="1:18" s="335" customFormat="1" ht="39.6" customHeight="1" x14ac:dyDescent="0.25">
      <c r="A1222" s="326"/>
      <c r="B1222" s="326"/>
      <c r="C1222" s="326"/>
      <c r="D1222" s="338"/>
      <c r="E1222" s="340"/>
      <c r="F1222" s="316"/>
      <c r="G1222" s="338"/>
      <c r="H1222" s="341"/>
      <c r="I1222" s="342"/>
      <c r="J1222" s="342"/>
      <c r="K1222" s="341"/>
      <c r="L1222" s="343"/>
      <c r="M1222" s="337"/>
      <c r="O1222" s="336"/>
      <c r="P1222" s="319"/>
      <c r="Q1222" s="319"/>
      <c r="R1222" s="319"/>
    </row>
    <row r="1223" spans="1:18" s="335" customFormat="1" ht="39.6" customHeight="1" x14ac:dyDescent="0.25">
      <c r="A1223" s="326"/>
      <c r="B1223" s="326"/>
      <c r="C1223" s="326"/>
      <c r="D1223" s="338"/>
      <c r="E1223" s="340"/>
      <c r="F1223" s="316"/>
      <c r="G1223" s="338"/>
      <c r="H1223" s="341"/>
      <c r="I1223" s="342"/>
      <c r="J1223" s="342"/>
      <c r="K1223" s="341"/>
      <c r="L1223" s="343"/>
      <c r="M1223" s="337"/>
      <c r="O1223" s="336"/>
      <c r="P1223" s="319"/>
      <c r="Q1223" s="319"/>
      <c r="R1223" s="319"/>
    </row>
    <row r="1224" spans="1:18" s="335" customFormat="1" ht="39.6" customHeight="1" x14ac:dyDescent="0.25">
      <c r="A1224" s="326"/>
      <c r="B1224" s="326"/>
      <c r="C1224" s="326"/>
      <c r="D1224" s="338"/>
      <c r="E1224" s="340"/>
      <c r="F1224" s="316"/>
      <c r="G1224" s="338"/>
      <c r="H1224" s="341"/>
      <c r="I1224" s="342"/>
      <c r="J1224" s="342"/>
      <c r="K1224" s="341"/>
      <c r="L1224" s="343"/>
      <c r="M1224" s="337"/>
      <c r="O1224" s="336"/>
      <c r="P1224" s="319"/>
      <c r="Q1224" s="319"/>
      <c r="R1224" s="319"/>
    </row>
    <row r="1225" spans="1:18" s="335" customFormat="1" ht="39.6" customHeight="1" x14ac:dyDescent="0.25">
      <c r="A1225" s="326"/>
      <c r="B1225" s="326"/>
      <c r="C1225" s="326"/>
      <c r="D1225" s="338"/>
      <c r="E1225" s="340"/>
      <c r="F1225" s="316"/>
      <c r="G1225" s="338"/>
      <c r="H1225" s="341"/>
      <c r="I1225" s="342"/>
      <c r="J1225" s="342"/>
      <c r="K1225" s="341"/>
      <c r="L1225" s="343"/>
      <c r="M1225" s="337"/>
      <c r="O1225" s="336"/>
      <c r="P1225" s="319"/>
      <c r="Q1225" s="319"/>
      <c r="R1225" s="319"/>
    </row>
    <row r="1226" spans="1:18" s="335" customFormat="1" ht="39.6" customHeight="1" x14ac:dyDescent="0.25">
      <c r="A1226" s="326"/>
      <c r="B1226" s="326"/>
      <c r="C1226" s="326"/>
      <c r="D1226" s="338"/>
      <c r="E1226" s="340"/>
      <c r="F1226" s="316"/>
      <c r="G1226" s="338"/>
      <c r="H1226" s="341"/>
      <c r="I1226" s="342"/>
      <c r="J1226" s="342"/>
      <c r="K1226" s="341"/>
      <c r="L1226" s="343"/>
      <c r="M1226" s="337"/>
      <c r="O1226" s="336"/>
      <c r="P1226" s="319"/>
      <c r="Q1226" s="319"/>
      <c r="R1226" s="319"/>
    </row>
    <row r="1227" spans="1:18" s="335" customFormat="1" ht="39.6" customHeight="1" x14ac:dyDescent="0.25">
      <c r="A1227" s="326"/>
      <c r="B1227" s="326"/>
      <c r="C1227" s="326"/>
      <c r="D1227" s="338"/>
      <c r="E1227" s="340"/>
      <c r="F1227" s="316"/>
      <c r="G1227" s="338"/>
      <c r="H1227" s="341"/>
      <c r="I1227" s="342"/>
      <c r="J1227" s="342"/>
      <c r="K1227" s="341"/>
      <c r="L1227" s="343"/>
      <c r="M1227" s="337"/>
      <c r="O1227" s="336"/>
      <c r="P1227" s="319"/>
      <c r="Q1227" s="319"/>
      <c r="R1227" s="319"/>
    </row>
    <row r="1228" spans="1:18" s="335" customFormat="1" ht="39.6" customHeight="1" x14ac:dyDescent="0.25">
      <c r="A1228" s="326"/>
      <c r="B1228" s="326"/>
      <c r="C1228" s="326"/>
      <c r="D1228" s="338"/>
      <c r="E1228" s="340"/>
      <c r="F1228" s="316"/>
      <c r="G1228" s="338"/>
      <c r="H1228" s="341"/>
      <c r="I1228" s="342"/>
      <c r="J1228" s="342"/>
      <c r="K1228" s="341"/>
      <c r="L1228" s="343"/>
      <c r="M1228" s="337"/>
      <c r="O1228" s="336"/>
      <c r="P1228" s="319"/>
      <c r="Q1228" s="319"/>
      <c r="R1228" s="319"/>
    </row>
    <row r="1229" spans="1:18" s="335" customFormat="1" ht="39.6" customHeight="1" x14ac:dyDescent="0.25">
      <c r="A1229" s="326"/>
      <c r="B1229" s="326"/>
      <c r="C1229" s="326"/>
      <c r="D1229" s="338"/>
      <c r="E1229" s="340"/>
      <c r="F1229" s="316"/>
      <c r="G1229" s="338"/>
      <c r="H1229" s="341"/>
      <c r="I1229" s="342"/>
      <c r="J1229" s="342"/>
      <c r="K1229" s="341"/>
      <c r="L1229" s="343"/>
      <c r="M1229" s="337"/>
      <c r="O1229" s="336"/>
      <c r="P1229" s="319"/>
      <c r="Q1229" s="319"/>
      <c r="R1229" s="319"/>
    </row>
    <row r="1230" spans="1:18" s="335" customFormat="1" ht="39.6" customHeight="1" x14ac:dyDescent="0.25">
      <c r="A1230" s="326"/>
      <c r="B1230" s="326"/>
      <c r="C1230" s="326"/>
      <c r="D1230" s="338"/>
      <c r="E1230" s="340"/>
      <c r="F1230" s="316"/>
      <c r="G1230" s="338"/>
      <c r="H1230" s="341"/>
      <c r="I1230" s="342"/>
      <c r="J1230" s="342"/>
      <c r="K1230" s="341"/>
      <c r="L1230" s="343"/>
      <c r="M1230" s="337"/>
      <c r="O1230" s="336"/>
      <c r="P1230" s="319"/>
      <c r="Q1230" s="319"/>
      <c r="R1230" s="319"/>
    </row>
    <row r="1231" spans="1:18" s="335" customFormat="1" ht="39.6" customHeight="1" x14ac:dyDescent="0.25">
      <c r="A1231" s="326"/>
      <c r="B1231" s="326"/>
      <c r="C1231" s="326"/>
      <c r="D1231" s="338"/>
      <c r="E1231" s="340"/>
      <c r="F1231" s="316"/>
      <c r="G1231" s="338"/>
      <c r="H1231" s="341"/>
      <c r="I1231" s="342"/>
      <c r="J1231" s="342"/>
      <c r="K1231" s="341"/>
      <c r="L1231" s="343"/>
      <c r="M1231" s="337"/>
      <c r="O1231" s="336"/>
      <c r="P1231" s="319"/>
      <c r="Q1231" s="319"/>
      <c r="R1231" s="319"/>
    </row>
    <row r="1232" spans="1:18" s="335" customFormat="1" ht="39.6" customHeight="1" x14ac:dyDescent="0.25">
      <c r="A1232" s="326"/>
      <c r="B1232" s="326"/>
      <c r="C1232" s="326"/>
      <c r="D1232" s="338"/>
      <c r="E1232" s="340"/>
      <c r="F1232" s="316"/>
      <c r="G1232" s="338"/>
      <c r="H1232" s="341"/>
      <c r="I1232" s="342"/>
      <c r="J1232" s="342"/>
      <c r="K1232" s="341"/>
      <c r="L1232" s="343"/>
      <c r="M1232" s="337"/>
      <c r="O1232" s="336"/>
      <c r="P1232" s="319"/>
      <c r="Q1232" s="319"/>
      <c r="R1232" s="319"/>
    </row>
    <row r="1233" spans="1:18" s="335" customFormat="1" ht="39.6" customHeight="1" x14ac:dyDescent="0.25">
      <c r="A1233" s="326"/>
      <c r="B1233" s="326"/>
      <c r="C1233" s="326"/>
      <c r="D1233" s="338"/>
      <c r="E1233" s="340"/>
      <c r="F1233" s="316"/>
      <c r="G1233" s="338"/>
      <c r="H1233" s="341"/>
      <c r="I1233" s="342"/>
      <c r="J1233" s="342"/>
      <c r="K1233" s="341"/>
      <c r="L1233" s="343"/>
      <c r="M1233" s="337"/>
      <c r="O1233" s="336"/>
      <c r="P1233" s="319"/>
      <c r="Q1233" s="319"/>
      <c r="R1233" s="319"/>
    </row>
    <row r="1234" spans="1:18" s="335" customFormat="1" ht="39.6" customHeight="1" x14ac:dyDescent="0.25">
      <c r="A1234" s="326"/>
      <c r="B1234" s="326"/>
      <c r="C1234" s="326"/>
      <c r="D1234" s="338"/>
      <c r="E1234" s="340"/>
      <c r="F1234" s="316"/>
      <c r="G1234" s="338"/>
      <c r="H1234" s="341"/>
      <c r="I1234" s="342"/>
      <c r="J1234" s="342"/>
      <c r="K1234" s="341"/>
      <c r="L1234" s="343"/>
      <c r="M1234" s="337"/>
      <c r="O1234" s="336"/>
      <c r="P1234" s="319"/>
      <c r="Q1234" s="319"/>
      <c r="R1234" s="319"/>
    </row>
    <row r="1235" spans="1:18" s="335" customFormat="1" ht="39.6" customHeight="1" x14ac:dyDescent="0.25">
      <c r="A1235" s="326"/>
      <c r="B1235" s="326"/>
      <c r="C1235" s="326"/>
      <c r="D1235" s="338"/>
      <c r="E1235" s="340"/>
      <c r="F1235" s="316"/>
      <c r="G1235" s="338"/>
      <c r="H1235" s="341"/>
      <c r="I1235" s="342"/>
      <c r="J1235" s="342"/>
      <c r="K1235" s="341"/>
      <c r="L1235" s="343"/>
      <c r="M1235" s="337"/>
      <c r="O1235" s="336"/>
      <c r="P1235" s="319"/>
      <c r="Q1235" s="319"/>
      <c r="R1235" s="319"/>
    </row>
    <row r="1236" spans="1:18" s="335" customFormat="1" ht="39.6" customHeight="1" x14ac:dyDescent="0.25">
      <c r="A1236" s="326"/>
      <c r="B1236" s="326"/>
      <c r="C1236" s="326"/>
      <c r="D1236" s="338"/>
      <c r="E1236" s="340"/>
      <c r="F1236" s="316"/>
      <c r="G1236" s="338"/>
      <c r="H1236" s="341"/>
      <c r="I1236" s="342"/>
      <c r="J1236" s="342"/>
      <c r="K1236" s="341"/>
      <c r="L1236" s="343"/>
      <c r="M1236" s="337"/>
      <c r="O1236" s="336"/>
      <c r="P1236" s="319"/>
      <c r="Q1236" s="319"/>
      <c r="R1236" s="319"/>
    </row>
    <row r="1237" spans="1:18" s="335" customFormat="1" ht="39.6" customHeight="1" x14ac:dyDescent="0.25">
      <c r="A1237" s="326"/>
      <c r="B1237" s="326"/>
      <c r="C1237" s="326"/>
      <c r="D1237" s="338"/>
      <c r="E1237" s="340"/>
      <c r="F1237" s="316"/>
      <c r="G1237" s="338"/>
      <c r="H1237" s="341"/>
      <c r="I1237" s="342"/>
      <c r="J1237" s="342"/>
      <c r="K1237" s="341"/>
      <c r="L1237" s="343"/>
      <c r="M1237" s="337"/>
      <c r="O1237" s="336"/>
      <c r="P1237" s="319"/>
      <c r="Q1237" s="319"/>
      <c r="R1237" s="319"/>
    </row>
    <row r="1238" spans="1:18" s="335" customFormat="1" ht="39.6" customHeight="1" x14ac:dyDescent="0.25">
      <c r="A1238" s="326"/>
      <c r="B1238" s="326"/>
      <c r="C1238" s="326"/>
      <c r="D1238" s="338"/>
      <c r="E1238" s="340"/>
      <c r="F1238" s="316"/>
      <c r="G1238" s="338"/>
      <c r="H1238" s="341"/>
      <c r="I1238" s="342"/>
      <c r="J1238" s="342"/>
      <c r="K1238" s="341"/>
      <c r="L1238" s="343"/>
      <c r="M1238" s="337"/>
      <c r="O1238" s="336"/>
      <c r="P1238" s="319"/>
      <c r="Q1238" s="319"/>
      <c r="R1238" s="319"/>
    </row>
    <row r="1239" spans="1:18" s="335" customFormat="1" ht="39.6" customHeight="1" x14ac:dyDescent="0.25">
      <c r="A1239" s="326"/>
      <c r="B1239" s="326"/>
      <c r="C1239" s="326"/>
      <c r="D1239" s="338"/>
      <c r="E1239" s="340"/>
      <c r="F1239" s="316"/>
      <c r="G1239" s="338"/>
      <c r="H1239" s="341"/>
      <c r="I1239" s="342"/>
      <c r="J1239" s="342"/>
      <c r="K1239" s="341"/>
      <c r="L1239" s="343"/>
      <c r="M1239" s="337"/>
      <c r="O1239" s="336"/>
      <c r="P1239" s="319"/>
      <c r="Q1239" s="319"/>
      <c r="R1239" s="319"/>
    </row>
    <row r="1240" spans="1:18" s="335" customFormat="1" ht="39.6" customHeight="1" x14ac:dyDescent="0.25">
      <c r="A1240" s="326"/>
      <c r="B1240" s="326"/>
      <c r="C1240" s="326"/>
      <c r="D1240" s="338"/>
      <c r="E1240" s="340"/>
      <c r="F1240" s="316"/>
      <c r="G1240" s="338"/>
      <c r="H1240" s="341"/>
      <c r="I1240" s="342"/>
      <c r="J1240" s="342"/>
      <c r="K1240" s="341"/>
      <c r="L1240" s="343"/>
      <c r="M1240" s="337"/>
      <c r="O1240" s="336"/>
      <c r="P1240" s="319"/>
      <c r="Q1240" s="319"/>
      <c r="R1240" s="319"/>
    </row>
    <row r="1241" spans="1:18" s="335" customFormat="1" ht="39.6" customHeight="1" x14ac:dyDescent="0.25">
      <c r="A1241" s="326"/>
      <c r="B1241" s="326"/>
      <c r="C1241" s="326"/>
      <c r="D1241" s="338"/>
      <c r="E1241" s="340"/>
      <c r="F1241" s="316"/>
      <c r="G1241" s="338"/>
      <c r="H1241" s="341"/>
      <c r="I1241" s="342"/>
      <c r="J1241" s="342"/>
      <c r="K1241" s="341"/>
      <c r="L1241" s="343"/>
      <c r="M1241" s="337"/>
      <c r="O1241" s="336"/>
      <c r="P1241" s="319"/>
      <c r="Q1241" s="319"/>
      <c r="R1241" s="319"/>
    </row>
    <row r="1242" spans="1:18" s="335" customFormat="1" ht="39.6" customHeight="1" x14ac:dyDescent="0.25">
      <c r="A1242" s="326"/>
      <c r="B1242" s="326"/>
      <c r="C1242" s="326"/>
      <c r="D1242" s="338"/>
      <c r="E1242" s="340"/>
      <c r="F1242" s="316"/>
      <c r="G1242" s="338"/>
      <c r="H1242" s="341"/>
      <c r="I1242" s="342"/>
      <c r="J1242" s="342"/>
      <c r="K1242" s="341"/>
      <c r="L1242" s="343"/>
      <c r="M1242" s="337"/>
      <c r="O1242" s="336"/>
      <c r="P1242" s="319"/>
      <c r="Q1242" s="319"/>
      <c r="R1242" s="319"/>
    </row>
    <row r="1243" spans="1:18" s="335" customFormat="1" ht="39.6" customHeight="1" x14ac:dyDescent="0.25">
      <c r="A1243" s="326"/>
      <c r="B1243" s="326"/>
      <c r="C1243" s="326"/>
      <c r="D1243" s="338"/>
      <c r="E1243" s="340"/>
      <c r="F1243" s="316"/>
      <c r="G1243" s="338"/>
      <c r="H1243" s="341"/>
      <c r="I1243" s="342"/>
      <c r="J1243" s="342"/>
      <c r="K1243" s="341"/>
      <c r="L1243" s="343"/>
      <c r="M1243" s="337"/>
      <c r="O1243" s="336"/>
      <c r="P1243" s="319"/>
      <c r="Q1243" s="319"/>
      <c r="R1243" s="319"/>
    </row>
    <row r="1244" spans="1:18" s="335" customFormat="1" ht="39.6" customHeight="1" x14ac:dyDescent="0.25">
      <c r="A1244" s="326"/>
      <c r="B1244" s="326"/>
      <c r="C1244" s="326"/>
      <c r="D1244" s="338"/>
      <c r="E1244" s="340"/>
      <c r="F1244" s="316"/>
      <c r="G1244" s="338"/>
      <c r="H1244" s="341"/>
      <c r="I1244" s="342"/>
      <c r="J1244" s="342"/>
      <c r="K1244" s="341"/>
      <c r="L1244" s="343"/>
      <c r="M1244" s="337"/>
      <c r="O1244" s="336"/>
      <c r="P1244" s="319"/>
      <c r="Q1244" s="319"/>
      <c r="R1244" s="319"/>
    </row>
    <row r="1245" spans="1:18" s="335" customFormat="1" ht="39.6" customHeight="1" x14ac:dyDescent="0.25">
      <c r="A1245" s="326"/>
      <c r="B1245" s="326"/>
      <c r="C1245" s="326"/>
      <c r="D1245" s="338"/>
      <c r="E1245" s="340"/>
      <c r="F1245" s="316"/>
      <c r="G1245" s="338"/>
      <c r="H1245" s="341"/>
      <c r="I1245" s="342"/>
      <c r="J1245" s="342"/>
      <c r="K1245" s="341"/>
      <c r="L1245" s="343"/>
      <c r="M1245" s="337"/>
      <c r="O1245" s="336"/>
      <c r="P1245" s="319"/>
      <c r="Q1245" s="319"/>
      <c r="R1245" s="319"/>
    </row>
    <row r="1246" spans="1:18" s="335" customFormat="1" ht="39.6" customHeight="1" x14ac:dyDescent="0.25">
      <c r="A1246" s="326"/>
      <c r="B1246" s="326"/>
      <c r="C1246" s="326"/>
      <c r="D1246" s="338"/>
      <c r="E1246" s="340"/>
      <c r="F1246" s="316"/>
      <c r="G1246" s="338"/>
      <c r="H1246" s="341"/>
      <c r="I1246" s="342"/>
      <c r="J1246" s="342"/>
      <c r="K1246" s="341"/>
      <c r="L1246" s="343"/>
      <c r="M1246" s="337"/>
      <c r="O1246" s="336"/>
      <c r="P1246" s="319"/>
      <c r="Q1246" s="319"/>
      <c r="R1246" s="319"/>
    </row>
    <row r="1247" spans="1:18" s="335" customFormat="1" ht="39.6" customHeight="1" x14ac:dyDescent="0.25">
      <c r="A1247" s="326"/>
      <c r="B1247" s="326"/>
      <c r="C1247" s="326"/>
      <c r="D1247" s="338"/>
      <c r="E1247" s="340"/>
      <c r="F1247" s="316"/>
      <c r="G1247" s="338"/>
      <c r="H1247" s="341"/>
      <c r="I1247" s="342"/>
      <c r="J1247" s="342"/>
      <c r="K1247" s="341"/>
      <c r="L1247" s="343"/>
      <c r="M1247" s="337"/>
      <c r="O1247" s="336"/>
      <c r="P1247" s="319"/>
      <c r="Q1247" s="319"/>
      <c r="R1247" s="319"/>
    </row>
    <row r="1248" spans="1:18" s="335" customFormat="1" ht="39.6" customHeight="1" x14ac:dyDescent="0.25">
      <c r="A1248" s="326"/>
      <c r="B1248" s="326"/>
      <c r="C1248" s="326"/>
      <c r="D1248" s="338"/>
      <c r="E1248" s="340"/>
      <c r="F1248" s="316"/>
      <c r="G1248" s="338"/>
      <c r="H1248" s="341"/>
      <c r="I1248" s="342"/>
      <c r="J1248" s="342"/>
      <c r="K1248" s="341"/>
      <c r="L1248" s="343"/>
      <c r="M1248" s="337"/>
      <c r="O1248" s="336"/>
      <c r="P1248" s="319"/>
      <c r="Q1248" s="319"/>
      <c r="R1248" s="319"/>
    </row>
    <row r="1249" spans="1:18" s="335" customFormat="1" ht="39.6" customHeight="1" x14ac:dyDescent="0.25">
      <c r="A1249" s="326"/>
      <c r="B1249" s="326"/>
      <c r="C1249" s="326"/>
      <c r="D1249" s="338"/>
      <c r="E1249" s="340"/>
      <c r="F1249" s="316"/>
      <c r="G1249" s="338"/>
      <c r="H1249" s="341"/>
      <c r="I1249" s="342"/>
      <c r="J1249" s="342"/>
      <c r="K1249" s="341"/>
      <c r="L1249" s="343"/>
      <c r="M1249" s="337"/>
      <c r="O1249" s="336"/>
      <c r="P1249" s="319"/>
      <c r="Q1249" s="319"/>
      <c r="R1249" s="319"/>
    </row>
    <row r="1250" spans="1:18" s="335" customFormat="1" ht="39.6" customHeight="1" x14ac:dyDescent="0.25">
      <c r="A1250" s="326"/>
      <c r="B1250" s="326"/>
      <c r="C1250" s="326"/>
      <c r="D1250" s="338"/>
      <c r="E1250" s="340"/>
      <c r="F1250" s="316"/>
      <c r="G1250" s="338"/>
      <c r="H1250" s="341"/>
      <c r="I1250" s="342"/>
      <c r="J1250" s="342"/>
      <c r="K1250" s="341"/>
      <c r="L1250" s="343"/>
      <c r="M1250" s="337"/>
      <c r="O1250" s="336"/>
      <c r="P1250" s="319"/>
      <c r="Q1250" s="319"/>
      <c r="R1250" s="319"/>
    </row>
    <row r="1251" spans="1:18" s="335" customFormat="1" ht="39.6" customHeight="1" x14ac:dyDescent="0.25">
      <c r="A1251" s="326"/>
      <c r="B1251" s="326"/>
      <c r="C1251" s="326"/>
      <c r="D1251" s="338"/>
      <c r="E1251" s="340"/>
      <c r="F1251" s="316"/>
      <c r="G1251" s="338"/>
      <c r="H1251" s="341"/>
      <c r="I1251" s="342"/>
      <c r="J1251" s="342"/>
      <c r="K1251" s="341"/>
      <c r="L1251" s="343"/>
      <c r="M1251" s="337"/>
      <c r="O1251" s="336"/>
      <c r="P1251" s="319"/>
      <c r="Q1251" s="319"/>
      <c r="R1251" s="319"/>
    </row>
    <row r="1252" spans="1:18" s="335" customFormat="1" ht="39.6" customHeight="1" x14ac:dyDescent="0.25">
      <c r="A1252" s="326"/>
      <c r="B1252" s="326"/>
      <c r="C1252" s="326"/>
      <c r="D1252" s="338"/>
      <c r="E1252" s="340"/>
      <c r="F1252" s="316"/>
      <c r="G1252" s="338"/>
      <c r="H1252" s="341"/>
      <c r="I1252" s="342"/>
      <c r="J1252" s="342"/>
      <c r="K1252" s="341"/>
      <c r="L1252" s="343"/>
      <c r="M1252" s="337"/>
      <c r="O1252" s="336"/>
      <c r="P1252" s="319"/>
      <c r="Q1252" s="319"/>
      <c r="R1252" s="319"/>
    </row>
    <row r="1253" spans="1:18" s="335" customFormat="1" ht="39.6" customHeight="1" x14ac:dyDescent="0.25">
      <c r="A1253" s="326"/>
      <c r="B1253" s="326"/>
      <c r="C1253" s="326"/>
      <c r="D1253" s="338"/>
      <c r="E1253" s="340"/>
      <c r="F1253" s="316"/>
      <c r="G1253" s="338"/>
      <c r="H1253" s="341"/>
      <c r="I1253" s="342"/>
      <c r="J1253" s="342"/>
      <c r="K1253" s="341"/>
      <c r="L1253" s="343"/>
      <c r="M1253" s="337"/>
      <c r="O1253" s="336"/>
      <c r="P1253" s="319"/>
      <c r="Q1253" s="319"/>
      <c r="R1253" s="319"/>
    </row>
    <row r="1254" spans="1:18" s="335" customFormat="1" ht="39.6" customHeight="1" x14ac:dyDescent="0.25">
      <c r="A1254" s="326"/>
      <c r="B1254" s="326"/>
      <c r="C1254" s="326"/>
      <c r="D1254" s="338"/>
      <c r="E1254" s="340"/>
      <c r="F1254" s="316"/>
      <c r="G1254" s="338"/>
      <c r="H1254" s="341"/>
      <c r="I1254" s="342"/>
      <c r="J1254" s="342"/>
      <c r="K1254" s="341"/>
      <c r="L1254" s="343"/>
      <c r="M1254" s="337"/>
      <c r="O1254" s="336"/>
      <c r="P1254" s="319"/>
      <c r="Q1254" s="319"/>
      <c r="R1254" s="319"/>
    </row>
    <row r="1255" spans="1:18" s="335" customFormat="1" ht="39.6" customHeight="1" x14ac:dyDescent="0.25">
      <c r="A1255" s="326"/>
      <c r="B1255" s="326"/>
      <c r="C1255" s="326"/>
      <c r="D1255" s="338"/>
      <c r="E1255" s="340"/>
      <c r="F1255" s="316"/>
      <c r="G1255" s="338"/>
      <c r="H1255" s="341"/>
      <c r="I1255" s="342"/>
      <c r="J1255" s="342"/>
      <c r="K1255" s="341"/>
      <c r="L1255" s="343"/>
      <c r="M1255" s="337"/>
      <c r="O1255" s="336"/>
      <c r="P1255" s="319"/>
      <c r="Q1255" s="319"/>
      <c r="R1255" s="319"/>
    </row>
    <row r="1256" spans="1:18" s="335" customFormat="1" ht="39.6" customHeight="1" x14ac:dyDescent="0.25">
      <c r="A1256" s="326"/>
      <c r="B1256" s="326"/>
      <c r="C1256" s="326"/>
      <c r="D1256" s="338"/>
      <c r="E1256" s="340"/>
      <c r="F1256" s="316"/>
      <c r="G1256" s="338"/>
      <c r="H1256" s="341"/>
      <c r="I1256" s="342"/>
      <c r="J1256" s="342"/>
      <c r="K1256" s="341"/>
      <c r="L1256" s="343"/>
      <c r="M1256" s="337"/>
      <c r="O1256" s="336"/>
      <c r="P1256" s="319"/>
      <c r="Q1256" s="319"/>
      <c r="R1256" s="319"/>
    </row>
    <row r="1257" spans="1:18" s="335" customFormat="1" ht="39.6" customHeight="1" x14ac:dyDescent="0.25">
      <c r="A1257" s="326"/>
      <c r="B1257" s="326"/>
      <c r="C1257" s="326"/>
      <c r="D1257" s="338"/>
      <c r="E1257" s="340"/>
      <c r="F1257" s="316"/>
      <c r="G1257" s="338"/>
      <c r="H1257" s="341"/>
      <c r="I1257" s="342"/>
      <c r="J1257" s="342"/>
      <c r="K1257" s="341"/>
      <c r="L1257" s="343"/>
      <c r="M1257" s="337"/>
      <c r="O1257" s="336"/>
      <c r="P1257" s="319"/>
      <c r="Q1257" s="319"/>
      <c r="R1257" s="319"/>
    </row>
    <row r="1258" spans="1:18" s="335" customFormat="1" ht="39.6" customHeight="1" x14ac:dyDescent="0.25">
      <c r="A1258" s="326"/>
      <c r="B1258" s="326"/>
      <c r="C1258" s="326"/>
      <c r="D1258" s="338"/>
      <c r="E1258" s="340"/>
      <c r="F1258" s="316"/>
      <c r="G1258" s="338"/>
      <c r="H1258" s="341"/>
      <c r="I1258" s="342"/>
      <c r="J1258" s="342"/>
      <c r="K1258" s="341"/>
      <c r="L1258" s="343"/>
      <c r="M1258" s="337"/>
      <c r="O1258" s="336"/>
      <c r="P1258" s="319"/>
      <c r="Q1258" s="319"/>
      <c r="R1258" s="319"/>
    </row>
    <row r="1259" spans="1:18" s="335" customFormat="1" ht="39.6" customHeight="1" x14ac:dyDescent="0.25">
      <c r="A1259" s="326"/>
      <c r="B1259" s="326"/>
      <c r="C1259" s="326"/>
      <c r="D1259" s="338"/>
      <c r="E1259" s="340"/>
      <c r="F1259" s="316"/>
      <c r="G1259" s="338"/>
      <c r="H1259" s="341"/>
      <c r="I1259" s="342"/>
      <c r="J1259" s="342"/>
      <c r="K1259" s="341"/>
      <c r="L1259" s="343"/>
      <c r="M1259" s="337"/>
      <c r="O1259" s="336"/>
      <c r="P1259" s="319"/>
      <c r="Q1259" s="319"/>
      <c r="R1259" s="319"/>
    </row>
    <row r="1260" spans="1:18" s="335" customFormat="1" ht="39.6" customHeight="1" x14ac:dyDescent="0.25">
      <c r="A1260" s="326"/>
      <c r="B1260" s="326"/>
      <c r="C1260" s="326"/>
      <c r="D1260" s="338"/>
      <c r="E1260" s="340"/>
      <c r="F1260" s="316"/>
      <c r="G1260" s="338"/>
      <c r="H1260" s="341"/>
      <c r="I1260" s="342"/>
      <c r="J1260" s="342"/>
      <c r="K1260" s="341"/>
      <c r="L1260" s="343"/>
      <c r="M1260" s="337"/>
      <c r="O1260" s="336"/>
      <c r="P1260" s="319"/>
      <c r="Q1260" s="319"/>
      <c r="R1260" s="319"/>
    </row>
    <row r="1261" spans="1:18" s="335" customFormat="1" ht="39.6" customHeight="1" x14ac:dyDescent="0.25">
      <c r="A1261" s="326"/>
      <c r="B1261" s="326"/>
      <c r="C1261" s="326"/>
      <c r="D1261" s="338"/>
      <c r="E1261" s="340"/>
      <c r="F1261" s="316"/>
      <c r="G1261" s="338"/>
      <c r="H1261" s="341"/>
      <c r="I1261" s="342"/>
      <c r="J1261" s="342"/>
      <c r="K1261" s="341"/>
      <c r="L1261" s="343"/>
      <c r="M1261" s="337"/>
      <c r="O1261" s="336"/>
      <c r="P1261" s="319"/>
      <c r="Q1261" s="319"/>
      <c r="R1261" s="319"/>
    </row>
    <row r="1262" spans="1:18" s="335" customFormat="1" ht="39.6" customHeight="1" x14ac:dyDescent="0.25">
      <c r="A1262" s="326"/>
      <c r="B1262" s="326"/>
      <c r="C1262" s="326"/>
      <c r="D1262" s="338"/>
      <c r="E1262" s="340"/>
      <c r="F1262" s="316"/>
      <c r="G1262" s="338"/>
      <c r="H1262" s="341"/>
      <c r="I1262" s="342"/>
      <c r="J1262" s="342"/>
      <c r="K1262" s="341"/>
      <c r="L1262" s="343"/>
      <c r="M1262" s="337"/>
      <c r="O1262" s="336"/>
      <c r="P1262" s="319"/>
      <c r="Q1262" s="319"/>
      <c r="R1262" s="319"/>
    </row>
    <row r="1263" spans="1:18" s="335" customFormat="1" ht="39.6" customHeight="1" x14ac:dyDescent="0.25">
      <c r="A1263" s="326"/>
      <c r="B1263" s="326"/>
      <c r="C1263" s="326"/>
      <c r="D1263" s="338"/>
      <c r="E1263" s="340"/>
      <c r="F1263" s="316"/>
      <c r="G1263" s="338"/>
      <c r="H1263" s="341"/>
      <c r="I1263" s="342"/>
      <c r="J1263" s="342"/>
      <c r="K1263" s="341"/>
      <c r="L1263" s="343"/>
      <c r="M1263" s="337"/>
      <c r="O1263" s="336"/>
      <c r="P1263" s="319"/>
      <c r="Q1263" s="319"/>
      <c r="R1263" s="319"/>
    </row>
    <row r="1264" spans="1:18" s="335" customFormat="1" ht="39.6" customHeight="1" x14ac:dyDescent="0.25">
      <c r="A1264" s="326"/>
      <c r="B1264" s="326"/>
      <c r="C1264" s="326"/>
      <c r="D1264" s="338"/>
      <c r="E1264" s="340"/>
      <c r="F1264" s="316"/>
      <c r="G1264" s="338"/>
      <c r="H1264" s="341"/>
      <c r="I1264" s="342"/>
      <c r="J1264" s="342"/>
      <c r="K1264" s="341"/>
      <c r="L1264" s="343"/>
      <c r="M1264" s="337"/>
      <c r="O1264" s="336"/>
      <c r="P1264" s="319"/>
      <c r="Q1264" s="319"/>
      <c r="R1264" s="319"/>
    </row>
    <row r="1265" spans="1:18" s="335" customFormat="1" ht="39.6" customHeight="1" x14ac:dyDescent="0.25">
      <c r="A1265" s="326"/>
      <c r="B1265" s="326"/>
      <c r="C1265" s="326"/>
      <c r="D1265" s="338"/>
      <c r="E1265" s="340"/>
      <c r="F1265" s="316"/>
      <c r="G1265" s="338"/>
      <c r="H1265" s="341"/>
      <c r="I1265" s="342"/>
      <c r="J1265" s="342"/>
      <c r="K1265" s="341"/>
      <c r="L1265" s="343"/>
      <c r="M1265" s="337"/>
      <c r="O1265" s="336"/>
      <c r="P1265" s="319"/>
      <c r="Q1265" s="319"/>
      <c r="R1265" s="319"/>
    </row>
    <row r="1266" spans="1:18" s="335" customFormat="1" ht="39.6" customHeight="1" x14ac:dyDescent="0.25">
      <c r="A1266" s="326"/>
      <c r="B1266" s="326"/>
      <c r="C1266" s="326"/>
      <c r="D1266" s="338"/>
      <c r="E1266" s="340"/>
      <c r="F1266" s="316"/>
      <c r="G1266" s="338"/>
      <c r="H1266" s="341"/>
      <c r="I1266" s="342"/>
      <c r="J1266" s="342"/>
      <c r="K1266" s="341"/>
      <c r="L1266" s="343"/>
      <c r="M1266" s="337"/>
      <c r="O1266" s="336"/>
      <c r="P1266" s="319"/>
      <c r="Q1266" s="319"/>
      <c r="R1266" s="319"/>
    </row>
    <row r="1267" spans="1:18" s="335" customFormat="1" ht="39.6" customHeight="1" x14ac:dyDescent="0.25">
      <c r="A1267" s="326"/>
      <c r="B1267" s="326"/>
      <c r="C1267" s="326"/>
      <c r="D1267" s="338"/>
      <c r="E1267" s="340"/>
      <c r="F1267" s="316"/>
      <c r="G1267" s="338"/>
      <c r="H1267" s="341"/>
      <c r="I1267" s="342"/>
      <c r="J1267" s="342"/>
      <c r="K1267" s="341"/>
      <c r="L1267" s="343"/>
      <c r="M1267" s="337"/>
      <c r="O1267" s="336"/>
      <c r="P1267" s="319"/>
      <c r="Q1267" s="319"/>
      <c r="R1267" s="319"/>
    </row>
    <row r="1268" spans="1:18" s="335" customFormat="1" ht="39.6" customHeight="1" x14ac:dyDescent="0.25">
      <c r="A1268" s="326"/>
      <c r="B1268" s="326"/>
      <c r="C1268" s="326"/>
      <c r="D1268" s="338"/>
      <c r="E1268" s="340"/>
      <c r="F1268" s="316"/>
      <c r="G1268" s="338"/>
      <c r="H1268" s="341"/>
      <c r="I1268" s="342"/>
      <c r="J1268" s="342"/>
      <c r="K1268" s="341"/>
      <c r="L1268" s="343"/>
      <c r="M1268" s="337"/>
      <c r="O1268" s="336"/>
      <c r="P1268" s="319"/>
      <c r="Q1268" s="319"/>
      <c r="R1268" s="319"/>
    </row>
    <row r="1269" spans="1:18" s="335" customFormat="1" ht="39.6" customHeight="1" x14ac:dyDescent="0.25">
      <c r="A1269" s="326"/>
      <c r="B1269" s="326"/>
      <c r="C1269" s="326"/>
      <c r="D1269" s="338"/>
      <c r="E1269" s="340"/>
      <c r="F1269" s="316"/>
      <c r="G1269" s="338"/>
      <c r="H1269" s="341"/>
      <c r="I1269" s="342"/>
      <c r="J1269" s="342"/>
      <c r="K1269" s="341"/>
      <c r="L1269" s="343"/>
      <c r="M1269" s="337"/>
      <c r="O1269" s="336"/>
      <c r="P1269" s="319"/>
      <c r="Q1269" s="319"/>
      <c r="R1269" s="319"/>
    </row>
    <row r="1270" spans="1:18" s="335" customFormat="1" ht="39.6" customHeight="1" x14ac:dyDescent="0.25">
      <c r="A1270" s="326"/>
      <c r="B1270" s="326"/>
      <c r="C1270" s="326"/>
      <c r="D1270" s="338"/>
      <c r="E1270" s="340"/>
      <c r="F1270" s="316"/>
      <c r="G1270" s="338"/>
      <c r="H1270" s="341"/>
      <c r="I1270" s="342"/>
      <c r="J1270" s="342"/>
      <c r="K1270" s="341"/>
      <c r="L1270" s="343"/>
      <c r="M1270" s="337"/>
      <c r="O1270" s="336"/>
      <c r="P1270" s="319"/>
      <c r="Q1270" s="319"/>
      <c r="R1270" s="319"/>
    </row>
    <row r="1271" spans="1:18" s="335" customFormat="1" ht="39.6" customHeight="1" x14ac:dyDescent="0.25">
      <c r="A1271" s="326"/>
      <c r="B1271" s="326"/>
      <c r="C1271" s="326"/>
      <c r="D1271" s="338"/>
      <c r="E1271" s="340"/>
      <c r="F1271" s="316"/>
      <c r="G1271" s="338"/>
      <c r="H1271" s="341"/>
      <c r="I1271" s="342"/>
      <c r="J1271" s="342"/>
      <c r="K1271" s="341"/>
      <c r="L1271" s="343"/>
      <c r="M1271" s="337"/>
      <c r="O1271" s="336"/>
      <c r="P1271" s="319"/>
      <c r="Q1271" s="319"/>
      <c r="R1271" s="319"/>
    </row>
    <row r="1272" spans="1:18" s="335" customFormat="1" ht="39.6" customHeight="1" x14ac:dyDescent="0.25">
      <c r="A1272" s="326"/>
      <c r="B1272" s="326"/>
      <c r="C1272" s="326"/>
      <c r="D1272" s="338"/>
      <c r="E1272" s="340"/>
      <c r="F1272" s="316"/>
      <c r="G1272" s="338"/>
      <c r="H1272" s="341"/>
      <c r="I1272" s="342"/>
      <c r="J1272" s="342"/>
      <c r="K1272" s="341"/>
      <c r="L1272" s="343"/>
      <c r="M1272" s="337"/>
      <c r="O1272" s="336"/>
      <c r="P1272" s="319"/>
      <c r="Q1272" s="319"/>
      <c r="R1272" s="319"/>
    </row>
    <row r="1273" spans="1:18" s="335" customFormat="1" ht="39.6" customHeight="1" x14ac:dyDescent="0.25">
      <c r="A1273" s="326"/>
      <c r="B1273" s="326"/>
      <c r="C1273" s="326"/>
      <c r="D1273" s="338"/>
      <c r="E1273" s="340"/>
      <c r="F1273" s="316"/>
      <c r="G1273" s="338"/>
      <c r="H1273" s="341"/>
      <c r="I1273" s="342"/>
      <c r="J1273" s="342"/>
      <c r="K1273" s="341"/>
      <c r="L1273" s="343"/>
      <c r="M1273" s="337"/>
      <c r="O1273" s="336"/>
      <c r="P1273" s="319"/>
      <c r="Q1273" s="319"/>
      <c r="R1273" s="319"/>
    </row>
    <row r="1274" spans="1:18" s="335" customFormat="1" ht="39.6" customHeight="1" x14ac:dyDescent="0.25">
      <c r="A1274" s="326"/>
      <c r="B1274" s="326"/>
      <c r="C1274" s="326"/>
      <c r="D1274" s="338"/>
      <c r="E1274" s="340"/>
      <c r="F1274" s="316"/>
      <c r="G1274" s="338"/>
      <c r="H1274" s="341"/>
      <c r="I1274" s="342"/>
      <c r="J1274" s="342"/>
      <c r="K1274" s="341"/>
      <c r="L1274" s="343"/>
      <c r="M1274" s="337"/>
      <c r="O1274" s="336"/>
      <c r="P1274" s="319"/>
      <c r="Q1274" s="319"/>
      <c r="R1274" s="319"/>
    </row>
    <row r="1275" spans="1:18" s="335" customFormat="1" ht="39.6" customHeight="1" x14ac:dyDescent="0.25">
      <c r="A1275" s="326"/>
      <c r="B1275" s="326"/>
      <c r="C1275" s="326"/>
      <c r="D1275" s="338"/>
      <c r="E1275" s="340"/>
      <c r="F1275" s="316"/>
      <c r="G1275" s="338"/>
      <c r="H1275" s="341"/>
      <c r="I1275" s="342"/>
      <c r="J1275" s="342"/>
      <c r="K1275" s="341"/>
      <c r="L1275" s="343"/>
      <c r="M1275" s="337"/>
      <c r="O1275" s="336"/>
      <c r="P1275" s="319"/>
      <c r="Q1275" s="319"/>
      <c r="R1275" s="319"/>
    </row>
    <row r="1276" spans="1:18" s="335" customFormat="1" ht="39.6" customHeight="1" x14ac:dyDescent="0.25">
      <c r="A1276" s="326"/>
      <c r="B1276" s="326"/>
      <c r="C1276" s="326"/>
      <c r="D1276" s="338"/>
      <c r="E1276" s="340"/>
      <c r="F1276" s="316"/>
      <c r="G1276" s="338"/>
      <c r="H1276" s="341"/>
      <c r="I1276" s="342"/>
      <c r="J1276" s="342"/>
      <c r="K1276" s="341"/>
      <c r="L1276" s="343"/>
      <c r="M1276" s="337"/>
      <c r="O1276" s="336"/>
      <c r="P1276" s="319"/>
      <c r="Q1276" s="319"/>
      <c r="R1276" s="319"/>
    </row>
    <row r="1277" spans="1:18" s="335" customFormat="1" ht="39.6" customHeight="1" x14ac:dyDescent="0.25">
      <c r="A1277" s="326"/>
      <c r="B1277" s="326"/>
      <c r="C1277" s="326"/>
      <c r="D1277" s="338"/>
      <c r="E1277" s="340"/>
      <c r="F1277" s="316"/>
      <c r="G1277" s="338"/>
      <c r="H1277" s="341"/>
      <c r="I1277" s="342"/>
      <c r="J1277" s="342"/>
      <c r="K1277" s="341"/>
      <c r="L1277" s="343"/>
      <c r="M1277" s="337"/>
      <c r="O1277" s="336"/>
      <c r="P1277" s="319"/>
      <c r="Q1277" s="319"/>
      <c r="R1277" s="319"/>
    </row>
    <row r="1278" spans="1:18" s="335" customFormat="1" ht="39.6" customHeight="1" x14ac:dyDescent="0.25">
      <c r="A1278" s="326"/>
      <c r="B1278" s="326"/>
      <c r="C1278" s="326"/>
      <c r="D1278" s="338"/>
      <c r="E1278" s="340"/>
      <c r="F1278" s="316"/>
      <c r="G1278" s="338"/>
      <c r="H1278" s="341"/>
      <c r="I1278" s="342"/>
      <c r="J1278" s="342"/>
      <c r="K1278" s="341"/>
      <c r="L1278" s="343"/>
      <c r="M1278" s="337"/>
      <c r="O1278" s="336"/>
      <c r="P1278" s="319"/>
      <c r="Q1278" s="319"/>
      <c r="R1278" s="319"/>
    </row>
    <row r="1279" spans="1:18" s="335" customFormat="1" ht="39.6" customHeight="1" x14ac:dyDescent="0.25">
      <c r="A1279" s="326"/>
      <c r="B1279" s="326"/>
      <c r="C1279" s="326"/>
      <c r="D1279" s="338"/>
      <c r="E1279" s="340"/>
      <c r="F1279" s="316"/>
      <c r="G1279" s="338"/>
      <c r="H1279" s="341"/>
      <c r="I1279" s="342"/>
      <c r="J1279" s="342"/>
      <c r="K1279" s="341"/>
      <c r="L1279" s="343"/>
      <c r="M1279" s="337"/>
      <c r="O1279" s="336"/>
      <c r="P1279" s="319"/>
      <c r="Q1279" s="319"/>
      <c r="R1279" s="319"/>
    </row>
    <row r="1280" spans="1:18" s="335" customFormat="1" ht="39.6" customHeight="1" x14ac:dyDescent="0.25">
      <c r="A1280" s="326"/>
      <c r="B1280" s="326"/>
      <c r="C1280" s="326"/>
      <c r="D1280" s="338"/>
      <c r="E1280" s="340"/>
      <c r="F1280" s="316"/>
      <c r="G1280" s="338"/>
      <c r="H1280" s="341"/>
      <c r="I1280" s="342"/>
      <c r="J1280" s="342"/>
      <c r="K1280" s="341"/>
      <c r="L1280" s="343"/>
      <c r="M1280" s="337"/>
      <c r="O1280" s="336"/>
      <c r="P1280" s="319"/>
      <c r="Q1280" s="319"/>
      <c r="R1280" s="319"/>
    </row>
    <row r="1281" spans="1:18" s="335" customFormat="1" ht="39.6" customHeight="1" x14ac:dyDescent="0.25">
      <c r="A1281" s="326"/>
      <c r="B1281" s="326"/>
      <c r="C1281" s="326"/>
      <c r="D1281" s="338"/>
      <c r="E1281" s="340"/>
      <c r="F1281" s="316"/>
      <c r="G1281" s="338"/>
      <c r="H1281" s="341"/>
      <c r="I1281" s="342"/>
      <c r="J1281" s="342"/>
      <c r="K1281" s="341"/>
      <c r="L1281" s="343"/>
      <c r="M1281" s="337"/>
      <c r="O1281" s="336"/>
      <c r="P1281" s="319"/>
      <c r="Q1281" s="319"/>
      <c r="R1281" s="319"/>
    </row>
    <row r="1282" spans="1:18" s="335" customFormat="1" ht="39.6" customHeight="1" x14ac:dyDescent="0.25">
      <c r="A1282" s="326"/>
      <c r="B1282" s="326"/>
      <c r="C1282" s="326"/>
      <c r="D1282" s="338"/>
      <c r="E1282" s="340"/>
      <c r="F1282" s="316"/>
      <c r="G1282" s="338"/>
      <c r="H1282" s="341"/>
      <c r="I1282" s="342"/>
      <c r="J1282" s="342"/>
      <c r="K1282" s="341"/>
      <c r="L1282" s="343"/>
      <c r="M1282" s="337"/>
      <c r="O1282" s="336"/>
      <c r="P1282" s="319"/>
      <c r="Q1282" s="319"/>
      <c r="R1282" s="319"/>
    </row>
    <row r="1283" spans="1:18" s="335" customFormat="1" ht="39.6" customHeight="1" x14ac:dyDescent="0.25">
      <c r="A1283" s="326"/>
      <c r="B1283" s="326"/>
      <c r="C1283" s="326"/>
      <c r="D1283" s="338"/>
      <c r="E1283" s="340"/>
      <c r="F1283" s="316"/>
      <c r="G1283" s="338"/>
      <c r="H1283" s="341"/>
      <c r="I1283" s="342"/>
      <c r="J1283" s="342"/>
      <c r="K1283" s="341"/>
      <c r="L1283" s="343"/>
      <c r="M1283" s="337"/>
      <c r="O1283" s="336"/>
      <c r="P1283" s="319"/>
      <c r="Q1283" s="319"/>
      <c r="R1283" s="319"/>
    </row>
    <row r="1284" spans="1:18" s="335" customFormat="1" ht="39.6" customHeight="1" x14ac:dyDescent="0.25">
      <c r="A1284" s="326"/>
      <c r="B1284" s="326"/>
      <c r="C1284" s="326"/>
      <c r="D1284" s="338"/>
      <c r="E1284" s="340"/>
      <c r="F1284" s="316"/>
      <c r="G1284" s="338"/>
      <c r="H1284" s="341"/>
      <c r="I1284" s="342"/>
      <c r="J1284" s="342"/>
      <c r="K1284" s="341"/>
      <c r="L1284" s="343"/>
      <c r="M1284" s="337"/>
      <c r="O1284" s="336"/>
      <c r="P1284" s="319"/>
      <c r="Q1284" s="319"/>
      <c r="R1284" s="319"/>
    </row>
    <row r="1285" spans="1:18" s="335" customFormat="1" ht="39.6" customHeight="1" x14ac:dyDescent="0.25">
      <c r="A1285" s="326"/>
      <c r="B1285" s="326"/>
      <c r="C1285" s="326"/>
      <c r="D1285" s="338"/>
      <c r="E1285" s="340"/>
      <c r="F1285" s="316"/>
      <c r="G1285" s="338"/>
      <c r="H1285" s="341"/>
      <c r="I1285" s="342"/>
      <c r="J1285" s="342"/>
      <c r="K1285" s="341"/>
      <c r="L1285" s="343"/>
      <c r="M1285" s="337"/>
      <c r="O1285" s="336"/>
      <c r="P1285" s="319"/>
      <c r="Q1285" s="319"/>
      <c r="R1285" s="319"/>
    </row>
    <row r="1286" spans="1:18" s="335" customFormat="1" ht="39.6" customHeight="1" x14ac:dyDescent="0.25">
      <c r="A1286" s="326"/>
      <c r="B1286" s="326"/>
      <c r="C1286" s="326"/>
      <c r="D1286" s="338"/>
      <c r="E1286" s="340"/>
      <c r="F1286" s="316"/>
      <c r="G1286" s="338"/>
      <c r="H1286" s="341"/>
      <c r="I1286" s="342"/>
      <c r="J1286" s="342"/>
      <c r="K1286" s="341"/>
      <c r="L1286" s="343"/>
      <c r="M1286" s="337"/>
      <c r="O1286" s="336"/>
      <c r="P1286" s="319"/>
      <c r="Q1286" s="319"/>
      <c r="R1286" s="319"/>
    </row>
    <row r="1287" spans="1:18" s="335" customFormat="1" ht="39.6" customHeight="1" x14ac:dyDescent="0.25">
      <c r="A1287" s="326"/>
      <c r="B1287" s="326"/>
      <c r="C1287" s="326"/>
      <c r="D1287" s="338"/>
      <c r="E1287" s="340"/>
      <c r="F1287" s="316"/>
      <c r="G1287" s="338"/>
      <c r="H1287" s="341"/>
      <c r="I1287" s="342"/>
      <c r="J1287" s="342"/>
      <c r="K1287" s="341"/>
      <c r="L1287" s="343"/>
      <c r="M1287" s="337"/>
      <c r="O1287" s="336"/>
      <c r="P1287" s="319"/>
      <c r="Q1287" s="319"/>
      <c r="R1287" s="319"/>
    </row>
    <row r="1288" spans="1:18" s="335" customFormat="1" ht="39.6" customHeight="1" x14ac:dyDescent="0.25">
      <c r="A1288" s="326"/>
      <c r="B1288" s="326"/>
      <c r="C1288" s="326"/>
      <c r="D1288" s="338"/>
      <c r="E1288" s="340"/>
      <c r="F1288" s="316"/>
      <c r="G1288" s="338"/>
      <c r="H1288" s="341"/>
      <c r="I1288" s="342"/>
      <c r="J1288" s="342"/>
      <c r="K1288" s="341"/>
      <c r="L1288" s="343"/>
      <c r="M1288" s="337"/>
      <c r="O1288" s="336"/>
      <c r="P1288" s="319"/>
      <c r="Q1288" s="319"/>
      <c r="R1288" s="319"/>
    </row>
    <row r="1289" spans="1:18" s="335" customFormat="1" ht="39.6" customHeight="1" x14ac:dyDescent="0.25">
      <c r="A1289" s="326"/>
      <c r="B1289" s="326"/>
      <c r="C1289" s="326"/>
      <c r="D1289" s="338"/>
      <c r="E1289" s="340"/>
      <c r="F1289" s="316"/>
      <c r="G1289" s="338"/>
      <c r="H1289" s="341"/>
      <c r="I1289" s="342"/>
      <c r="J1289" s="342"/>
      <c r="K1289" s="341"/>
      <c r="L1289" s="343"/>
      <c r="M1289" s="337"/>
      <c r="O1289" s="336"/>
      <c r="P1289" s="319"/>
      <c r="Q1289" s="319"/>
      <c r="R1289" s="319"/>
    </row>
    <row r="1290" spans="1:18" s="335" customFormat="1" ht="39.6" customHeight="1" x14ac:dyDescent="0.25">
      <c r="A1290" s="326"/>
      <c r="B1290" s="326"/>
      <c r="C1290" s="326"/>
      <c r="D1290" s="338"/>
      <c r="E1290" s="340"/>
      <c r="F1290" s="316"/>
      <c r="G1290" s="338"/>
      <c r="H1290" s="341"/>
      <c r="I1290" s="342"/>
      <c r="J1290" s="342"/>
      <c r="K1290" s="341"/>
      <c r="L1290" s="343"/>
      <c r="M1290" s="337"/>
      <c r="O1290" s="336"/>
      <c r="P1290" s="319"/>
      <c r="Q1290" s="319"/>
      <c r="R1290" s="319"/>
    </row>
    <row r="1291" spans="1:18" s="335" customFormat="1" ht="39.6" customHeight="1" x14ac:dyDescent="0.25">
      <c r="A1291" s="326"/>
      <c r="B1291" s="326"/>
      <c r="C1291" s="326"/>
      <c r="D1291" s="338"/>
      <c r="E1291" s="340"/>
      <c r="F1291" s="316"/>
      <c r="G1291" s="338"/>
      <c r="H1291" s="341"/>
      <c r="I1291" s="342"/>
      <c r="J1291" s="342"/>
      <c r="K1291" s="341"/>
      <c r="L1291" s="343"/>
      <c r="M1291" s="337"/>
      <c r="O1291" s="336"/>
      <c r="P1291" s="319"/>
      <c r="Q1291" s="319"/>
      <c r="R1291" s="319"/>
    </row>
    <row r="1292" spans="1:18" s="335" customFormat="1" ht="39.6" customHeight="1" x14ac:dyDescent="0.25">
      <c r="A1292" s="326"/>
      <c r="B1292" s="326"/>
      <c r="C1292" s="326"/>
      <c r="D1292" s="338"/>
      <c r="E1292" s="340"/>
      <c r="F1292" s="316"/>
      <c r="G1292" s="338"/>
      <c r="H1292" s="341"/>
      <c r="I1292" s="342"/>
      <c r="J1292" s="342"/>
      <c r="K1292" s="341"/>
      <c r="L1292" s="343"/>
      <c r="M1292" s="337"/>
      <c r="O1292" s="336"/>
      <c r="P1292" s="319"/>
      <c r="Q1292" s="319"/>
      <c r="R1292" s="319"/>
    </row>
    <row r="1293" spans="1:18" s="335" customFormat="1" ht="39.6" customHeight="1" x14ac:dyDescent="0.25">
      <c r="A1293" s="326"/>
      <c r="B1293" s="326"/>
      <c r="C1293" s="326"/>
      <c r="D1293" s="338"/>
      <c r="E1293" s="340"/>
      <c r="F1293" s="316"/>
      <c r="G1293" s="338"/>
      <c r="H1293" s="341"/>
      <c r="I1293" s="342"/>
      <c r="J1293" s="342"/>
      <c r="K1293" s="341"/>
      <c r="L1293" s="343"/>
      <c r="M1293" s="337"/>
      <c r="O1293" s="336"/>
      <c r="P1293" s="319"/>
      <c r="Q1293" s="319"/>
      <c r="R1293" s="319"/>
    </row>
    <row r="1294" spans="1:18" s="335" customFormat="1" ht="39.6" customHeight="1" x14ac:dyDescent="0.25">
      <c r="A1294" s="326"/>
      <c r="B1294" s="326"/>
      <c r="C1294" s="326"/>
      <c r="D1294" s="338"/>
      <c r="E1294" s="340"/>
      <c r="F1294" s="316"/>
      <c r="G1294" s="338"/>
      <c r="H1294" s="341"/>
      <c r="I1294" s="342"/>
      <c r="J1294" s="342"/>
      <c r="K1294" s="341"/>
      <c r="L1294" s="343"/>
      <c r="M1294" s="337"/>
      <c r="O1294" s="336"/>
      <c r="P1294" s="319"/>
      <c r="Q1294" s="319"/>
      <c r="R1294" s="319"/>
    </row>
    <row r="1295" spans="1:18" s="335" customFormat="1" ht="39.6" customHeight="1" x14ac:dyDescent="0.25">
      <c r="A1295" s="326"/>
      <c r="B1295" s="326"/>
      <c r="C1295" s="326"/>
      <c r="D1295" s="338"/>
      <c r="E1295" s="340"/>
      <c r="F1295" s="316"/>
      <c r="G1295" s="338"/>
      <c r="H1295" s="341"/>
      <c r="I1295" s="342"/>
      <c r="J1295" s="342"/>
      <c r="K1295" s="341"/>
      <c r="L1295" s="343"/>
      <c r="M1295" s="337"/>
      <c r="O1295" s="336"/>
      <c r="P1295" s="319"/>
      <c r="Q1295" s="319"/>
      <c r="R1295" s="319"/>
    </row>
    <row r="1296" spans="1:18" s="335" customFormat="1" ht="39.6" customHeight="1" x14ac:dyDescent="0.25">
      <c r="A1296" s="326"/>
      <c r="B1296" s="326"/>
      <c r="C1296" s="326"/>
      <c r="D1296" s="338"/>
      <c r="E1296" s="340"/>
      <c r="F1296" s="316"/>
      <c r="G1296" s="338"/>
      <c r="H1296" s="341"/>
      <c r="I1296" s="342"/>
      <c r="J1296" s="342"/>
      <c r="K1296" s="341"/>
      <c r="L1296" s="343"/>
      <c r="M1296" s="337"/>
      <c r="O1296" s="336"/>
      <c r="P1296" s="319"/>
      <c r="Q1296" s="319"/>
      <c r="R1296" s="319"/>
    </row>
    <row r="1297" spans="1:18" s="335" customFormat="1" ht="39.6" customHeight="1" x14ac:dyDescent="0.25">
      <c r="A1297" s="326"/>
      <c r="B1297" s="326"/>
      <c r="C1297" s="326"/>
      <c r="D1297" s="338"/>
      <c r="E1297" s="340"/>
      <c r="F1297" s="316"/>
      <c r="G1297" s="338"/>
      <c r="H1297" s="341"/>
      <c r="I1297" s="342"/>
      <c r="J1297" s="342"/>
      <c r="K1297" s="341"/>
      <c r="L1297" s="343"/>
      <c r="M1297" s="337"/>
      <c r="O1297" s="336"/>
      <c r="P1297" s="319"/>
      <c r="Q1297" s="319"/>
      <c r="R1297" s="319"/>
    </row>
    <row r="1298" spans="1:18" s="335" customFormat="1" ht="39.6" customHeight="1" x14ac:dyDescent="0.25">
      <c r="A1298" s="326"/>
      <c r="B1298" s="326"/>
      <c r="C1298" s="326"/>
      <c r="D1298" s="338"/>
      <c r="E1298" s="340"/>
      <c r="F1298" s="316"/>
      <c r="G1298" s="338"/>
      <c r="H1298" s="341"/>
      <c r="I1298" s="342"/>
      <c r="J1298" s="342"/>
      <c r="K1298" s="341"/>
      <c r="L1298" s="343"/>
      <c r="M1298" s="337"/>
      <c r="O1298" s="336"/>
      <c r="P1298" s="319"/>
      <c r="Q1298" s="319"/>
      <c r="R1298" s="319"/>
    </row>
    <row r="1299" spans="1:18" s="335" customFormat="1" ht="39.6" customHeight="1" x14ac:dyDescent="0.25">
      <c r="A1299" s="326"/>
      <c r="B1299" s="326"/>
      <c r="C1299" s="326"/>
      <c r="D1299" s="338"/>
      <c r="E1299" s="340"/>
      <c r="F1299" s="316"/>
      <c r="G1299" s="338"/>
      <c r="H1299" s="341"/>
      <c r="I1299" s="342"/>
      <c r="J1299" s="342"/>
      <c r="K1299" s="341"/>
      <c r="L1299" s="343"/>
      <c r="M1299" s="337"/>
      <c r="O1299" s="336"/>
      <c r="P1299" s="319"/>
      <c r="Q1299" s="319"/>
      <c r="R1299" s="319"/>
    </row>
    <row r="1300" spans="1:18" s="335" customFormat="1" ht="39.6" customHeight="1" x14ac:dyDescent="0.25">
      <c r="A1300" s="326"/>
      <c r="B1300" s="326"/>
      <c r="C1300" s="326"/>
      <c r="D1300" s="338"/>
      <c r="E1300" s="340"/>
      <c r="F1300" s="316"/>
      <c r="G1300" s="338"/>
      <c r="H1300" s="341"/>
      <c r="I1300" s="342"/>
      <c r="J1300" s="342"/>
      <c r="K1300" s="341"/>
      <c r="L1300" s="343"/>
      <c r="M1300" s="337"/>
      <c r="O1300" s="336"/>
      <c r="P1300" s="319"/>
      <c r="Q1300" s="319"/>
      <c r="R1300" s="319"/>
    </row>
    <row r="1301" spans="1:18" s="335" customFormat="1" ht="39.6" customHeight="1" x14ac:dyDescent="0.25">
      <c r="A1301" s="326"/>
      <c r="B1301" s="326"/>
      <c r="C1301" s="326"/>
      <c r="D1301" s="338"/>
      <c r="E1301" s="340"/>
      <c r="F1301" s="316"/>
      <c r="G1301" s="338"/>
      <c r="H1301" s="341"/>
      <c r="I1301" s="342"/>
      <c r="J1301" s="342"/>
      <c r="K1301" s="341"/>
      <c r="L1301" s="343"/>
      <c r="M1301" s="337"/>
      <c r="O1301" s="336"/>
      <c r="P1301" s="319"/>
      <c r="Q1301" s="319"/>
      <c r="R1301" s="319"/>
    </row>
    <row r="1302" spans="1:18" s="335" customFormat="1" ht="39.6" customHeight="1" x14ac:dyDescent="0.25">
      <c r="A1302" s="326"/>
      <c r="B1302" s="326"/>
      <c r="C1302" s="326"/>
      <c r="D1302" s="338"/>
      <c r="E1302" s="340"/>
      <c r="F1302" s="316"/>
      <c r="G1302" s="338"/>
      <c r="H1302" s="341"/>
      <c r="I1302" s="342"/>
      <c r="J1302" s="342"/>
      <c r="K1302" s="341"/>
      <c r="L1302" s="343"/>
      <c r="M1302" s="337"/>
      <c r="O1302" s="336"/>
      <c r="P1302" s="319"/>
      <c r="Q1302" s="319"/>
      <c r="R1302" s="319"/>
    </row>
    <row r="1303" spans="1:18" s="335" customFormat="1" ht="39.6" customHeight="1" x14ac:dyDescent="0.25">
      <c r="A1303" s="326"/>
      <c r="B1303" s="326"/>
      <c r="C1303" s="326"/>
      <c r="D1303" s="338"/>
      <c r="E1303" s="340"/>
      <c r="F1303" s="316"/>
      <c r="G1303" s="338"/>
      <c r="H1303" s="341"/>
      <c r="I1303" s="342"/>
      <c r="J1303" s="342"/>
      <c r="K1303" s="341"/>
      <c r="L1303" s="343"/>
      <c r="M1303" s="337"/>
      <c r="O1303" s="336"/>
      <c r="P1303" s="319"/>
      <c r="Q1303" s="319"/>
      <c r="R1303" s="319"/>
    </row>
    <row r="1304" spans="1:18" s="335" customFormat="1" ht="39.6" customHeight="1" x14ac:dyDescent="0.25">
      <c r="A1304" s="326"/>
      <c r="B1304" s="326"/>
      <c r="C1304" s="326"/>
      <c r="D1304" s="338"/>
      <c r="E1304" s="340"/>
      <c r="F1304" s="316"/>
      <c r="G1304" s="338"/>
      <c r="H1304" s="341"/>
      <c r="I1304" s="342"/>
      <c r="J1304" s="342"/>
      <c r="K1304" s="341"/>
      <c r="L1304" s="343"/>
      <c r="M1304" s="337"/>
      <c r="O1304" s="336"/>
      <c r="P1304" s="319"/>
      <c r="Q1304" s="319"/>
      <c r="R1304" s="319"/>
    </row>
    <row r="1305" spans="1:18" s="335" customFormat="1" ht="39.6" customHeight="1" x14ac:dyDescent="0.25">
      <c r="A1305" s="326"/>
      <c r="B1305" s="326"/>
      <c r="C1305" s="326"/>
      <c r="D1305" s="338"/>
      <c r="E1305" s="340"/>
      <c r="F1305" s="316"/>
      <c r="G1305" s="338"/>
      <c r="H1305" s="341"/>
      <c r="I1305" s="342"/>
      <c r="J1305" s="342"/>
      <c r="K1305" s="341"/>
      <c r="L1305" s="343"/>
      <c r="M1305" s="337"/>
      <c r="O1305" s="336"/>
      <c r="P1305" s="319"/>
      <c r="Q1305" s="319"/>
      <c r="R1305" s="319"/>
    </row>
    <row r="1306" spans="1:18" s="335" customFormat="1" ht="39.6" customHeight="1" x14ac:dyDescent="0.25">
      <c r="A1306" s="326"/>
      <c r="B1306" s="326"/>
      <c r="C1306" s="326"/>
      <c r="D1306" s="338"/>
      <c r="E1306" s="340"/>
      <c r="F1306" s="316"/>
      <c r="G1306" s="338"/>
      <c r="H1306" s="341"/>
      <c r="I1306" s="342"/>
      <c r="J1306" s="342"/>
      <c r="K1306" s="341"/>
      <c r="L1306" s="343"/>
      <c r="M1306" s="337"/>
      <c r="O1306" s="336"/>
      <c r="P1306" s="319"/>
      <c r="Q1306" s="319"/>
      <c r="R1306" s="319"/>
    </row>
    <row r="1307" spans="1:18" s="335" customFormat="1" ht="39.6" customHeight="1" x14ac:dyDescent="0.25">
      <c r="A1307" s="326"/>
      <c r="B1307" s="326"/>
      <c r="C1307" s="326"/>
      <c r="D1307" s="338"/>
      <c r="E1307" s="340"/>
      <c r="F1307" s="316"/>
      <c r="G1307" s="338"/>
      <c r="H1307" s="341"/>
      <c r="I1307" s="342"/>
      <c r="J1307" s="342"/>
      <c r="K1307" s="341"/>
      <c r="L1307" s="343"/>
      <c r="M1307" s="337"/>
      <c r="O1307" s="336"/>
      <c r="P1307" s="319"/>
      <c r="Q1307" s="319"/>
      <c r="R1307" s="319"/>
    </row>
    <row r="1308" spans="1:18" s="335" customFormat="1" ht="39.6" customHeight="1" x14ac:dyDescent="0.25">
      <c r="A1308" s="326"/>
      <c r="B1308" s="326"/>
      <c r="C1308" s="326"/>
      <c r="D1308" s="338"/>
      <c r="E1308" s="340"/>
      <c r="F1308" s="316"/>
      <c r="G1308" s="338"/>
      <c r="H1308" s="341"/>
      <c r="I1308" s="342"/>
      <c r="J1308" s="342"/>
      <c r="K1308" s="341"/>
      <c r="L1308" s="343"/>
      <c r="M1308" s="337"/>
      <c r="O1308" s="336"/>
      <c r="P1308" s="319"/>
      <c r="Q1308" s="319"/>
      <c r="R1308" s="319"/>
    </row>
    <row r="1309" spans="1:18" s="335" customFormat="1" ht="39.6" customHeight="1" x14ac:dyDescent="0.25">
      <c r="A1309" s="326"/>
      <c r="B1309" s="326"/>
      <c r="C1309" s="326"/>
      <c r="D1309" s="338"/>
      <c r="E1309" s="340"/>
      <c r="F1309" s="316"/>
      <c r="G1309" s="338"/>
      <c r="H1309" s="341"/>
      <c r="I1309" s="342"/>
      <c r="J1309" s="342"/>
      <c r="K1309" s="341"/>
      <c r="L1309" s="343"/>
      <c r="M1309" s="337"/>
      <c r="O1309" s="336"/>
      <c r="P1309" s="319"/>
      <c r="Q1309" s="319"/>
      <c r="R1309" s="319"/>
    </row>
    <row r="1310" spans="1:18" s="335" customFormat="1" ht="39.6" customHeight="1" x14ac:dyDescent="0.25">
      <c r="A1310" s="326"/>
      <c r="B1310" s="326"/>
      <c r="C1310" s="326"/>
      <c r="D1310" s="338"/>
      <c r="E1310" s="340"/>
      <c r="F1310" s="316"/>
      <c r="G1310" s="338"/>
      <c r="H1310" s="341"/>
      <c r="I1310" s="342"/>
      <c r="J1310" s="342"/>
      <c r="K1310" s="341"/>
      <c r="L1310" s="343"/>
      <c r="M1310" s="337"/>
      <c r="O1310" s="336"/>
      <c r="P1310" s="319"/>
      <c r="Q1310" s="319"/>
      <c r="R1310" s="319"/>
    </row>
    <row r="1311" spans="1:18" s="335" customFormat="1" ht="39.6" customHeight="1" x14ac:dyDescent="0.25">
      <c r="A1311" s="326"/>
      <c r="B1311" s="326"/>
      <c r="C1311" s="326"/>
      <c r="D1311" s="338"/>
      <c r="E1311" s="340"/>
      <c r="F1311" s="316"/>
      <c r="G1311" s="338"/>
      <c r="H1311" s="341"/>
      <c r="I1311" s="342"/>
      <c r="J1311" s="342"/>
      <c r="K1311" s="341"/>
      <c r="L1311" s="343"/>
      <c r="M1311" s="337"/>
      <c r="O1311" s="336"/>
      <c r="P1311" s="319"/>
      <c r="Q1311" s="319"/>
      <c r="R1311" s="319"/>
    </row>
    <row r="1312" spans="1:18" s="335" customFormat="1" ht="39.6" customHeight="1" x14ac:dyDescent="0.25">
      <c r="A1312" s="326"/>
      <c r="B1312" s="326"/>
      <c r="C1312" s="326"/>
      <c r="D1312" s="338"/>
      <c r="E1312" s="340"/>
      <c r="F1312" s="316"/>
      <c r="G1312" s="338"/>
      <c r="H1312" s="341"/>
      <c r="I1312" s="342"/>
      <c r="J1312" s="342"/>
      <c r="K1312" s="341"/>
      <c r="L1312" s="343"/>
      <c r="M1312" s="337"/>
      <c r="O1312" s="336"/>
      <c r="P1312" s="319"/>
      <c r="Q1312" s="319"/>
      <c r="R1312" s="319"/>
    </row>
    <row r="1313" spans="1:18" s="335" customFormat="1" ht="39.6" customHeight="1" x14ac:dyDescent="0.25">
      <c r="A1313" s="326"/>
      <c r="B1313" s="326"/>
      <c r="C1313" s="326"/>
      <c r="D1313" s="338"/>
      <c r="E1313" s="340"/>
      <c r="F1313" s="316"/>
      <c r="G1313" s="338"/>
      <c r="H1313" s="341"/>
      <c r="I1313" s="342"/>
      <c r="J1313" s="342"/>
      <c r="K1313" s="341"/>
      <c r="L1313" s="343"/>
      <c r="M1313" s="337"/>
      <c r="O1313" s="336"/>
      <c r="P1313" s="319"/>
      <c r="Q1313" s="319"/>
      <c r="R1313" s="319"/>
    </row>
    <row r="1314" spans="1:18" s="335" customFormat="1" ht="39.6" customHeight="1" x14ac:dyDescent="0.25">
      <c r="A1314" s="326"/>
      <c r="B1314" s="326"/>
      <c r="C1314" s="326"/>
      <c r="D1314" s="338"/>
      <c r="E1314" s="340"/>
      <c r="F1314" s="316"/>
      <c r="G1314" s="338"/>
      <c r="H1314" s="341"/>
      <c r="I1314" s="342"/>
      <c r="J1314" s="342"/>
      <c r="K1314" s="341"/>
      <c r="L1314" s="343"/>
      <c r="M1314" s="337"/>
      <c r="O1314" s="336"/>
      <c r="P1314" s="319"/>
      <c r="Q1314" s="319"/>
      <c r="R1314" s="319"/>
    </row>
    <row r="1315" spans="1:18" s="335" customFormat="1" ht="39.6" customHeight="1" x14ac:dyDescent="0.25">
      <c r="A1315" s="326"/>
      <c r="B1315" s="326"/>
      <c r="C1315" s="326"/>
      <c r="D1315" s="338"/>
      <c r="E1315" s="340"/>
      <c r="F1315" s="316"/>
      <c r="G1315" s="338"/>
      <c r="H1315" s="341"/>
      <c r="I1315" s="342"/>
      <c r="J1315" s="342"/>
      <c r="K1315" s="341"/>
      <c r="L1315" s="343"/>
      <c r="M1315" s="337"/>
      <c r="O1315" s="336"/>
      <c r="P1315" s="319"/>
      <c r="Q1315" s="319"/>
      <c r="R1315" s="319"/>
    </row>
    <row r="1316" spans="1:18" s="335" customFormat="1" ht="39.6" customHeight="1" x14ac:dyDescent="0.25">
      <c r="A1316" s="326"/>
      <c r="B1316" s="326"/>
      <c r="C1316" s="326"/>
      <c r="D1316" s="338"/>
      <c r="E1316" s="340"/>
      <c r="F1316" s="316"/>
      <c r="G1316" s="338"/>
      <c r="H1316" s="341"/>
      <c r="I1316" s="342"/>
      <c r="J1316" s="342"/>
      <c r="K1316" s="341"/>
      <c r="L1316" s="343"/>
      <c r="M1316" s="337"/>
      <c r="O1316" s="336"/>
      <c r="P1316" s="319"/>
      <c r="Q1316" s="319"/>
      <c r="R1316" s="319"/>
    </row>
    <row r="1317" spans="1:18" s="335" customFormat="1" ht="39.6" customHeight="1" x14ac:dyDescent="0.25">
      <c r="A1317" s="326"/>
      <c r="B1317" s="326"/>
      <c r="C1317" s="326"/>
      <c r="D1317" s="338"/>
      <c r="E1317" s="340"/>
      <c r="F1317" s="316"/>
      <c r="G1317" s="338"/>
      <c r="H1317" s="341"/>
      <c r="I1317" s="342"/>
      <c r="J1317" s="342"/>
      <c r="K1317" s="341"/>
      <c r="L1317" s="343"/>
      <c r="M1317" s="337"/>
      <c r="O1317" s="336"/>
      <c r="P1317" s="319"/>
      <c r="Q1317" s="319"/>
      <c r="R1317" s="319"/>
    </row>
    <row r="1318" spans="1:18" s="335" customFormat="1" ht="39.6" customHeight="1" x14ac:dyDescent="0.25">
      <c r="A1318" s="326"/>
      <c r="B1318" s="326"/>
      <c r="C1318" s="326"/>
      <c r="D1318" s="338"/>
      <c r="E1318" s="340"/>
      <c r="F1318" s="316"/>
      <c r="G1318" s="338"/>
      <c r="H1318" s="341"/>
      <c r="I1318" s="342"/>
      <c r="J1318" s="342"/>
      <c r="K1318" s="341"/>
      <c r="L1318" s="343"/>
      <c r="M1318" s="337"/>
      <c r="O1318" s="336"/>
      <c r="P1318" s="319"/>
      <c r="Q1318" s="319"/>
      <c r="R1318" s="319"/>
    </row>
    <row r="1319" spans="1:18" s="335" customFormat="1" ht="39.6" customHeight="1" x14ac:dyDescent="0.25">
      <c r="A1319" s="326"/>
      <c r="B1319" s="326"/>
      <c r="C1319" s="326"/>
      <c r="D1319" s="338"/>
      <c r="E1319" s="340"/>
      <c r="F1319" s="316"/>
      <c r="G1319" s="338"/>
      <c r="H1319" s="341"/>
      <c r="I1319" s="342"/>
      <c r="J1319" s="342"/>
      <c r="K1319" s="341"/>
      <c r="L1319" s="343"/>
      <c r="M1319" s="337"/>
      <c r="O1319" s="336"/>
      <c r="P1319" s="319"/>
      <c r="Q1319" s="319"/>
      <c r="R1319" s="319"/>
    </row>
    <row r="1320" spans="1:18" s="335" customFormat="1" ht="39.6" customHeight="1" x14ac:dyDescent="0.25">
      <c r="A1320" s="326"/>
      <c r="B1320" s="326"/>
      <c r="C1320" s="326"/>
      <c r="D1320" s="338"/>
      <c r="E1320" s="340"/>
      <c r="F1320" s="316"/>
      <c r="G1320" s="338"/>
      <c r="H1320" s="341"/>
      <c r="I1320" s="342"/>
      <c r="J1320" s="342"/>
      <c r="K1320" s="341"/>
      <c r="L1320" s="343"/>
      <c r="M1320" s="337"/>
      <c r="O1320" s="336"/>
      <c r="P1320" s="319"/>
      <c r="Q1320" s="319"/>
      <c r="R1320" s="319"/>
    </row>
    <row r="1321" spans="1:18" s="335" customFormat="1" ht="39.6" customHeight="1" x14ac:dyDescent="0.25">
      <c r="A1321" s="326"/>
      <c r="B1321" s="326"/>
      <c r="C1321" s="326"/>
      <c r="D1321" s="338"/>
      <c r="E1321" s="340"/>
      <c r="F1321" s="316"/>
      <c r="G1321" s="338"/>
      <c r="H1321" s="341"/>
      <c r="I1321" s="342"/>
      <c r="J1321" s="342"/>
      <c r="K1321" s="341"/>
      <c r="L1321" s="343"/>
      <c r="M1321" s="337"/>
      <c r="O1321" s="336"/>
      <c r="P1321" s="319"/>
      <c r="Q1321" s="319"/>
      <c r="R1321" s="319"/>
    </row>
    <row r="1322" spans="1:18" s="335" customFormat="1" ht="39.6" customHeight="1" x14ac:dyDescent="0.25">
      <c r="A1322" s="326"/>
      <c r="B1322" s="326"/>
      <c r="C1322" s="326"/>
      <c r="D1322" s="338"/>
      <c r="E1322" s="340"/>
      <c r="F1322" s="316"/>
      <c r="G1322" s="338"/>
      <c r="H1322" s="341"/>
      <c r="I1322" s="342"/>
      <c r="J1322" s="342"/>
      <c r="K1322" s="341"/>
      <c r="L1322" s="343"/>
      <c r="M1322" s="337"/>
      <c r="O1322" s="336"/>
      <c r="P1322" s="319"/>
      <c r="Q1322" s="319"/>
      <c r="R1322" s="319"/>
    </row>
    <row r="1323" spans="1:18" s="335" customFormat="1" ht="39.6" customHeight="1" x14ac:dyDescent="0.25">
      <c r="A1323" s="326"/>
      <c r="B1323" s="326"/>
      <c r="C1323" s="326"/>
      <c r="D1323" s="338"/>
      <c r="E1323" s="340"/>
      <c r="F1323" s="316"/>
      <c r="G1323" s="338"/>
      <c r="H1323" s="341"/>
      <c r="I1323" s="342"/>
      <c r="J1323" s="342"/>
      <c r="K1323" s="341"/>
      <c r="L1323" s="343"/>
      <c r="M1323" s="337"/>
      <c r="O1323" s="336"/>
      <c r="P1323" s="319"/>
      <c r="Q1323" s="319"/>
      <c r="R1323" s="319"/>
    </row>
    <row r="1324" spans="1:18" s="335" customFormat="1" ht="39.6" customHeight="1" x14ac:dyDescent="0.25">
      <c r="A1324" s="326"/>
      <c r="B1324" s="326"/>
      <c r="C1324" s="326"/>
      <c r="D1324" s="338"/>
      <c r="E1324" s="340"/>
      <c r="F1324" s="316"/>
      <c r="G1324" s="338"/>
      <c r="H1324" s="341"/>
      <c r="I1324" s="342"/>
      <c r="J1324" s="342"/>
      <c r="K1324" s="341"/>
      <c r="L1324" s="343"/>
      <c r="M1324" s="337"/>
      <c r="O1324" s="336"/>
      <c r="P1324" s="319"/>
      <c r="Q1324" s="319"/>
      <c r="R1324" s="319"/>
    </row>
    <row r="1325" spans="1:18" s="335" customFormat="1" ht="39.6" customHeight="1" x14ac:dyDescent="0.25">
      <c r="A1325" s="326"/>
      <c r="B1325" s="326"/>
      <c r="C1325" s="326"/>
      <c r="D1325" s="338"/>
      <c r="E1325" s="340"/>
      <c r="F1325" s="316"/>
      <c r="G1325" s="338"/>
      <c r="H1325" s="341"/>
      <c r="I1325" s="342"/>
      <c r="J1325" s="342"/>
      <c r="K1325" s="341"/>
      <c r="L1325" s="343"/>
      <c r="M1325" s="337"/>
      <c r="O1325" s="336"/>
      <c r="P1325" s="319"/>
      <c r="Q1325" s="319"/>
      <c r="R1325" s="319"/>
    </row>
    <row r="1326" spans="1:18" s="335" customFormat="1" ht="39.6" customHeight="1" x14ac:dyDescent="0.25">
      <c r="A1326" s="326"/>
      <c r="B1326" s="326"/>
      <c r="C1326" s="326"/>
      <c r="D1326" s="338"/>
      <c r="E1326" s="340"/>
      <c r="F1326" s="316"/>
      <c r="G1326" s="338"/>
      <c r="H1326" s="341"/>
      <c r="I1326" s="342"/>
      <c r="J1326" s="342"/>
      <c r="K1326" s="341"/>
      <c r="L1326" s="343"/>
      <c r="M1326" s="337"/>
      <c r="O1326" s="336"/>
      <c r="P1326" s="319"/>
      <c r="Q1326" s="319"/>
      <c r="R1326" s="319"/>
    </row>
    <row r="1327" spans="1:18" s="335" customFormat="1" ht="39.6" customHeight="1" x14ac:dyDescent="0.25">
      <c r="A1327" s="326"/>
      <c r="B1327" s="326"/>
      <c r="C1327" s="326"/>
      <c r="D1327" s="338"/>
      <c r="E1327" s="340"/>
      <c r="F1327" s="316"/>
      <c r="G1327" s="338"/>
      <c r="H1327" s="341"/>
      <c r="I1327" s="342"/>
      <c r="J1327" s="342"/>
      <c r="K1327" s="341"/>
      <c r="L1327" s="343"/>
      <c r="M1327" s="337"/>
      <c r="O1327" s="336"/>
      <c r="P1327" s="319"/>
      <c r="Q1327" s="319"/>
      <c r="R1327" s="319"/>
    </row>
    <row r="1328" spans="1:18" s="335" customFormat="1" ht="39.6" customHeight="1" x14ac:dyDescent="0.25">
      <c r="A1328" s="326"/>
      <c r="B1328" s="326"/>
      <c r="C1328" s="326"/>
      <c r="D1328" s="338"/>
      <c r="E1328" s="340"/>
      <c r="F1328" s="316"/>
      <c r="G1328" s="338"/>
      <c r="H1328" s="341"/>
      <c r="I1328" s="342"/>
      <c r="J1328" s="342"/>
      <c r="K1328" s="341"/>
      <c r="L1328" s="343"/>
      <c r="M1328" s="337"/>
      <c r="O1328" s="336"/>
      <c r="P1328" s="319"/>
      <c r="Q1328" s="319"/>
      <c r="R1328" s="319"/>
    </row>
    <row r="1329" spans="1:18" s="335" customFormat="1" ht="39.6" customHeight="1" x14ac:dyDescent="0.25">
      <c r="A1329" s="326"/>
      <c r="B1329" s="326"/>
      <c r="C1329" s="326"/>
      <c r="D1329" s="338"/>
      <c r="E1329" s="340"/>
      <c r="F1329" s="316"/>
      <c r="G1329" s="338"/>
      <c r="H1329" s="341"/>
      <c r="I1329" s="342"/>
      <c r="J1329" s="342"/>
      <c r="K1329" s="341"/>
      <c r="L1329" s="343"/>
      <c r="M1329" s="337"/>
      <c r="O1329" s="336"/>
      <c r="P1329" s="319"/>
      <c r="Q1329" s="319"/>
      <c r="R1329" s="319"/>
    </row>
    <row r="1330" spans="1:18" s="335" customFormat="1" ht="39.6" customHeight="1" x14ac:dyDescent="0.25">
      <c r="A1330" s="326"/>
      <c r="B1330" s="326"/>
      <c r="C1330" s="326"/>
      <c r="D1330" s="338"/>
      <c r="E1330" s="340"/>
      <c r="F1330" s="316"/>
      <c r="G1330" s="338"/>
      <c r="H1330" s="341"/>
      <c r="I1330" s="342"/>
      <c r="J1330" s="342"/>
      <c r="K1330" s="341"/>
      <c r="L1330" s="343"/>
      <c r="M1330" s="337"/>
      <c r="O1330" s="336"/>
      <c r="P1330" s="319"/>
      <c r="Q1330" s="319"/>
      <c r="R1330" s="319"/>
    </row>
    <row r="1331" spans="1:18" s="335" customFormat="1" ht="39.6" customHeight="1" x14ac:dyDescent="0.25">
      <c r="A1331" s="326"/>
      <c r="B1331" s="326"/>
      <c r="C1331" s="326"/>
      <c r="D1331" s="338"/>
      <c r="E1331" s="340"/>
      <c r="F1331" s="316"/>
      <c r="G1331" s="338"/>
      <c r="H1331" s="341"/>
      <c r="I1331" s="342"/>
      <c r="J1331" s="342"/>
      <c r="K1331" s="341"/>
      <c r="L1331" s="343"/>
      <c r="M1331" s="337"/>
      <c r="O1331" s="336"/>
      <c r="P1331" s="319"/>
      <c r="Q1331" s="319"/>
      <c r="R1331" s="319"/>
    </row>
    <row r="1332" spans="1:18" s="335" customFormat="1" ht="39.6" customHeight="1" x14ac:dyDescent="0.25">
      <c r="A1332" s="326"/>
      <c r="B1332" s="326"/>
      <c r="C1332" s="326"/>
      <c r="D1332" s="338"/>
      <c r="E1332" s="340"/>
      <c r="F1332" s="316"/>
      <c r="G1332" s="338"/>
      <c r="H1332" s="341"/>
      <c r="I1332" s="342"/>
      <c r="J1332" s="342"/>
      <c r="K1332" s="341"/>
      <c r="L1332" s="343"/>
      <c r="M1332" s="337"/>
      <c r="O1332" s="336"/>
      <c r="P1332" s="319"/>
      <c r="Q1332" s="319"/>
      <c r="R1332" s="319"/>
    </row>
    <row r="1333" spans="1:18" s="335" customFormat="1" ht="39.6" customHeight="1" x14ac:dyDescent="0.25">
      <c r="A1333" s="326"/>
      <c r="B1333" s="326"/>
      <c r="C1333" s="326"/>
      <c r="D1333" s="338"/>
      <c r="E1333" s="340"/>
      <c r="F1333" s="316"/>
      <c r="G1333" s="338"/>
      <c r="H1333" s="341"/>
      <c r="I1333" s="342"/>
      <c r="J1333" s="342"/>
      <c r="K1333" s="341"/>
      <c r="L1333" s="343"/>
      <c r="M1333" s="337"/>
      <c r="O1333" s="336"/>
      <c r="P1333" s="319"/>
      <c r="Q1333" s="319"/>
      <c r="R1333" s="319"/>
    </row>
    <row r="1334" spans="1:18" s="335" customFormat="1" ht="39.6" customHeight="1" x14ac:dyDescent="0.25">
      <c r="A1334" s="326"/>
      <c r="B1334" s="326"/>
      <c r="C1334" s="326"/>
      <c r="D1334" s="338"/>
      <c r="E1334" s="340"/>
      <c r="F1334" s="316"/>
      <c r="G1334" s="338"/>
      <c r="H1334" s="341"/>
      <c r="I1334" s="342"/>
      <c r="J1334" s="342"/>
      <c r="K1334" s="341"/>
      <c r="L1334" s="343"/>
      <c r="M1334" s="337"/>
      <c r="O1334" s="336"/>
      <c r="P1334" s="319"/>
      <c r="Q1334" s="319"/>
      <c r="R1334" s="319"/>
    </row>
    <row r="1335" spans="1:18" s="335" customFormat="1" ht="39.6" customHeight="1" x14ac:dyDescent="0.25">
      <c r="A1335" s="326"/>
      <c r="B1335" s="326"/>
      <c r="C1335" s="326"/>
      <c r="D1335" s="338"/>
      <c r="E1335" s="340"/>
      <c r="F1335" s="316"/>
      <c r="G1335" s="338"/>
      <c r="H1335" s="341"/>
      <c r="I1335" s="342"/>
      <c r="J1335" s="342"/>
      <c r="K1335" s="341"/>
      <c r="L1335" s="343"/>
      <c r="M1335" s="337"/>
      <c r="O1335" s="336"/>
      <c r="P1335" s="319"/>
      <c r="Q1335" s="319"/>
      <c r="R1335" s="319"/>
    </row>
    <row r="1336" spans="1:18" s="335" customFormat="1" ht="39.6" customHeight="1" x14ac:dyDescent="0.25">
      <c r="A1336" s="326"/>
      <c r="B1336" s="326"/>
      <c r="C1336" s="326"/>
      <c r="D1336" s="338"/>
      <c r="E1336" s="340"/>
      <c r="F1336" s="316"/>
      <c r="G1336" s="338"/>
      <c r="H1336" s="341"/>
      <c r="I1336" s="342"/>
      <c r="J1336" s="342"/>
      <c r="K1336" s="341"/>
      <c r="L1336" s="343"/>
      <c r="M1336" s="337"/>
      <c r="O1336" s="336"/>
      <c r="P1336" s="319"/>
      <c r="Q1336" s="319"/>
      <c r="R1336" s="319"/>
    </row>
    <row r="1337" spans="1:18" s="335" customFormat="1" ht="39.6" customHeight="1" x14ac:dyDescent="0.25">
      <c r="A1337" s="326"/>
      <c r="B1337" s="326"/>
      <c r="C1337" s="326"/>
      <c r="D1337" s="338"/>
      <c r="E1337" s="340"/>
      <c r="F1337" s="316"/>
      <c r="G1337" s="338"/>
      <c r="H1337" s="341"/>
      <c r="I1337" s="342"/>
      <c r="J1337" s="342"/>
      <c r="K1337" s="341"/>
      <c r="L1337" s="343"/>
      <c r="M1337" s="337"/>
      <c r="O1337" s="336"/>
      <c r="P1337" s="319"/>
      <c r="Q1337" s="319"/>
      <c r="R1337" s="319"/>
    </row>
    <row r="1338" spans="1:18" s="335" customFormat="1" ht="39.6" customHeight="1" x14ac:dyDescent="0.25">
      <c r="A1338" s="326"/>
      <c r="B1338" s="326"/>
      <c r="C1338" s="326"/>
      <c r="D1338" s="338"/>
      <c r="E1338" s="340"/>
      <c r="F1338" s="316"/>
      <c r="G1338" s="338"/>
      <c r="H1338" s="341"/>
      <c r="I1338" s="342"/>
      <c r="J1338" s="342"/>
      <c r="K1338" s="341"/>
      <c r="L1338" s="343"/>
      <c r="M1338" s="337"/>
      <c r="O1338" s="336"/>
      <c r="P1338" s="319"/>
      <c r="Q1338" s="319"/>
      <c r="R1338" s="319"/>
    </row>
    <row r="1339" spans="1:18" s="335" customFormat="1" ht="39.6" customHeight="1" x14ac:dyDescent="0.25">
      <c r="A1339" s="326"/>
      <c r="B1339" s="326"/>
      <c r="C1339" s="326"/>
      <c r="D1339" s="338"/>
      <c r="E1339" s="340"/>
      <c r="F1339" s="316"/>
      <c r="G1339" s="338"/>
      <c r="H1339" s="341"/>
      <c r="I1339" s="342"/>
      <c r="J1339" s="342"/>
      <c r="K1339" s="341"/>
      <c r="L1339" s="343"/>
      <c r="M1339" s="337"/>
      <c r="O1339" s="336"/>
      <c r="P1339" s="319"/>
      <c r="Q1339" s="319"/>
      <c r="R1339" s="319"/>
    </row>
    <row r="1340" spans="1:18" s="335" customFormat="1" ht="39.6" customHeight="1" x14ac:dyDescent="0.25">
      <c r="A1340" s="326"/>
      <c r="B1340" s="326"/>
      <c r="C1340" s="326"/>
      <c r="D1340" s="338"/>
      <c r="E1340" s="340"/>
      <c r="F1340" s="316"/>
      <c r="G1340" s="338"/>
      <c r="H1340" s="341"/>
      <c r="I1340" s="342"/>
      <c r="J1340" s="342"/>
      <c r="K1340" s="341"/>
      <c r="L1340" s="343"/>
      <c r="M1340" s="337"/>
      <c r="O1340" s="336"/>
      <c r="P1340" s="319"/>
      <c r="Q1340" s="319"/>
      <c r="R1340" s="319"/>
    </row>
    <row r="1341" spans="1:18" s="335" customFormat="1" ht="39.6" customHeight="1" x14ac:dyDescent="0.25">
      <c r="A1341" s="326"/>
      <c r="B1341" s="326"/>
      <c r="C1341" s="326"/>
      <c r="D1341" s="338"/>
      <c r="E1341" s="340"/>
      <c r="F1341" s="316"/>
      <c r="G1341" s="338"/>
      <c r="H1341" s="341"/>
      <c r="I1341" s="342"/>
      <c r="J1341" s="342"/>
      <c r="K1341" s="341"/>
      <c r="L1341" s="343"/>
      <c r="M1341" s="337"/>
      <c r="O1341" s="336"/>
      <c r="P1341" s="319"/>
      <c r="Q1341" s="319"/>
      <c r="R1341" s="319"/>
    </row>
    <row r="1342" spans="1:18" s="335" customFormat="1" ht="39.6" customHeight="1" x14ac:dyDescent="0.25">
      <c r="A1342" s="326"/>
      <c r="B1342" s="326"/>
      <c r="C1342" s="326"/>
      <c r="D1342" s="338"/>
      <c r="E1342" s="340"/>
      <c r="F1342" s="316"/>
      <c r="G1342" s="338"/>
      <c r="H1342" s="341"/>
      <c r="I1342" s="342"/>
      <c r="J1342" s="342"/>
      <c r="K1342" s="341"/>
      <c r="L1342" s="343"/>
      <c r="M1342" s="337"/>
      <c r="O1342" s="336"/>
      <c r="P1342" s="319"/>
      <c r="Q1342" s="319"/>
      <c r="R1342" s="319"/>
    </row>
    <row r="1343" spans="1:18" s="335" customFormat="1" ht="39.6" customHeight="1" x14ac:dyDescent="0.25">
      <c r="A1343" s="326"/>
      <c r="B1343" s="326"/>
      <c r="C1343" s="326"/>
      <c r="D1343" s="338"/>
      <c r="E1343" s="340"/>
      <c r="F1343" s="316"/>
      <c r="G1343" s="338"/>
      <c r="H1343" s="341"/>
      <c r="I1343" s="342"/>
      <c r="J1343" s="342"/>
      <c r="K1343" s="341"/>
      <c r="L1343" s="343"/>
      <c r="M1343" s="337"/>
      <c r="O1343" s="336"/>
      <c r="P1343" s="319"/>
      <c r="Q1343" s="319"/>
      <c r="R1343" s="319"/>
    </row>
    <row r="1344" spans="1:18" s="335" customFormat="1" ht="39.6" customHeight="1" x14ac:dyDescent="0.25">
      <c r="A1344" s="326"/>
      <c r="B1344" s="326"/>
      <c r="C1344" s="326"/>
      <c r="D1344" s="338"/>
      <c r="E1344" s="340"/>
      <c r="F1344" s="316"/>
      <c r="G1344" s="338"/>
      <c r="H1344" s="341"/>
      <c r="I1344" s="342"/>
      <c r="J1344" s="342"/>
      <c r="K1344" s="341"/>
      <c r="L1344" s="343"/>
      <c r="M1344" s="337"/>
      <c r="O1344" s="336"/>
      <c r="P1344" s="319"/>
      <c r="Q1344" s="319"/>
      <c r="R1344" s="319"/>
    </row>
    <row r="1345" spans="1:18" s="335" customFormat="1" ht="39.6" customHeight="1" x14ac:dyDescent="0.25">
      <c r="A1345" s="326"/>
      <c r="B1345" s="326"/>
      <c r="C1345" s="326"/>
      <c r="D1345" s="338"/>
      <c r="E1345" s="340"/>
      <c r="F1345" s="316"/>
      <c r="G1345" s="338"/>
      <c r="H1345" s="341"/>
      <c r="I1345" s="342"/>
      <c r="J1345" s="342"/>
      <c r="K1345" s="341"/>
      <c r="L1345" s="343"/>
      <c r="M1345" s="337"/>
      <c r="O1345" s="336"/>
      <c r="P1345" s="319"/>
      <c r="Q1345" s="319"/>
      <c r="R1345" s="319"/>
    </row>
    <row r="1346" spans="1:18" s="335" customFormat="1" ht="39.6" customHeight="1" x14ac:dyDescent="0.25">
      <c r="A1346" s="326"/>
      <c r="B1346" s="326"/>
      <c r="C1346" s="326"/>
      <c r="D1346" s="338"/>
      <c r="E1346" s="340"/>
      <c r="F1346" s="316"/>
      <c r="G1346" s="338"/>
      <c r="H1346" s="341"/>
      <c r="I1346" s="342"/>
      <c r="J1346" s="342"/>
      <c r="K1346" s="341"/>
      <c r="L1346" s="343"/>
      <c r="M1346" s="337"/>
      <c r="O1346" s="336"/>
      <c r="P1346" s="319"/>
      <c r="Q1346" s="319"/>
      <c r="R1346" s="319"/>
    </row>
    <row r="1347" spans="1:18" s="335" customFormat="1" ht="39.6" customHeight="1" x14ac:dyDescent="0.25">
      <c r="A1347" s="326"/>
      <c r="B1347" s="326"/>
      <c r="C1347" s="326"/>
      <c r="D1347" s="338"/>
      <c r="E1347" s="340"/>
      <c r="F1347" s="316"/>
      <c r="G1347" s="338"/>
      <c r="H1347" s="341"/>
      <c r="I1347" s="342"/>
      <c r="J1347" s="342"/>
      <c r="K1347" s="341"/>
      <c r="L1347" s="343"/>
      <c r="M1347" s="337"/>
      <c r="O1347" s="336"/>
      <c r="P1347" s="319"/>
      <c r="Q1347" s="319"/>
      <c r="R1347" s="319"/>
    </row>
    <row r="1348" spans="1:18" s="335" customFormat="1" ht="39.6" customHeight="1" x14ac:dyDescent="0.25">
      <c r="A1348" s="326"/>
      <c r="B1348" s="326"/>
      <c r="C1348" s="326"/>
      <c r="D1348" s="338"/>
      <c r="E1348" s="340"/>
      <c r="F1348" s="316"/>
      <c r="G1348" s="338"/>
      <c r="H1348" s="341"/>
      <c r="I1348" s="342"/>
      <c r="J1348" s="342"/>
      <c r="K1348" s="341"/>
      <c r="L1348" s="343"/>
      <c r="M1348" s="337"/>
      <c r="O1348" s="336"/>
      <c r="P1348" s="319"/>
      <c r="Q1348" s="319"/>
      <c r="R1348" s="319"/>
    </row>
    <row r="1349" spans="1:18" s="335" customFormat="1" ht="39.6" customHeight="1" x14ac:dyDescent="0.25">
      <c r="A1349" s="326"/>
      <c r="B1349" s="326"/>
      <c r="C1349" s="326"/>
      <c r="D1349" s="338"/>
      <c r="E1349" s="340"/>
      <c r="F1349" s="316"/>
      <c r="G1349" s="338"/>
      <c r="H1349" s="341"/>
      <c r="I1349" s="342"/>
      <c r="J1349" s="342"/>
      <c r="K1349" s="341"/>
      <c r="L1349" s="343"/>
      <c r="M1349" s="337"/>
      <c r="O1349" s="336"/>
      <c r="P1349" s="319"/>
      <c r="Q1349" s="319"/>
      <c r="R1349" s="319"/>
    </row>
    <row r="1350" spans="1:18" s="335" customFormat="1" ht="39.6" customHeight="1" x14ac:dyDescent="0.25">
      <c r="A1350" s="326"/>
      <c r="B1350" s="326"/>
      <c r="C1350" s="326"/>
      <c r="D1350" s="338"/>
      <c r="E1350" s="340"/>
      <c r="F1350" s="316"/>
      <c r="G1350" s="338"/>
      <c r="H1350" s="341"/>
      <c r="I1350" s="342"/>
      <c r="J1350" s="342"/>
      <c r="K1350" s="341"/>
      <c r="L1350" s="343"/>
      <c r="M1350" s="337"/>
      <c r="O1350" s="336"/>
      <c r="P1350" s="319"/>
      <c r="Q1350" s="319"/>
      <c r="R1350" s="319"/>
    </row>
    <row r="1351" spans="1:18" s="335" customFormat="1" ht="39.6" customHeight="1" x14ac:dyDescent="0.25">
      <c r="A1351" s="326"/>
      <c r="B1351" s="326"/>
      <c r="C1351" s="326"/>
      <c r="D1351" s="338"/>
      <c r="E1351" s="340"/>
      <c r="F1351" s="316"/>
      <c r="G1351" s="338"/>
      <c r="H1351" s="341"/>
      <c r="I1351" s="342"/>
      <c r="J1351" s="342"/>
      <c r="K1351" s="341"/>
      <c r="L1351" s="343"/>
      <c r="M1351" s="337"/>
      <c r="O1351" s="336"/>
      <c r="P1351" s="319"/>
      <c r="Q1351" s="319"/>
      <c r="R1351" s="319"/>
    </row>
    <row r="1352" spans="1:18" s="335" customFormat="1" ht="39.6" customHeight="1" x14ac:dyDescent="0.25">
      <c r="A1352" s="326"/>
      <c r="B1352" s="326"/>
      <c r="C1352" s="326"/>
      <c r="D1352" s="338"/>
      <c r="E1352" s="340"/>
      <c r="F1352" s="316"/>
      <c r="G1352" s="338"/>
      <c r="H1352" s="341"/>
      <c r="I1352" s="342"/>
      <c r="J1352" s="342"/>
      <c r="K1352" s="341"/>
      <c r="L1352" s="343"/>
      <c r="M1352" s="337"/>
      <c r="O1352" s="336"/>
      <c r="P1352" s="319"/>
      <c r="Q1352" s="319"/>
      <c r="R1352" s="319"/>
    </row>
    <row r="1353" spans="1:18" s="335" customFormat="1" ht="39.6" customHeight="1" x14ac:dyDescent="0.25">
      <c r="A1353" s="326"/>
      <c r="B1353" s="326"/>
      <c r="C1353" s="326"/>
      <c r="D1353" s="338"/>
      <c r="E1353" s="340"/>
      <c r="F1353" s="316"/>
      <c r="G1353" s="338"/>
      <c r="H1353" s="341"/>
      <c r="I1353" s="342"/>
      <c r="J1353" s="342"/>
      <c r="K1353" s="341"/>
      <c r="L1353" s="343"/>
      <c r="M1353" s="337"/>
      <c r="O1353" s="336"/>
      <c r="P1353" s="319"/>
      <c r="Q1353" s="319"/>
      <c r="R1353" s="319"/>
    </row>
    <row r="1354" spans="1:18" s="335" customFormat="1" ht="39.6" customHeight="1" x14ac:dyDescent="0.25">
      <c r="A1354" s="326"/>
      <c r="B1354" s="326"/>
      <c r="C1354" s="326"/>
      <c r="D1354" s="338"/>
      <c r="E1354" s="340"/>
      <c r="F1354" s="316"/>
      <c r="G1354" s="338"/>
      <c r="H1354" s="341"/>
      <c r="I1354" s="342"/>
      <c r="J1354" s="342"/>
      <c r="K1354" s="341"/>
      <c r="L1354" s="343"/>
      <c r="M1354" s="337"/>
      <c r="O1354" s="336"/>
      <c r="P1354" s="319"/>
      <c r="Q1354" s="319"/>
      <c r="R1354" s="319"/>
    </row>
    <row r="1355" spans="1:18" s="335" customFormat="1" ht="39.6" customHeight="1" x14ac:dyDescent="0.25">
      <c r="A1355" s="326"/>
      <c r="B1355" s="326"/>
      <c r="C1355" s="326"/>
      <c r="D1355" s="338"/>
      <c r="E1355" s="340"/>
      <c r="F1355" s="316"/>
      <c r="G1355" s="338"/>
      <c r="H1355" s="341"/>
      <c r="I1355" s="342"/>
      <c r="J1355" s="342"/>
      <c r="K1355" s="341"/>
      <c r="L1355" s="343"/>
      <c r="M1355" s="337"/>
      <c r="O1355" s="336"/>
      <c r="P1355" s="319"/>
      <c r="Q1355" s="319"/>
      <c r="R1355" s="319"/>
    </row>
    <row r="1356" spans="1:18" s="335" customFormat="1" ht="39.6" customHeight="1" x14ac:dyDescent="0.25">
      <c r="A1356" s="326"/>
      <c r="B1356" s="326"/>
      <c r="C1356" s="326"/>
      <c r="D1356" s="338"/>
      <c r="E1356" s="340"/>
      <c r="F1356" s="316"/>
      <c r="G1356" s="338"/>
      <c r="H1356" s="341"/>
      <c r="I1356" s="342"/>
      <c r="J1356" s="342"/>
      <c r="K1356" s="341"/>
      <c r="L1356" s="343"/>
      <c r="M1356" s="337"/>
      <c r="O1356" s="336"/>
      <c r="P1356" s="319"/>
      <c r="Q1356" s="319"/>
      <c r="R1356" s="319"/>
    </row>
    <row r="1357" spans="1:18" s="335" customFormat="1" ht="39.6" customHeight="1" x14ac:dyDescent="0.25">
      <c r="A1357" s="326"/>
      <c r="B1357" s="326"/>
      <c r="C1357" s="326"/>
      <c r="D1357" s="338"/>
      <c r="E1357" s="340"/>
      <c r="F1357" s="316"/>
      <c r="G1357" s="338"/>
      <c r="H1357" s="341"/>
      <c r="I1357" s="342"/>
      <c r="J1357" s="342"/>
      <c r="K1357" s="341"/>
      <c r="L1357" s="343"/>
      <c r="M1357" s="337"/>
      <c r="O1357" s="336"/>
      <c r="P1357" s="319"/>
      <c r="Q1357" s="319"/>
      <c r="R1357" s="319"/>
    </row>
    <row r="1358" spans="1:18" s="335" customFormat="1" ht="39.6" customHeight="1" x14ac:dyDescent="0.25">
      <c r="A1358" s="326"/>
      <c r="B1358" s="326"/>
      <c r="C1358" s="326"/>
      <c r="D1358" s="338"/>
      <c r="E1358" s="340"/>
      <c r="F1358" s="316"/>
      <c r="G1358" s="338"/>
      <c r="H1358" s="341"/>
      <c r="I1358" s="342"/>
      <c r="J1358" s="342"/>
      <c r="K1358" s="341"/>
      <c r="L1358" s="343"/>
      <c r="M1358" s="337"/>
      <c r="O1358" s="336"/>
      <c r="P1358" s="319"/>
      <c r="Q1358" s="319"/>
      <c r="R1358" s="319"/>
    </row>
    <row r="1359" spans="1:18" s="335" customFormat="1" ht="39.6" customHeight="1" x14ac:dyDescent="0.25">
      <c r="A1359" s="326"/>
      <c r="B1359" s="326"/>
      <c r="C1359" s="326"/>
      <c r="D1359" s="338"/>
      <c r="E1359" s="340"/>
      <c r="F1359" s="316"/>
      <c r="G1359" s="338"/>
      <c r="H1359" s="341"/>
      <c r="I1359" s="342"/>
      <c r="J1359" s="342"/>
      <c r="K1359" s="341"/>
      <c r="L1359" s="343"/>
      <c r="M1359" s="337"/>
      <c r="O1359" s="336"/>
      <c r="P1359" s="319"/>
      <c r="Q1359" s="319"/>
      <c r="R1359" s="319"/>
    </row>
    <row r="1360" spans="1:18" s="335" customFormat="1" ht="39.6" customHeight="1" x14ac:dyDescent="0.25">
      <c r="A1360" s="326"/>
      <c r="B1360" s="326"/>
      <c r="C1360" s="326"/>
      <c r="D1360" s="338"/>
      <c r="E1360" s="340"/>
      <c r="F1360" s="316"/>
      <c r="G1360" s="338"/>
      <c r="H1360" s="341"/>
      <c r="I1360" s="342"/>
      <c r="J1360" s="342"/>
      <c r="K1360" s="341"/>
      <c r="L1360" s="343"/>
      <c r="M1360" s="337"/>
      <c r="O1360" s="336"/>
      <c r="P1360" s="319"/>
      <c r="Q1360" s="319"/>
      <c r="R1360" s="319"/>
    </row>
    <row r="1361" spans="1:18" s="335" customFormat="1" ht="39.6" customHeight="1" x14ac:dyDescent="0.25">
      <c r="A1361" s="326"/>
      <c r="B1361" s="326"/>
      <c r="C1361" s="326"/>
      <c r="D1361" s="338"/>
      <c r="E1361" s="340"/>
      <c r="F1361" s="316"/>
      <c r="G1361" s="338"/>
      <c r="H1361" s="341"/>
      <c r="I1361" s="342"/>
      <c r="J1361" s="342"/>
      <c r="K1361" s="341"/>
      <c r="L1361" s="343"/>
      <c r="M1361" s="337"/>
      <c r="O1361" s="336"/>
      <c r="P1361" s="319"/>
      <c r="Q1361" s="319"/>
      <c r="R1361" s="319"/>
    </row>
    <row r="1362" spans="1:18" s="335" customFormat="1" ht="39.6" customHeight="1" x14ac:dyDescent="0.25">
      <c r="A1362" s="326"/>
      <c r="B1362" s="326"/>
      <c r="C1362" s="326"/>
      <c r="D1362" s="338"/>
      <c r="E1362" s="340"/>
      <c r="F1362" s="316"/>
      <c r="G1362" s="338"/>
      <c r="H1362" s="341"/>
      <c r="I1362" s="342"/>
      <c r="J1362" s="342"/>
      <c r="K1362" s="341"/>
      <c r="L1362" s="343"/>
      <c r="M1362" s="337"/>
      <c r="O1362" s="336"/>
      <c r="P1362" s="319"/>
      <c r="Q1362" s="319"/>
      <c r="R1362" s="319"/>
    </row>
    <row r="1363" spans="1:18" s="335" customFormat="1" ht="39.6" customHeight="1" x14ac:dyDescent="0.25">
      <c r="A1363" s="326"/>
      <c r="B1363" s="326"/>
      <c r="C1363" s="326"/>
      <c r="D1363" s="338"/>
      <c r="E1363" s="340"/>
      <c r="F1363" s="316"/>
      <c r="G1363" s="338"/>
      <c r="H1363" s="341"/>
      <c r="I1363" s="342"/>
      <c r="J1363" s="342"/>
      <c r="K1363" s="341"/>
      <c r="L1363" s="343"/>
      <c r="M1363" s="337"/>
      <c r="O1363" s="336"/>
      <c r="P1363" s="319"/>
      <c r="Q1363" s="319"/>
      <c r="R1363" s="319"/>
    </row>
    <row r="1364" spans="1:18" s="335" customFormat="1" ht="39.6" customHeight="1" x14ac:dyDescent="0.25">
      <c r="A1364" s="326"/>
      <c r="B1364" s="326"/>
      <c r="C1364" s="326"/>
      <c r="D1364" s="338"/>
      <c r="E1364" s="340"/>
      <c r="F1364" s="316"/>
      <c r="G1364" s="338"/>
      <c r="H1364" s="341"/>
      <c r="I1364" s="342"/>
      <c r="J1364" s="342"/>
      <c r="K1364" s="341"/>
      <c r="L1364" s="343"/>
      <c r="M1364" s="337"/>
      <c r="O1364" s="336"/>
      <c r="P1364" s="319"/>
      <c r="Q1364" s="319"/>
      <c r="R1364" s="319"/>
    </row>
    <row r="1365" spans="1:18" s="335" customFormat="1" ht="39.6" customHeight="1" x14ac:dyDescent="0.25">
      <c r="A1365" s="326"/>
      <c r="B1365" s="326"/>
      <c r="C1365" s="326"/>
      <c r="D1365" s="338"/>
      <c r="E1365" s="340"/>
      <c r="F1365" s="316"/>
      <c r="G1365" s="338"/>
      <c r="H1365" s="341"/>
      <c r="I1365" s="342"/>
      <c r="J1365" s="342"/>
      <c r="K1365" s="341"/>
      <c r="L1365" s="343"/>
      <c r="M1365" s="337"/>
      <c r="O1365" s="336"/>
      <c r="P1365" s="319"/>
      <c r="Q1365" s="319"/>
      <c r="R1365" s="319"/>
    </row>
    <row r="1366" spans="1:18" s="335" customFormat="1" ht="39.6" customHeight="1" x14ac:dyDescent="0.25">
      <c r="A1366" s="326"/>
      <c r="B1366" s="326"/>
      <c r="C1366" s="326"/>
      <c r="D1366" s="338"/>
      <c r="E1366" s="340"/>
      <c r="F1366" s="316"/>
      <c r="G1366" s="338"/>
      <c r="H1366" s="341"/>
      <c r="I1366" s="342"/>
      <c r="J1366" s="342"/>
      <c r="K1366" s="341"/>
      <c r="L1366" s="343"/>
      <c r="M1366" s="337"/>
      <c r="O1366" s="336"/>
      <c r="P1366" s="319"/>
      <c r="Q1366" s="319"/>
      <c r="R1366" s="319"/>
    </row>
    <row r="1367" spans="1:18" s="335" customFormat="1" ht="39.6" customHeight="1" x14ac:dyDescent="0.25">
      <c r="A1367" s="326"/>
      <c r="B1367" s="326"/>
      <c r="C1367" s="326"/>
      <c r="D1367" s="338"/>
      <c r="E1367" s="340"/>
      <c r="F1367" s="316"/>
      <c r="G1367" s="338"/>
      <c r="H1367" s="341"/>
      <c r="I1367" s="342"/>
      <c r="J1367" s="342"/>
      <c r="K1367" s="341"/>
      <c r="L1367" s="343"/>
      <c r="M1367" s="337"/>
      <c r="O1367" s="336"/>
      <c r="P1367" s="319"/>
      <c r="Q1367" s="319"/>
      <c r="R1367" s="319"/>
    </row>
    <row r="1368" spans="1:18" s="335" customFormat="1" ht="39.6" customHeight="1" x14ac:dyDescent="0.25">
      <c r="A1368" s="326"/>
      <c r="B1368" s="326"/>
      <c r="C1368" s="326"/>
      <c r="D1368" s="338"/>
      <c r="E1368" s="340"/>
      <c r="F1368" s="316"/>
      <c r="G1368" s="338"/>
      <c r="H1368" s="341"/>
      <c r="I1368" s="342"/>
      <c r="J1368" s="342"/>
      <c r="K1368" s="341"/>
      <c r="L1368" s="343"/>
      <c r="M1368" s="337"/>
      <c r="O1368" s="336"/>
      <c r="P1368" s="319"/>
      <c r="Q1368" s="319"/>
      <c r="R1368" s="319"/>
    </row>
    <row r="1369" spans="1:18" s="335" customFormat="1" ht="39.6" customHeight="1" x14ac:dyDescent="0.25">
      <c r="A1369" s="326"/>
      <c r="B1369" s="326"/>
      <c r="C1369" s="326"/>
      <c r="D1369" s="338"/>
      <c r="E1369" s="340"/>
      <c r="F1369" s="316"/>
      <c r="G1369" s="338"/>
      <c r="H1369" s="341"/>
      <c r="I1369" s="342"/>
      <c r="J1369" s="342"/>
      <c r="K1369" s="341"/>
      <c r="L1369" s="343"/>
      <c r="M1369" s="337"/>
      <c r="O1369" s="336"/>
      <c r="P1369" s="319"/>
      <c r="Q1369" s="319"/>
      <c r="R1369" s="319"/>
    </row>
    <row r="1370" spans="1:18" s="335" customFormat="1" ht="39.6" customHeight="1" x14ac:dyDescent="0.25">
      <c r="A1370" s="326"/>
      <c r="B1370" s="326"/>
      <c r="C1370" s="326"/>
      <c r="D1370" s="338"/>
      <c r="E1370" s="340"/>
      <c r="F1370" s="316"/>
      <c r="G1370" s="338"/>
      <c r="H1370" s="341"/>
      <c r="I1370" s="342"/>
      <c r="J1370" s="342"/>
      <c r="K1370" s="341"/>
      <c r="L1370" s="343"/>
      <c r="M1370" s="337"/>
      <c r="O1370" s="336"/>
      <c r="P1370" s="319"/>
      <c r="Q1370" s="319"/>
      <c r="R1370" s="319"/>
    </row>
    <row r="1371" spans="1:18" s="335" customFormat="1" ht="39.6" customHeight="1" x14ac:dyDescent="0.25">
      <c r="A1371" s="326"/>
      <c r="B1371" s="326"/>
      <c r="C1371" s="326"/>
      <c r="D1371" s="338"/>
      <c r="E1371" s="340"/>
      <c r="F1371" s="316"/>
      <c r="G1371" s="338"/>
      <c r="H1371" s="341"/>
      <c r="I1371" s="342"/>
      <c r="J1371" s="342"/>
      <c r="K1371" s="341"/>
      <c r="L1371" s="343"/>
      <c r="M1371" s="337"/>
      <c r="O1371" s="336"/>
      <c r="P1371" s="319"/>
      <c r="Q1371" s="319"/>
      <c r="R1371" s="319"/>
    </row>
    <row r="1372" spans="1:18" s="335" customFormat="1" ht="39.6" customHeight="1" x14ac:dyDescent="0.25">
      <c r="A1372" s="326"/>
      <c r="B1372" s="326"/>
      <c r="C1372" s="326"/>
      <c r="D1372" s="338"/>
      <c r="E1372" s="340"/>
      <c r="F1372" s="316"/>
      <c r="G1372" s="338"/>
      <c r="H1372" s="341"/>
      <c r="I1372" s="342"/>
      <c r="J1372" s="342"/>
      <c r="K1372" s="341"/>
      <c r="L1372" s="343"/>
      <c r="M1372" s="337"/>
      <c r="O1372" s="336"/>
      <c r="P1372" s="319"/>
      <c r="Q1372" s="319"/>
      <c r="R1372" s="319"/>
    </row>
    <row r="1373" spans="1:18" s="335" customFormat="1" ht="39.6" customHeight="1" x14ac:dyDescent="0.25">
      <c r="A1373" s="326"/>
      <c r="B1373" s="326"/>
      <c r="C1373" s="326"/>
      <c r="D1373" s="338"/>
      <c r="E1373" s="340"/>
      <c r="F1373" s="316"/>
      <c r="G1373" s="338"/>
      <c r="H1373" s="341"/>
      <c r="I1373" s="342"/>
      <c r="J1373" s="342"/>
      <c r="K1373" s="341"/>
      <c r="L1373" s="343"/>
      <c r="M1373" s="337"/>
      <c r="O1373" s="336"/>
      <c r="P1373" s="319"/>
      <c r="Q1373" s="319"/>
      <c r="R1373" s="319"/>
    </row>
    <row r="1374" spans="1:18" s="335" customFormat="1" ht="39.6" customHeight="1" x14ac:dyDescent="0.25">
      <c r="A1374" s="326"/>
      <c r="B1374" s="326"/>
      <c r="C1374" s="326"/>
      <c r="D1374" s="338"/>
      <c r="E1374" s="340"/>
      <c r="F1374" s="316"/>
      <c r="G1374" s="338"/>
      <c r="H1374" s="341"/>
      <c r="I1374" s="342"/>
      <c r="J1374" s="342"/>
      <c r="K1374" s="341"/>
      <c r="L1374" s="343"/>
      <c r="M1374" s="337"/>
      <c r="O1374" s="336"/>
      <c r="P1374" s="319"/>
      <c r="Q1374" s="319"/>
      <c r="R1374" s="319"/>
    </row>
    <row r="1375" spans="1:18" s="335" customFormat="1" ht="39.6" customHeight="1" x14ac:dyDescent="0.25">
      <c r="A1375" s="326"/>
      <c r="B1375" s="326"/>
      <c r="C1375" s="326"/>
      <c r="D1375" s="338"/>
      <c r="E1375" s="340"/>
      <c r="F1375" s="316"/>
      <c r="G1375" s="338"/>
      <c r="H1375" s="341"/>
      <c r="I1375" s="342"/>
      <c r="J1375" s="342"/>
      <c r="K1375" s="341"/>
      <c r="L1375" s="343"/>
      <c r="M1375" s="337"/>
      <c r="O1375" s="336"/>
      <c r="P1375" s="319"/>
      <c r="Q1375" s="319"/>
      <c r="R1375" s="319"/>
    </row>
    <row r="1376" spans="1:18" s="335" customFormat="1" ht="39.6" customHeight="1" x14ac:dyDescent="0.25">
      <c r="A1376" s="326"/>
      <c r="B1376" s="326"/>
      <c r="C1376" s="326"/>
      <c r="D1376" s="338"/>
      <c r="E1376" s="340"/>
      <c r="F1376" s="316"/>
      <c r="G1376" s="338"/>
      <c r="H1376" s="341"/>
      <c r="I1376" s="342"/>
      <c r="J1376" s="342"/>
      <c r="K1376" s="341"/>
      <c r="L1376" s="343"/>
      <c r="M1376" s="337"/>
      <c r="O1376" s="336"/>
      <c r="P1376" s="319"/>
      <c r="Q1376" s="319"/>
      <c r="R1376" s="319"/>
    </row>
    <row r="1377" spans="1:18" s="335" customFormat="1" ht="39.6" customHeight="1" x14ac:dyDescent="0.25">
      <c r="A1377" s="326"/>
      <c r="B1377" s="326"/>
      <c r="C1377" s="326"/>
      <c r="D1377" s="338"/>
      <c r="E1377" s="340"/>
      <c r="F1377" s="316"/>
      <c r="G1377" s="338"/>
      <c r="H1377" s="341"/>
      <c r="I1377" s="342"/>
      <c r="J1377" s="342"/>
      <c r="K1377" s="341"/>
      <c r="L1377" s="343"/>
      <c r="M1377" s="337"/>
      <c r="O1377" s="336"/>
      <c r="P1377" s="319"/>
      <c r="Q1377" s="319"/>
      <c r="R1377" s="319"/>
    </row>
    <row r="1378" spans="1:18" s="335" customFormat="1" ht="39.6" customHeight="1" x14ac:dyDescent="0.25">
      <c r="A1378" s="326"/>
      <c r="B1378" s="326"/>
      <c r="C1378" s="326"/>
      <c r="D1378" s="338"/>
      <c r="E1378" s="340"/>
      <c r="F1378" s="316"/>
      <c r="G1378" s="338"/>
      <c r="H1378" s="341"/>
      <c r="I1378" s="342"/>
      <c r="J1378" s="342"/>
      <c r="K1378" s="341"/>
      <c r="L1378" s="343"/>
      <c r="M1378" s="337"/>
      <c r="O1378" s="336"/>
      <c r="P1378" s="319"/>
      <c r="Q1378" s="319"/>
      <c r="R1378" s="319"/>
    </row>
    <row r="1379" spans="1:18" s="335" customFormat="1" ht="39.6" customHeight="1" x14ac:dyDescent="0.25">
      <c r="A1379" s="326"/>
      <c r="B1379" s="326"/>
      <c r="C1379" s="326"/>
      <c r="D1379" s="338"/>
      <c r="E1379" s="340"/>
      <c r="F1379" s="316"/>
      <c r="G1379" s="338"/>
      <c r="H1379" s="341"/>
      <c r="I1379" s="342"/>
      <c r="J1379" s="342"/>
      <c r="K1379" s="341"/>
      <c r="L1379" s="343"/>
      <c r="M1379" s="337"/>
      <c r="O1379" s="336"/>
      <c r="P1379" s="319"/>
      <c r="Q1379" s="319"/>
      <c r="R1379" s="319"/>
    </row>
    <row r="1380" spans="1:18" s="335" customFormat="1" ht="39.6" customHeight="1" x14ac:dyDescent="0.25">
      <c r="A1380" s="326"/>
      <c r="B1380" s="326"/>
      <c r="C1380" s="326"/>
      <c r="D1380" s="338"/>
      <c r="E1380" s="340"/>
      <c r="F1380" s="316"/>
      <c r="G1380" s="338"/>
      <c r="H1380" s="341"/>
      <c r="I1380" s="342"/>
      <c r="J1380" s="342"/>
      <c r="K1380" s="341"/>
      <c r="L1380" s="343"/>
      <c r="M1380" s="337"/>
      <c r="O1380" s="336"/>
      <c r="P1380" s="319"/>
      <c r="Q1380" s="319"/>
      <c r="R1380" s="319"/>
    </row>
    <row r="1381" spans="1:18" s="335" customFormat="1" ht="39.6" customHeight="1" x14ac:dyDescent="0.25">
      <c r="A1381" s="326"/>
      <c r="B1381" s="326"/>
      <c r="C1381" s="326"/>
      <c r="D1381" s="338"/>
      <c r="E1381" s="340"/>
      <c r="F1381" s="316"/>
      <c r="G1381" s="338"/>
      <c r="H1381" s="341"/>
      <c r="I1381" s="342"/>
      <c r="J1381" s="342"/>
      <c r="K1381" s="341"/>
      <c r="L1381" s="343"/>
      <c r="M1381" s="337"/>
      <c r="O1381" s="336"/>
      <c r="P1381" s="319"/>
      <c r="Q1381" s="319"/>
      <c r="R1381" s="319"/>
    </row>
    <row r="1382" spans="1:18" s="335" customFormat="1" ht="39.6" customHeight="1" x14ac:dyDescent="0.25">
      <c r="A1382" s="326"/>
      <c r="B1382" s="326"/>
      <c r="C1382" s="326"/>
      <c r="D1382" s="338"/>
      <c r="E1382" s="340"/>
      <c r="F1382" s="316"/>
      <c r="G1382" s="338"/>
      <c r="H1382" s="341"/>
      <c r="I1382" s="342"/>
      <c r="J1382" s="342"/>
      <c r="K1382" s="341"/>
      <c r="L1382" s="343"/>
      <c r="M1382" s="337"/>
      <c r="O1382" s="336"/>
      <c r="P1382" s="319"/>
      <c r="Q1382" s="319"/>
      <c r="R1382" s="319"/>
    </row>
    <row r="1383" spans="1:18" s="335" customFormat="1" ht="39.6" customHeight="1" x14ac:dyDescent="0.25">
      <c r="A1383" s="326"/>
      <c r="B1383" s="326"/>
      <c r="C1383" s="326"/>
      <c r="D1383" s="338"/>
      <c r="E1383" s="340"/>
      <c r="F1383" s="316"/>
      <c r="G1383" s="338"/>
      <c r="H1383" s="341"/>
      <c r="I1383" s="342"/>
      <c r="J1383" s="342"/>
      <c r="K1383" s="341"/>
      <c r="L1383" s="343"/>
      <c r="M1383" s="337"/>
      <c r="O1383" s="336"/>
      <c r="P1383" s="319"/>
      <c r="Q1383" s="319"/>
      <c r="R1383" s="319"/>
    </row>
    <row r="1384" spans="1:18" s="335" customFormat="1" ht="39.6" customHeight="1" x14ac:dyDescent="0.25">
      <c r="A1384" s="326"/>
      <c r="B1384" s="326"/>
      <c r="C1384" s="326"/>
      <c r="D1384" s="338"/>
      <c r="E1384" s="340"/>
      <c r="F1384" s="316"/>
      <c r="G1384" s="338"/>
      <c r="H1384" s="341"/>
      <c r="I1384" s="342"/>
      <c r="J1384" s="342"/>
      <c r="K1384" s="341"/>
      <c r="L1384" s="343"/>
      <c r="M1384" s="337"/>
      <c r="O1384" s="336"/>
      <c r="P1384" s="319"/>
      <c r="Q1384" s="319"/>
      <c r="R1384" s="319"/>
    </row>
    <row r="1385" spans="1:18" s="335" customFormat="1" ht="39.6" customHeight="1" x14ac:dyDescent="0.25">
      <c r="A1385" s="326"/>
      <c r="B1385" s="326"/>
      <c r="C1385" s="326"/>
      <c r="D1385" s="338"/>
      <c r="E1385" s="340"/>
      <c r="F1385" s="316"/>
      <c r="G1385" s="338"/>
      <c r="H1385" s="341"/>
      <c r="I1385" s="342"/>
      <c r="J1385" s="342"/>
      <c r="K1385" s="341"/>
      <c r="L1385" s="343"/>
      <c r="M1385" s="337"/>
      <c r="O1385" s="336"/>
      <c r="P1385" s="319"/>
      <c r="Q1385" s="319"/>
      <c r="R1385" s="319"/>
    </row>
    <row r="1386" spans="1:18" s="335" customFormat="1" ht="39.6" customHeight="1" x14ac:dyDescent="0.25">
      <c r="A1386" s="326"/>
      <c r="B1386" s="326"/>
      <c r="C1386" s="326"/>
      <c r="D1386" s="338"/>
      <c r="E1386" s="340"/>
      <c r="F1386" s="316"/>
      <c r="G1386" s="338"/>
      <c r="H1386" s="341"/>
      <c r="I1386" s="342"/>
      <c r="J1386" s="342"/>
      <c r="K1386" s="341"/>
      <c r="L1386" s="343"/>
      <c r="M1386" s="337"/>
      <c r="O1386" s="336"/>
      <c r="P1386" s="319"/>
      <c r="Q1386" s="319"/>
      <c r="R1386" s="319"/>
    </row>
    <row r="1387" spans="1:18" s="335" customFormat="1" ht="39.6" customHeight="1" x14ac:dyDescent="0.25">
      <c r="A1387" s="326"/>
      <c r="B1387" s="326"/>
      <c r="C1387" s="326"/>
      <c r="D1387" s="338"/>
      <c r="E1387" s="340"/>
      <c r="F1387" s="316"/>
      <c r="G1387" s="338"/>
      <c r="H1387" s="341"/>
      <c r="I1387" s="342"/>
      <c r="J1387" s="342"/>
      <c r="K1387" s="341"/>
      <c r="L1387" s="343"/>
      <c r="M1387" s="337"/>
      <c r="O1387" s="336"/>
      <c r="P1387" s="319"/>
      <c r="Q1387" s="319"/>
      <c r="R1387" s="319"/>
    </row>
    <row r="1388" spans="1:18" s="335" customFormat="1" ht="39.6" customHeight="1" x14ac:dyDescent="0.25">
      <c r="A1388" s="326"/>
      <c r="B1388" s="326"/>
      <c r="C1388" s="326"/>
      <c r="D1388" s="338"/>
      <c r="E1388" s="340"/>
      <c r="F1388" s="316"/>
      <c r="G1388" s="338"/>
      <c r="H1388" s="341"/>
      <c r="I1388" s="342"/>
      <c r="J1388" s="342"/>
      <c r="K1388" s="341"/>
      <c r="L1388" s="343"/>
      <c r="M1388" s="337"/>
      <c r="O1388" s="336"/>
      <c r="P1388" s="319"/>
      <c r="Q1388" s="319"/>
      <c r="R1388" s="319"/>
    </row>
    <row r="1389" spans="1:18" s="335" customFormat="1" ht="39.6" customHeight="1" x14ac:dyDescent="0.25">
      <c r="A1389" s="326"/>
      <c r="B1389" s="326"/>
      <c r="C1389" s="326"/>
      <c r="D1389" s="338"/>
      <c r="E1389" s="340"/>
      <c r="F1389" s="316"/>
      <c r="G1389" s="338"/>
      <c r="H1389" s="341"/>
      <c r="I1389" s="342"/>
      <c r="J1389" s="342"/>
      <c r="K1389" s="341"/>
      <c r="L1389" s="343"/>
      <c r="M1389" s="337"/>
      <c r="O1389" s="336"/>
      <c r="P1389" s="319"/>
      <c r="Q1389" s="319"/>
      <c r="R1389" s="319"/>
    </row>
    <row r="1390" spans="1:18" s="335" customFormat="1" ht="39.6" customHeight="1" x14ac:dyDescent="0.25">
      <c r="A1390" s="326"/>
      <c r="B1390" s="326"/>
      <c r="C1390" s="326"/>
      <c r="D1390" s="338"/>
      <c r="E1390" s="340"/>
      <c r="F1390" s="316"/>
      <c r="G1390" s="338"/>
      <c r="H1390" s="341"/>
      <c r="I1390" s="342"/>
      <c r="J1390" s="342"/>
      <c r="K1390" s="341"/>
      <c r="L1390" s="343"/>
      <c r="M1390" s="337"/>
      <c r="O1390" s="336"/>
      <c r="P1390" s="319"/>
      <c r="Q1390" s="319"/>
      <c r="R1390" s="319"/>
    </row>
    <row r="1391" spans="1:18" s="335" customFormat="1" ht="39.6" customHeight="1" x14ac:dyDescent="0.25">
      <c r="A1391" s="326"/>
      <c r="B1391" s="326"/>
      <c r="C1391" s="326"/>
      <c r="D1391" s="338"/>
      <c r="E1391" s="340"/>
      <c r="F1391" s="316"/>
      <c r="G1391" s="338"/>
      <c r="H1391" s="341"/>
      <c r="I1391" s="342"/>
      <c r="J1391" s="342"/>
      <c r="K1391" s="341"/>
      <c r="L1391" s="343"/>
      <c r="M1391" s="337"/>
      <c r="O1391" s="336"/>
      <c r="P1391" s="319"/>
      <c r="Q1391" s="319"/>
      <c r="R1391" s="319"/>
    </row>
    <row r="1392" spans="1:18" s="335" customFormat="1" ht="39.6" customHeight="1" x14ac:dyDescent="0.25">
      <c r="A1392" s="326"/>
      <c r="B1392" s="326"/>
      <c r="C1392" s="326"/>
      <c r="D1392" s="338"/>
      <c r="E1392" s="340"/>
      <c r="F1392" s="316"/>
      <c r="G1392" s="338"/>
      <c r="H1392" s="341"/>
      <c r="I1392" s="342"/>
      <c r="J1392" s="342"/>
      <c r="K1392" s="341"/>
      <c r="L1392" s="343"/>
      <c r="M1392" s="337"/>
      <c r="O1392" s="336"/>
      <c r="P1392" s="319"/>
      <c r="Q1392" s="319"/>
      <c r="R1392" s="319"/>
    </row>
    <row r="1393" spans="1:18" s="335" customFormat="1" ht="39.6" customHeight="1" x14ac:dyDescent="0.25">
      <c r="A1393" s="326"/>
      <c r="B1393" s="326"/>
      <c r="C1393" s="326"/>
      <c r="D1393" s="338"/>
      <c r="E1393" s="340"/>
      <c r="F1393" s="316"/>
      <c r="G1393" s="338"/>
      <c r="H1393" s="341"/>
      <c r="I1393" s="342"/>
      <c r="J1393" s="342"/>
      <c r="K1393" s="341"/>
      <c r="L1393" s="343"/>
      <c r="M1393" s="337"/>
      <c r="O1393" s="336"/>
      <c r="P1393" s="319"/>
      <c r="Q1393" s="319"/>
      <c r="R1393" s="319"/>
    </row>
    <row r="1394" spans="1:18" s="335" customFormat="1" ht="39.6" customHeight="1" x14ac:dyDescent="0.25">
      <c r="A1394" s="326"/>
      <c r="B1394" s="326"/>
      <c r="C1394" s="326"/>
      <c r="D1394" s="338"/>
      <c r="E1394" s="340"/>
      <c r="F1394" s="316"/>
      <c r="G1394" s="338"/>
      <c r="H1394" s="341"/>
      <c r="I1394" s="342"/>
      <c r="J1394" s="342"/>
      <c r="K1394" s="341"/>
      <c r="L1394" s="343"/>
      <c r="M1394" s="337"/>
      <c r="O1394" s="336"/>
      <c r="P1394" s="319"/>
      <c r="Q1394" s="319"/>
      <c r="R1394" s="319"/>
    </row>
    <row r="1395" spans="1:18" s="335" customFormat="1" ht="39.6" customHeight="1" x14ac:dyDescent="0.25">
      <c r="A1395" s="326"/>
      <c r="B1395" s="326"/>
      <c r="C1395" s="326"/>
      <c r="D1395" s="338"/>
      <c r="E1395" s="340"/>
      <c r="F1395" s="316"/>
      <c r="G1395" s="338"/>
      <c r="H1395" s="341"/>
      <c r="I1395" s="342"/>
      <c r="J1395" s="342"/>
      <c r="K1395" s="341"/>
      <c r="L1395" s="343"/>
      <c r="M1395" s="337"/>
      <c r="O1395" s="336"/>
      <c r="P1395" s="319"/>
      <c r="Q1395" s="319"/>
      <c r="R1395" s="319"/>
    </row>
    <row r="1396" spans="1:18" s="335" customFormat="1" ht="39.6" customHeight="1" x14ac:dyDescent="0.25">
      <c r="A1396" s="326"/>
      <c r="B1396" s="326"/>
      <c r="C1396" s="326"/>
      <c r="D1396" s="338"/>
      <c r="E1396" s="340"/>
      <c r="F1396" s="316"/>
      <c r="G1396" s="338"/>
      <c r="H1396" s="341"/>
      <c r="I1396" s="342"/>
      <c r="J1396" s="342"/>
      <c r="K1396" s="341"/>
      <c r="L1396" s="343"/>
      <c r="M1396" s="337"/>
      <c r="O1396" s="336"/>
      <c r="P1396" s="319"/>
      <c r="Q1396" s="319"/>
      <c r="R1396" s="319"/>
    </row>
    <row r="1397" spans="1:18" s="335" customFormat="1" ht="39.6" customHeight="1" x14ac:dyDescent="0.25">
      <c r="A1397" s="326"/>
      <c r="B1397" s="326"/>
      <c r="C1397" s="326"/>
      <c r="D1397" s="338"/>
      <c r="E1397" s="340"/>
      <c r="F1397" s="316"/>
      <c r="G1397" s="338"/>
      <c r="H1397" s="341"/>
      <c r="I1397" s="342"/>
      <c r="J1397" s="342"/>
      <c r="K1397" s="341"/>
      <c r="L1397" s="343"/>
      <c r="M1397" s="337"/>
      <c r="O1397" s="336"/>
      <c r="P1397" s="319"/>
      <c r="Q1397" s="319"/>
      <c r="R1397" s="319"/>
    </row>
    <row r="1398" spans="1:18" s="335" customFormat="1" ht="39.6" customHeight="1" x14ac:dyDescent="0.25">
      <c r="A1398" s="326"/>
      <c r="B1398" s="326"/>
      <c r="C1398" s="326"/>
      <c r="D1398" s="338"/>
      <c r="E1398" s="340"/>
      <c r="F1398" s="316"/>
      <c r="G1398" s="338"/>
      <c r="H1398" s="341"/>
      <c r="I1398" s="342"/>
      <c r="J1398" s="342"/>
      <c r="K1398" s="341"/>
      <c r="L1398" s="343"/>
      <c r="M1398" s="337"/>
      <c r="O1398" s="336"/>
      <c r="P1398" s="319"/>
      <c r="Q1398" s="319"/>
      <c r="R1398" s="319"/>
    </row>
    <row r="1399" spans="1:18" s="335" customFormat="1" ht="39.6" customHeight="1" x14ac:dyDescent="0.25">
      <c r="A1399" s="326"/>
      <c r="B1399" s="326"/>
      <c r="C1399" s="326"/>
      <c r="D1399" s="338"/>
      <c r="E1399" s="340"/>
      <c r="F1399" s="316"/>
      <c r="G1399" s="338"/>
      <c r="H1399" s="341"/>
      <c r="I1399" s="342"/>
      <c r="J1399" s="342"/>
      <c r="K1399" s="341"/>
      <c r="L1399" s="343"/>
      <c r="M1399" s="337"/>
      <c r="O1399" s="336"/>
      <c r="P1399" s="319"/>
      <c r="Q1399" s="319"/>
      <c r="R1399" s="319"/>
    </row>
    <row r="1400" spans="1:18" s="335" customFormat="1" ht="39.6" customHeight="1" x14ac:dyDescent="0.25">
      <c r="A1400" s="326"/>
      <c r="B1400" s="326"/>
      <c r="C1400" s="326"/>
      <c r="D1400" s="338"/>
      <c r="E1400" s="340"/>
      <c r="F1400" s="316"/>
      <c r="G1400" s="338"/>
      <c r="H1400" s="341"/>
      <c r="I1400" s="342"/>
      <c r="J1400" s="342"/>
      <c r="K1400" s="341"/>
      <c r="L1400" s="343"/>
      <c r="M1400" s="337"/>
      <c r="O1400" s="336"/>
      <c r="P1400" s="319"/>
      <c r="Q1400" s="319"/>
      <c r="R1400" s="319"/>
    </row>
    <row r="1401" spans="1:18" s="335" customFormat="1" ht="39.6" customHeight="1" x14ac:dyDescent="0.25">
      <c r="A1401" s="326"/>
      <c r="B1401" s="326"/>
      <c r="C1401" s="326"/>
      <c r="D1401" s="338"/>
      <c r="E1401" s="340"/>
      <c r="F1401" s="316"/>
      <c r="G1401" s="338"/>
      <c r="H1401" s="341"/>
      <c r="I1401" s="342"/>
      <c r="J1401" s="342"/>
      <c r="K1401" s="341"/>
      <c r="L1401" s="343"/>
      <c r="M1401" s="337"/>
      <c r="O1401" s="336"/>
      <c r="P1401" s="319"/>
      <c r="Q1401" s="319"/>
      <c r="R1401" s="319"/>
    </row>
    <row r="1402" spans="1:18" s="335" customFormat="1" ht="39.6" customHeight="1" x14ac:dyDescent="0.25">
      <c r="A1402" s="326"/>
      <c r="B1402" s="326"/>
      <c r="C1402" s="326"/>
      <c r="D1402" s="338"/>
      <c r="E1402" s="340"/>
      <c r="F1402" s="316"/>
      <c r="G1402" s="338"/>
      <c r="H1402" s="341"/>
      <c r="I1402" s="342"/>
      <c r="J1402" s="342"/>
      <c r="K1402" s="341"/>
      <c r="L1402" s="343"/>
      <c r="M1402" s="337"/>
      <c r="O1402" s="336"/>
      <c r="P1402" s="319"/>
      <c r="Q1402" s="319"/>
      <c r="R1402" s="319"/>
    </row>
    <row r="1403" spans="1:18" s="335" customFormat="1" ht="39.6" customHeight="1" x14ac:dyDescent="0.25">
      <c r="A1403" s="326"/>
      <c r="B1403" s="326"/>
      <c r="C1403" s="326"/>
      <c r="D1403" s="338"/>
      <c r="E1403" s="340"/>
      <c r="F1403" s="316"/>
      <c r="G1403" s="338"/>
      <c r="H1403" s="341"/>
      <c r="I1403" s="342"/>
      <c r="J1403" s="342"/>
      <c r="K1403" s="341"/>
      <c r="L1403" s="343"/>
      <c r="M1403" s="337"/>
      <c r="O1403" s="336"/>
      <c r="P1403" s="319"/>
      <c r="Q1403" s="319"/>
      <c r="R1403" s="319"/>
    </row>
    <row r="1404" spans="1:18" s="335" customFormat="1" ht="39.6" customHeight="1" x14ac:dyDescent="0.25">
      <c r="A1404" s="326"/>
      <c r="B1404" s="326"/>
      <c r="C1404" s="326"/>
      <c r="D1404" s="338"/>
      <c r="E1404" s="340"/>
      <c r="F1404" s="316"/>
      <c r="G1404" s="338"/>
      <c r="H1404" s="341"/>
      <c r="I1404" s="342"/>
      <c r="J1404" s="342"/>
      <c r="K1404" s="341"/>
      <c r="L1404" s="343"/>
      <c r="M1404" s="337"/>
      <c r="O1404" s="336"/>
      <c r="P1404" s="319"/>
      <c r="Q1404" s="319"/>
      <c r="R1404" s="319"/>
    </row>
    <row r="1405" spans="1:18" s="335" customFormat="1" ht="39.6" customHeight="1" x14ac:dyDescent="0.25">
      <c r="A1405" s="326"/>
      <c r="B1405" s="326"/>
      <c r="C1405" s="326"/>
      <c r="D1405" s="338"/>
      <c r="E1405" s="340"/>
      <c r="F1405" s="316"/>
      <c r="G1405" s="338"/>
      <c r="H1405" s="341"/>
      <c r="I1405" s="342"/>
      <c r="J1405" s="342"/>
      <c r="K1405" s="341"/>
      <c r="L1405" s="343"/>
      <c r="M1405" s="337"/>
      <c r="O1405" s="336"/>
      <c r="P1405" s="319"/>
      <c r="Q1405" s="319"/>
      <c r="R1405" s="319"/>
    </row>
    <row r="1406" spans="1:18" s="335" customFormat="1" ht="39.6" customHeight="1" x14ac:dyDescent="0.25">
      <c r="A1406" s="326"/>
      <c r="B1406" s="326"/>
      <c r="C1406" s="326"/>
      <c r="D1406" s="338"/>
      <c r="E1406" s="340"/>
      <c r="F1406" s="316"/>
      <c r="G1406" s="338"/>
      <c r="H1406" s="341"/>
      <c r="I1406" s="342"/>
      <c r="J1406" s="342"/>
      <c r="K1406" s="341"/>
      <c r="L1406" s="343"/>
      <c r="M1406" s="337"/>
      <c r="O1406" s="336"/>
      <c r="P1406" s="319"/>
      <c r="Q1406" s="319"/>
      <c r="R1406" s="319"/>
    </row>
    <row r="1407" spans="1:18" s="335" customFormat="1" ht="39.6" customHeight="1" x14ac:dyDescent="0.25">
      <c r="A1407" s="326"/>
      <c r="B1407" s="326"/>
      <c r="C1407" s="326"/>
      <c r="D1407" s="338"/>
      <c r="E1407" s="340"/>
      <c r="F1407" s="316"/>
      <c r="G1407" s="338"/>
      <c r="H1407" s="341"/>
      <c r="I1407" s="342"/>
      <c r="J1407" s="342"/>
      <c r="K1407" s="341"/>
      <c r="L1407" s="343"/>
      <c r="M1407" s="337"/>
      <c r="O1407" s="336"/>
      <c r="P1407" s="319"/>
      <c r="Q1407" s="319"/>
      <c r="R1407" s="319"/>
    </row>
    <row r="1408" spans="1:18" s="335" customFormat="1" ht="39.6" customHeight="1" x14ac:dyDescent="0.25">
      <c r="A1408" s="326"/>
      <c r="B1408" s="326"/>
      <c r="C1408" s="326"/>
      <c r="D1408" s="338"/>
      <c r="E1408" s="340"/>
      <c r="F1408" s="316"/>
      <c r="G1408" s="338"/>
      <c r="H1408" s="341"/>
      <c r="I1408" s="342"/>
      <c r="J1408" s="342"/>
      <c r="K1408" s="341"/>
      <c r="L1408" s="343"/>
      <c r="M1408" s="337"/>
      <c r="O1408" s="336"/>
      <c r="P1408" s="319"/>
      <c r="Q1408" s="319"/>
      <c r="R1408" s="319"/>
    </row>
    <row r="1409" spans="1:18" s="335" customFormat="1" ht="39.6" customHeight="1" x14ac:dyDescent="0.25">
      <c r="A1409" s="326"/>
      <c r="B1409" s="326"/>
      <c r="C1409" s="326"/>
      <c r="D1409" s="338"/>
      <c r="E1409" s="340"/>
      <c r="F1409" s="316"/>
      <c r="G1409" s="338"/>
      <c r="H1409" s="341"/>
      <c r="I1409" s="342"/>
      <c r="J1409" s="342"/>
      <c r="K1409" s="341"/>
      <c r="L1409" s="343"/>
      <c r="M1409" s="337"/>
      <c r="O1409" s="336"/>
      <c r="P1409" s="319"/>
      <c r="Q1409" s="319"/>
      <c r="R1409" s="319"/>
    </row>
    <row r="1410" spans="1:18" s="335" customFormat="1" ht="39.6" customHeight="1" x14ac:dyDescent="0.25">
      <c r="A1410" s="326"/>
      <c r="B1410" s="326"/>
      <c r="C1410" s="326"/>
      <c r="D1410" s="338"/>
      <c r="E1410" s="340"/>
      <c r="F1410" s="316"/>
      <c r="G1410" s="338"/>
      <c r="H1410" s="341"/>
      <c r="I1410" s="342"/>
      <c r="J1410" s="342"/>
      <c r="K1410" s="341"/>
      <c r="L1410" s="343"/>
      <c r="M1410" s="337"/>
      <c r="O1410" s="336"/>
      <c r="P1410" s="319"/>
      <c r="Q1410" s="319"/>
      <c r="R1410" s="319"/>
    </row>
    <row r="1411" spans="1:18" s="335" customFormat="1" ht="39.6" customHeight="1" x14ac:dyDescent="0.25">
      <c r="A1411" s="326"/>
      <c r="B1411" s="326"/>
      <c r="C1411" s="326"/>
      <c r="D1411" s="338"/>
      <c r="E1411" s="340"/>
      <c r="F1411" s="316"/>
      <c r="G1411" s="338"/>
      <c r="H1411" s="341"/>
      <c r="I1411" s="342"/>
      <c r="J1411" s="342"/>
      <c r="K1411" s="341"/>
      <c r="L1411" s="343"/>
      <c r="M1411" s="337"/>
      <c r="O1411" s="336"/>
      <c r="P1411" s="319"/>
      <c r="Q1411" s="319"/>
      <c r="R1411" s="319"/>
    </row>
    <row r="1412" spans="1:18" s="335" customFormat="1" ht="39.6" customHeight="1" x14ac:dyDescent="0.25">
      <c r="A1412" s="326"/>
      <c r="B1412" s="326"/>
      <c r="C1412" s="326"/>
      <c r="D1412" s="338"/>
      <c r="E1412" s="340"/>
      <c r="F1412" s="316"/>
      <c r="G1412" s="338"/>
      <c r="H1412" s="341"/>
      <c r="I1412" s="342"/>
      <c r="J1412" s="342"/>
      <c r="K1412" s="341"/>
      <c r="L1412" s="343"/>
      <c r="M1412" s="337"/>
      <c r="O1412" s="336"/>
      <c r="P1412" s="319"/>
      <c r="Q1412" s="319"/>
      <c r="R1412" s="319"/>
    </row>
    <row r="1413" spans="1:18" s="335" customFormat="1" ht="39.6" customHeight="1" x14ac:dyDescent="0.25">
      <c r="A1413" s="326"/>
      <c r="B1413" s="326"/>
      <c r="C1413" s="326"/>
      <c r="D1413" s="338"/>
      <c r="E1413" s="340"/>
      <c r="F1413" s="316"/>
      <c r="G1413" s="338"/>
      <c r="H1413" s="341"/>
      <c r="I1413" s="342"/>
      <c r="J1413" s="342"/>
      <c r="K1413" s="341"/>
      <c r="L1413" s="343"/>
      <c r="M1413" s="337"/>
      <c r="O1413" s="336"/>
      <c r="P1413" s="319"/>
      <c r="Q1413" s="319"/>
      <c r="R1413" s="319"/>
    </row>
    <row r="1414" spans="1:18" s="335" customFormat="1" ht="39.6" customHeight="1" x14ac:dyDescent="0.25">
      <c r="A1414" s="326"/>
      <c r="B1414" s="326"/>
      <c r="C1414" s="326"/>
      <c r="D1414" s="338"/>
      <c r="E1414" s="340"/>
      <c r="F1414" s="316"/>
      <c r="G1414" s="338"/>
      <c r="H1414" s="341"/>
      <c r="I1414" s="342"/>
      <c r="J1414" s="342"/>
      <c r="K1414" s="341"/>
      <c r="L1414" s="343"/>
      <c r="M1414" s="337"/>
      <c r="O1414" s="336"/>
      <c r="P1414" s="319"/>
      <c r="Q1414" s="319"/>
      <c r="R1414" s="319"/>
    </row>
    <row r="1415" spans="1:18" s="335" customFormat="1" ht="39.6" customHeight="1" x14ac:dyDescent="0.25">
      <c r="A1415" s="326"/>
      <c r="B1415" s="326"/>
      <c r="C1415" s="326"/>
      <c r="D1415" s="338"/>
      <c r="E1415" s="340"/>
      <c r="F1415" s="316"/>
      <c r="G1415" s="338"/>
      <c r="H1415" s="341"/>
      <c r="I1415" s="342"/>
      <c r="J1415" s="342"/>
      <c r="K1415" s="341"/>
      <c r="L1415" s="343"/>
      <c r="M1415" s="337"/>
      <c r="O1415" s="336"/>
      <c r="P1415" s="319"/>
      <c r="Q1415" s="319"/>
      <c r="R1415" s="319"/>
    </row>
    <row r="1416" spans="1:18" s="335" customFormat="1" ht="39.6" customHeight="1" x14ac:dyDescent="0.25">
      <c r="A1416" s="326"/>
      <c r="B1416" s="326"/>
      <c r="C1416" s="326"/>
      <c r="D1416" s="338"/>
      <c r="E1416" s="340"/>
      <c r="F1416" s="316"/>
      <c r="G1416" s="338"/>
      <c r="H1416" s="341"/>
      <c r="I1416" s="342"/>
      <c r="J1416" s="342"/>
      <c r="K1416" s="341"/>
      <c r="L1416" s="343"/>
      <c r="M1416" s="337"/>
      <c r="O1416" s="336"/>
      <c r="P1416" s="319"/>
      <c r="Q1416" s="319"/>
      <c r="R1416" s="319"/>
    </row>
    <row r="1417" spans="1:18" s="335" customFormat="1" ht="39.6" customHeight="1" x14ac:dyDescent="0.25">
      <c r="A1417" s="326"/>
      <c r="B1417" s="326"/>
      <c r="C1417" s="326"/>
      <c r="D1417" s="338"/>
      <c r="E1417" s="340"/>
      <c r="F1417" s="316"/>
      <c r="G1417" s="338"/>
      <c r="H1417" s="341"/>
      <c r="I1417" s="342"/>
      <c r="J1417" s="342"/>
      <c r="K1417" s="341"/>
      <c r="L1417" s="343"/>
      <c r="M1417" s="337"/>
      <c r="O1417" s="336"/>
      <c r="P1417" s="319"/>
      <c r="Q1417" s="319"/>
      <c r="R1417" s="319"/>
    </row>
    <row r="1418" spans="1:18" s="335" customFormat="1" ht="39.6" customHeight="1" x14ac:dyDescent="0.25">
      <c r="A1418" s="326"/>
      <c r="B1418" s="326"/>
      <c r="C1418" s="326"/>
      <c r="D1418" s="338"/>
      <c r="E1418" s="340"/>
      <c r="F1418" s="316"/>
      <c r="G1418" s="338"/>
      <c r="H1418" s="341"/>
      <c r="I1418" s="342"/>
      <c r="J1418" s="342"/>
      <c r="K1418" s="341"/>
      <c r="L1418" s="343"/>
      <c r="M1418" s="337"/>
      <c r="O1418" s="336"/>
      <c r="P1418" s="319"/>
      <c r="Q1418" s="319"/>
      <c r="R1418" s="319"/>
    </row>
    <row r="1419" spans="1:18" s="335" customFormat="1" ht="39.6" customHeight="1" x14ac:dyDescent="0.25">
      <c r="A1419" s="326"/>
      <c r="B1419" s="326"/>
      <c r="C1419" s="326"/>
      <c r="D1419" s="338"/>
      <c r="E1419" s="340"/>
      <c r="F1419" s="316"/>
      <c r="G1419" s="338"/>
      <c r="H1419" s="341"/>
      <c r="I1419" s="342"/>
      <c r="J1419" s="342"/>
      <c r="K1419" s="341"/>
      <c r="L1419" s="343"/>
      <c r="M1419" s="337"/>
      <c r="O1419" s="336"/>
      <c r="P1419" s="319"/>
      <c r="Q1419" s="319"/>
      <c r="R1419" s="319"/>
    </row>
    <row r="1420" spans="1:18" s="335" customFormat="1" ht="39.6" customHeight="1" x14ac:dyDescent="0.25">
      <c r="A1420" s="326"/>
      <c r="B1420" s="326"/>
      <c r="C1420" s="326"/>
      <c r="D1420" s="338"/>
      <c r="E1420" s="340"/>
      <c r="F1420" s="316"/>
      <c r="G1420" s="338"/>
      <c r="H1420" s="341"/>
      <c r="I1420" s="342"/>
      <c r="J1420" s="342"/>
      <c r="K1420" s="341"/>
      <c r="L1420" s="343"/>
      <c r="M1420" s="337"/>
      <c r="O1420" s="336"/>
      <c r="P1420" s="319"/>
      <c r="Q1420" s="319"/>
      <c r="R1420" s="319"/>
    </row>
    <row r="1421" spans="1:18" s="335" customFormat="1" ht="39.6" customHeight="1" x14ac:dyDescent="0.25">
      <c r="A1421" s="326"/>
      <c r="B1421" s="326"/>
      <c r="C1421" s="326"/>
      <c r="D1421" s="338"/>
      <c r="E1421" s="340"/>
      <c r="F1421" s="316"/>
      <c r="G1421" s="338"/>
      <c r="H1421" s="341"/>
      <c r="I1421" s="342"/>
      <c r="J1421" s="342"/>
      <c r="K1421" s="341"/>
      <c r="L1421" s="343"/>
      <c r="M1421" s="337"/>
      <c r="O1421" s="336"/>
      <c r="P1421" s="319"/>
      <c r="Q1421" s="319"/>
      <c r="R1421" s="319"/>
    </row>
    <row r="1422" spans="1:18" s="335" customFormat="1" ht="39.6" customHeight="1" x14ac:dyDescent="0.25">
      <c r="A1422" s="326"/>
      <c r="B1422" s="326"/>
      <c r="C1422" s="326"/>
      <c r="D1422" s="338"/>
      <c r="E1422" s="340"/>
      <c r="F1422" s="316"/>
      <c r="G1422" s="338"/>
      <c r="H1422" s="341"/>
      <c r="I1422" s="342"/>
      <c r="J1422" s="342"/>
      <c r="K1422" s="341"/>
      <c r="L1422" s="343"/>
      <c r="M1422" s="337"/>
      <c r="O1422" s="336"/>
      <c r="P1422" s="319"/>
      <c r="Q1422" s="319"/>
      <c r="R1422" s="319"/>
    </row>
    <row r="1423" spans="1:18" s="335" customFormat="1" ht="39.6" customHeight="1" x14ac:dyDescent="0.25">
      <c r="A1423" s="326"/>
      <c r="B1423" s="326"/>
      <c r="C1423" s="326"/>
      <c r="D1423" s="338"/>
      <c r="E1423" s="340"/>
      <c r="F1423" s="316"/>
      <c r="G1423" s="338"/>
      <c r="H1423" s="341"/>
      <c r="I1423" s="342"/>
      <c r="J1423" s="342"/>
      <c r="K1423" s="341"/>
      <c r="L1423" s="343"/>
      <c r="M1423" s="337"/>
      <c r="O1423" s="336"/>
      <c r="P1423" s="319"/>
      <c r="Q1423" s="319"/>
      <c r="R1423" s="319"/>
    </row>
    <row r="1424" spans="1:18" s="335" customFormat="1" ht="39.6" customHeight="1" x14ac:dyDescent="0.25">
      <c r="A1424" s="326"/>
      <c r="B1424" s="326"/>
      <c r="C1424" s="326"/>
      <c r="D1424" s="338"/>
      <c r="E1424" s="340"/>
      <c r="F1424" s="316"/>
      <c r="G1424" s="338"/>
      <c r="H1424" s="341"/>
      <c r="I1424" s="342"/>
      <c r="J1424" s="342"/>
      <c r="K1424" s="341"/>
      <c r="L1424" s="343"/>
      <c r="M1424" s="337"/>
      <c r="O1424" s="336"/>
      <c r="P1424" s="319"/>
      <c r="Q1424" s="319"/>
      <c r="R1424" s="319"/>
    </row>
    <row r="1425" spans="1:18" s="335" customFormat="1" ht="39.6" customHeight="1" x14ac:dyDescent="0.25">
      <c r="A1425" s="326"/>
      <c r="B1425" s="326"/>
      <c r="C1425" s="326"/>
      <c r="D1425" s="338"/>
      <c r="E1425" s="340"/>
      <c r="F1425" s="316"/>
      <c r="G1425" s="338"/>
      <c r="H1425" s="341"/>
      <c r="I1425" s="342"/>
      <c r="J1425" s="342"/>
      <c r="K1425" s="341"/>
      <c r="L1425" s="343"/>
      <c r="M1425" s="337"/>
      <c r="O1425" s="336"/>
      <c r="P1425" s="319"/>
      <c r="Q1425" s="319"/>
      <c r="R1425" s="319"/>
    </row>
    <row r="1426" spans="1:18" s="335" customFormat="1" ht="39.6" customHeight="1" x14ac:dyDescent="0.25">
      <c r="A1426" s="326"/>
      <c r="B1426" s="326"/>
      <c r="C1426" s="326"/>
      <c r="D1426" s="338"/>
      <c r="E1426" s="340"/>
      <c r="F1426" s="316"/>
      <c r="G1426" s="338"/>
      <c r="H1426" s="341"/>
      <c r="I1426" s="342"/>
      <c r="J1426" s="342"/>
      <c r="K1426" s="341"/>
      <c r="L1426" s="343"/>
      <c r="M1426" s="337"/>
      <c r="O1426" s="336"/>
      <c r="P1426" s="319"/>
      <c r="Q1426" s="319"/>
      <c r="R1426" s="319"/>
    </row>
    <row r="1427" spans="1:18" s="335" customFormat="1" ht="39.6" customHeight="1" x14ac:dyDescent="0.25">
      <c r="A1427" s="326"/>
      <c r="B1427" s="326"/>
      <c r="C1427" s="326"/>
      <c r="D1427" s="338"/>
      <c r="E1427" s="340"/>
      <c r="F1427" s="316"/>
      <c r="G1427" s="338"/>
      <c r="H1427" s="341"/>
      <c r="I1427" s="342"/>
      <c r="J1427" s="342"/>
      <c r="K1427" s="341"/>
      <c r="L1427" s="343"/>
      <c r="M1427" s="337"/>
      <c r="O1427" s="336"/>
      <c r="P1427" s="319"/>
      <c r="Q1427" s="319"/>
      <c r="R1427" s="319"/>
    </row>
    <row r="1428" spans="1:18" s="335" customFormat="1" ht="39.6" customHeight="1" x14ac:dyDescent="0.25">
      <c r="A1428" s="326"/>
      <c r="B1428" s="326"/>
      <c r="C1428" s="326"/>
      <c r="D1428" s="338"/>
      <c r="E1428" s="340"/>
      <c r="F1428" s="316"/>
      <c r="G1428" s="338"/>
      <c r="H1428" s="341"/>
      <c r="I1428" s="342"/>
      <c r="J1428" s="342"/>
      <c r="K1428" s="341"/>
      <c r="L1428" s="343"/>
      <c r="M1428" s="337"/>
      <c r="O1428" s="336"/>
      <c r="P1428" s="319"/>
      <c r="Q1428" s="319"/>
      <c r="R1428" s="319"/>
    </row>
    <row r="1429" spans="1:18" s="335" customFormat="1" ht="39.6" customHeight="1" x14ac:dyDescent="0.25">
      <c r="A1429" s="326"/>
      <c r="B1429" s="326"/>
      <c r="C1429" s="326"/>
      <c r="D1429" s="338"/>
      <c r="E1429" s="340"/>
      <c r="F1429" s="316"/>
      <c r="G1429" s="338"/>
      <c r="H1429" s="341"/>
      <c r="I1429" s="342"/>
      <c r="J1429" s="342"/>
      <c r="K1429" s="341"/>
      <c r="L1429" s="343"/>
      <c r="M1429" s="337"/>
      <c r="O1429" s="336"/>
      <c r="P1429" s="319"/>
      <c r="Q1429" s="319"/>
      <c r="R1429" s="319"/>
    </row>
    <row r="1430" spans="1:18" s="335" customFormat="1" ht="39.6" customHeight="1" x14ac:dyDescent="0.25">
      <c r="A1430" s="326"/>
      <c r="B1430" s="326"/>
      <c r="C1430" s="326"/>
      <c r="D1430" s="338"/>
      <c r="E1430" s="340"/>
      <c r="F1430" s="316"/>
      <c r="G1430" s="338"/>
      <c r="H1430" s="341"/>
      <c r="I1430" s="342"/>
      <c r="J1430" s="342"/>
      <c r="K1430" s="341"/>
      <c r="L1430" s="343"/>
      <c r="M1430" s="337"/>
      <c r="O1430" s="336"/>
      <c r="P1430" s="319"/>
      <c r="Q1430" s="319"/>
      <c r="R1430" s="319"/>
    </row>
    <row r="1431" spans="1:18" s="335" customFormat="1" ht="39.6" customHeight="1" x14ac:dyDescent="0.25">
      <c r="A1431" s="326"/>
      <c r="B1431" s="326"/>
      <c r="C1431" s="326"/>
      <c r="D1431" s="338"/>
      <c r="E1431" s="340"/>
      <c r="F1431" s="316"/>
      <c r="G1431" s="338"/>
      <c r="H1431" s="341"/>
      <c r="I1431" s="342"/>
      <c r="J1431" s="342"/>
      <c r="K1431" s="341"/>
      <c r="L1431" s="343"/>
      <c r="M1431" s="337"/>
      <c r="O1431" s="336"/>
      <c r="P1431" s="319"/>
      <c r="Q1431" s="319"/>
      <c r="R1431" s="319"/>
    </row>
    <row r="1432" spans="1:18" s="335" customFormat="1" ht="39.6" customHeight="1" x14ac:dyDescent="0.25">
      <c r="A1432" s="326"/>
      <c r="B1432" s="326"/>
      <c r="C1432" s="326"/>
      <c r="D1432" s="338"/>
      <c r="E1432" s="340"/>
      <c r="F1432" s="316"/>
      <c r="G1432" s="338"/>
      <c r="H1432" s="341"/>
      <c r="I1432" s="342"/>
      <c r="J1432" s="342"/>
      <c r="K1432" s="341"/>
      <c r="L1432" s="343"/>
      <c r="M1432" s="337"/>
      <c r="O1432" s="336"/>
      <c r="P1432" s="319"/>
      <c r="Q1432" s="319"/>
      <c r="R1432" s="319"/>
    </row>
    <row r="1433" spans="1:18" s="335" customFormat="1" ht="39.6" customHeight="1" x14ac:dyDescent="0.25">
      <c r="A1433" s="326"/>
      <c r="B1433" s="326"/>
      <c r="C1433" s="326"/>
      <c r="D1433" s="338"/>
      <c r="E1433" s="340"/>
      <c r="F1433" s="316"/>
      <c r="G1433" s="338"/>
      <c r="H1433" s="341"/>
      <c r="I1433" s="342"/>
      <c r="J1433" s="342"/>
      <c r="K1433" s="341"/>
      <c r="L1433" s="343"/>
      <c r="M1433" s="337"/>
      <c r="O1433" s="336"/>
      <c r="P1433" s="319"/>
      <c r="Q1433" s="319"/>
      <c r="R1433" s="319"/>
    </row>
    <row r="1434" spans="1:18" s="335" customFormat="1" ht="39.6" customHeight="1" x14ac:dyDescent="0.25">
      <c r="A1434" s="326"/>
      <c r="B1434" s="326"/>
      <c r="C1434" s="326"/>
      <c r="D1434" s="338"/>
      <c r="E1434" s="340"/>
      <c r="F1434" s="316"/>
      <c r="G1434" s="338"/>
      <c r="H1434" s="341"/>
      <c r="I1434" s="342"/>
      <c r="J1434" s="342"/>
      <c r="K1434" s="341"/>
      <c r="L1434" s="343"/>
      <c r="M1434" s="337"/>
      <c r="O1434" s="336"/>
      <c r="P1434" s="319"/>
      <c r="Q1434" s="319"/>
      <c r="R1434" s="319"/>
    </row>
    <row r="1435" spans="1:18" s="335" customFormat="1" ht="39.6" customHeight="1" x14ac:dyDescent="0.25">
      <c r="A1435" s="326"/>
      <c r="B1435" s="326"/>
      <c r="C1435" s="326"/>
      <c r="D1435" s="338"/>
      <c r="E1435" s="340"/>
      <c r="F1435" s="316"/>
      <c r="G1435" s="338"/>
      <c r="H1435" s="341"/>
      <c r="I1435" s="342"/>
      <c r="J1435" s="342"/>
      <c r="K1435" s="341"/>
      <c r="L1435" s="343"/>
      <c r="M1435" s="337"/>
      <c r="O1435" s="336"/>
      <c r="P1435" s="319"/>
      <c r="Q1435" s="319"/>
      <c r="R1435" s="319"/>
    </row>
    <row r="1436" spans="1:18" s="335" customFormat="1" ht="39.6" customHeight="1" x14ac:dyDescent="0.25">
      <c r="A1436" s="326"/>
      <c r="B1436" s="326"/>
      <c r="C1436" s="326"/>
      <c r="D1436" s="338"/>
      <c r="E1436" s="340"/>
      <c r="F1436" s="316"/>
      <c r="G1436" s="338"/>
      <c r="H1436" s="341"/>
      <c r="I1436" s="342"/>
      <c r="J1436" s="342"/>
      <c r="K1436" s="341"/>
      <c r="L1436" s="343"/>
      <c r="M1436" s="337"/>
      <c r="O1436" s="336"/>
      <c r="P1436" s="319"/>
      <c r="Q1436" s="319"/>
      <c r="R1436" s="319"/>
    </row>
    <row r="1437" spans="1:18" s="335" customFormat="1" ht="39.6" customHeight="1" x14ac:dyDescent="0.25">
      <c r="A1437" s="326"/>
      <c r="B1437" s="326"/>
      <c r="C1437" s="326"/>
      <c r="D1437" s="338"/>
      <c r="E1437" s="340"/>
      <c r="F1437" s="316"/>
      <c r="G1437" s="338"/>
      <c r="H1437" s="341"/>
      <c r="I1437" s="342"/>
      <c r="J1437" s="342"/>
      <c r="K1437" s="341"/>
      <c r="L1437" s="343"/>
      <c r="M1437" s="337"/>
      <c r="O1437" s="336"/>
      <c r="P1437" s="319"/>
      <c r="Q1437" s="319"/>
      <c r="R1437" s="319"/>
    </row>
    <row r="1438" spans="1:18" s="335" customFormat="1" ht="39.6" customHeight="1" x14ac:dyDescent="0.25">
      <c r="A1438" s="326"/>
      <c r="B1438" s="326"/>
      <c r="C1438" s="326"/>
      <c r="D1438" s="338"/>
      <c r="E1438" s="340"/>
      <c r="F1438" s="316"/>
      <c r="G1438" s="338"/>
      <c r="H1438" s="341"/>
      <c r="I1438" s="342"/>
      <c r="J1438" s="342"/>
      <c r="K1438" s="341"/>
      <c r="L1438" s="343"/>
      <c r="M1438" s="337"/>
      <c r="O1438" s="336"/>
      <c r="P1438" s="319"/>
      <c r="Q1438" s="319"/>
      <c r="R1438" s="319"/>
    </row>
    <row r="1439" spans="1:18" s="335" customFormat="1" ht="39.6" customHeight="1" x14ac:dyDescent="0.25">
      <c r="A1439" s="326"/>
      <c r="B1439" s="326"/>
      <c r="C1439" s="326"/>
      <c r="D1439" s="338"/>
      <c r="E1439" s="340"/>
      <c r="F1439" s="316"/>
      <c r="G1439" s="338"/>
      <c r="H1439" s="341"/>
      <c r="I1439" s="342"/>
      <c r="J1439" s="342"/>
      <c r="K1439" s="341"/>
      <c r="L1439" s="343"/>
      <c r="M1439" s="337"/>
      <c r="O1439" s="336"/>
      <c r="P1439" s="319"/>
      <c r="Q1439" s="319"/>
      <c r="R1439" s="319"/>
    </row>
    <row r="1440" spans="1:18" s="335" customFormat="1" ht="39.6" customHeight="1" x14ac:dyDescent="0.25">
      <c r="A1440" s="326"/>
      <c r="B1440" s="326"/>
      <c r="C1440" s="326"/>
      <c r="D1440" s="338"/>
      <c r="E1440" s="340"/>
      <c r="F1440" s="316"/>
      <c r="G1440" s="338"/>
      <c r="H1440" s="341"/>
      <c r="I1440" s="342"/>
      <c r="J1440" s="342"/>
      <c r="K1440" s="341"/>
      <c r="L1440" s="343"/>
      <c r="M1440" s="337"/>
      <c r="O1440" s="336"/>
      <c r="P1440" s="319"/>
      <c r="Q1440" s="319"/>
      <c r="R1440" s="319"/>
    </row>
    <row r="1441" spans="1:18" s="335" customFormat="1" ht="39.6" customHeight="1" x14ac:dyDescent="0.25">
      <c r="A1441" s="326"/>
      <c r="B1441" s="326"/>
      <c r="C1441" s="326"/>
      <c r="D1441" s="338"/>
      <c r="E1441" s="340"/>
      <c r="F1441" s="316"/>
      <c r="G1441" s="338"/>
      <c r="H1441" s="341"/>
      <c r="I1441" s="342"/>
      <c r="J1441" s="342"/>
      <c r="K1441" s="341"/>
      <c r="L1441" s="343"/>
      <c r="M1441" s="337"/>
      <c r="O1441" s="336"/>
      <c r="P1441" s="319"/>
      <c r="Q1441" s="319"/>
      <c r="R1441" s="319"/>
    </row>
    <row r="1442" spans="1:18" s="335" customFormat="1" ht="39.6" customHeight="1" x14ac:dyDescent="0.25">
      <c r="A1442" s="326"/>
      <c r="B1442" s="326"/>
      <c r="C1442" s="326"/>
      <c r="D1442" s="338"/>
      <c r="E1442" s="340"/>
      <c r="F1442" s="316"/>
      <c r="G1442" s="338"/>
      <c r="H1442" s="341"/>
      <c r="I1442" s="342"/>
      <c r="J1442" s="342"/>
      <c r="K1442" s="341"/>
      <c r="L1442" s="343"/>
      <c r="M1442" s="337"/>
      <c r="O1442" s="336"/>
      <c r="P1442" s="319"/>
      <c r="Q1442" s="319"/>
      <c r="R1442" s="319"/>
    </row>
    <row r="1443" spans="1:18" s="335" customFormat="1" ht="39.6" customHeight="1" x14ac:dyDescent="0.25">
      <c r="A1443" s="326"/>
      <c r="B1443" s="326"/>
      <c r="C1443" s="326"/>
      <c r="D1443" s="338"/>
      <c r="E1443" s="340"/>
      <c r="F1443" s="316"/>
      <c r="G1443" s="338"/>
      <c r="H1443" s="341"/>
      <c r="I1443" s="342"/>
      <c r="J1443" s="342"/>
      <c r="K1443" s="341"/>
      <c r="L1443" s="343"/>
      <c r="M1443" s="337"/>
      <c r="O1443" s="336"/>
      <c r="P1443" s="319"/>
      <c r="Q1443" s="319"/>
      <c r="R1443" s="319"/>
    </row>
    <row r="1444" spans="1:18" s="335" customFormat="1" ht="39.6" customHeight="1" x14ac:dyDescent="0.25">
      <c r="A1444" s="326"/>
      <c r="B1444" s="326"/>
      <c r="C1444" s="326"/>
      <c r="D1444" s="338"/>
      <c r="E1444" s="340"/>
      <c r="F1444" s="316"/>
      <c r="G1444" s="338"/>
      <c r="H1444" s="341"/>
      <c r="I1444" s="342"/>
      <c r="J1444" s="342"/>
      <c r="K1444" s="341"/>
      <c r="L1444" s="343"/>
      <c r="M1444" s="337"/>
      <c r="O1444" s="336"/>
      <c r="P1444" s="319"/>
      <c r="Q1444" s="319"/>
      <c r="R1444" s="319"/>
    </row>
    <row r="1445" spans="1:18" s="335" customFormat="1" ht="39.6" customHeight="1" x14ac:dyDescent="0.25">
      <c r="A1445" s="326"/>
      <c r="B1445" s="326"/>
      <c r="C1445" s="326"/>
      <c r="D1445" s="338"/>
      <c r="E1445" s="340"/>
      <c r="F1445" s="316"/>
      <c r="G1445" s="338"/>
      <c r="H1445" s="341"/>
      <c r="I1445" s="342"/>
      <c r="J1445" s="342"/>
      <c r="K1445" s="341"/>
      <c r="L1445" s="343"/>
      <c r="M1445" s="337"/>
      <c r="O1445" s="336"/>
      <c r="P1445" s="319"/>
      <c r="Q1445" s="319"/>
      <c r="R1445" s="319"/>
    </row>
    <row r="1446" spans="1:18" s="335" customFormat="1" ht="39.6" customHeight="1" x14ac:dyDescent="0.25">
      <c r="A1446" s="326"/>
      <c r="B1446" s="326"/>
      <c r="C1446" s="326"/>
      <c r="D1446" s="338"/>
      <c r="E1446" s="340"/>
      <c r="F1446" s="316"/>
      <c r="G1446" s="338"/>
      <c r="H1446" s="341"/>
      <c r="I1446" s="342"/>
      <c r="J1446" s="342"/>
      <c r="K1446" s="341"/>
      <c r="L1446" s="343"/>
      <c r="M1446" s="337"/>
      <c r="O1446" s="336"/>
      <c r="P1446" s="319"/>
      <c r="Q1446" s="319"/>
      <c r="R1446" s="319"/>
    </row>
    <row r="1447" spans="1:18" s="335" customFormat="1" ht="39.6" customHeight="1" x14ac:dyDescent="0.25">
      <c r="A1447" s="326"/>
      <c r="B1447" s="326"/>
      <c r="C1447" s="326"/>
      <c r="D1447" s="338"/>
      <c r="E1447" s="340"/>
      <c r="F1447" s="316"/>
      <c r="G1447" s="338"/>
      <c r="H1447" s="341"/>
      <c r="I1447" s="342"/>
      <c r="J1447" s="342"/>
      <c r="K1447" s="341"/>
      <c r="L1447" s="343"/>
      <c r="M1447" s="337"/>
      <c r="O1447" s="336"/>
      <c r="P1447" s="319"/>
      <c r="Q1447" s="319"/>
      <c r="R1447" s="319"/>
    </row>
    <row r="1448" spans="1:18" s="335" customFormat="1" ht="39.6" customHeight="1" x14ac:dyDescent="0.25">
      <c r="A1448" s="326"/>
      <c r="B1448" s="326"/>
      <c r="C1448" s="326"/>
      <c r="D1448" s="338"/>
      <c r="E1448" s="340"/>
      <c r="F1448" s="316"/>
      <c r="G1448" s="338"/>
      <c r="H1448" s="341"/>
      <c r="I1448" s="342"/>
      <c r="J1448" s="342"/>
      <c r="K1448" s="341"/>
      <c r="L1448" s="343"/>
      <c r="M1448" s="337"/>
      <c r="O1448" s="336"/>
      <c r="P1448" s="319"/>
      <c r="Q1448" s="319"/>
      <c r="R1448" s="319"/>
    </row>
    <row r="1449" spans="1:18" s="335" customFormat="1" ht="39.6" customHeight="1" x14ac:dyDescent="0.25">
      <c r="A1449" s="326"/>
      <c r="B1449" s="326"/>
      <c r="C1449" s="326"/>
      <c r="D1449" s="338"/>
      <c r="E1449" s="340"/>
      <c r="F1449" s="316"/>
      <c r="G1449" s="338"/>
      <c r="H1449" s="341"/>
      <c r="I1449" s="342"/>
      <c r="J1449" s="342"/>
      <c r="K1449" s="341"/>
      <c r="L1449" s="343"/>
      <c r="M1449" s="337"/>
      <c r="O1449" s="336"/>
      <c r="P1449" s="319"/>
      <c r="Q1449" s="319"/>
      <c r="R1449" s="319"/>
    </row>
    <row r="1450" spans="1:18" s="335" customFormat="1" ht="39.6" customHeight="1" x14ac:dyDescent="0.25">
      <c r="A1450" s="326"/>
      <c r="B1450" s="326"/>
      <c r="C1450" s="326"/>
      <c r="D1450" s="338"/>
      <c r="E1450" s="340"/>
      <c r="F1450" s="316"/>
      <c r="G1450" s="338"/>
      <c r="H1450" s="341"/>
      <c r="I1450" s="342"/>
      <c r="J1450" s="342"/>
      <c r="K1450" s="341"/>
      <c r="L1450" s="343"/>
      <c r="M1450" s="337"/>
      <c r="O1450" s="336"/>
      <c r="P1450" s="319"/>
      <c r="Q1450" s="319"/>
      <c r="R1450" s="319"/>
    </row>
    <row r="1451" spans="1:18" s="335" customFormat="1" ht="39.6" customHeight="1" x14ac:dyDescent="0.25">
      <c r="A1451" s="326"/>
      <c r="B1451" s="326"/>
      <c r="C1451" s="326"/>
      <c r="D1451" s="338"/>
      <c r="E1451" s="340"/>
      <c r="F1451" s="316"/>
      <c r="G1451" s="338"/>
      <c r="H1451" s="341"/>
      <c r="I1451" s="342"/>
      <c r="J1451" s="342"/>
      <c r="K1451" s="341"/>
      <c r="L1451" s="343"/>
      <c r="M1451" s="337"/>
      <c r="O1451" s="336"/>
      <c r="P1451" s="319"/>
      <c r="Q1451" s="319"/>
      <c r="R1451" s="319"/>
    </row>
    <row r="1452" spans="1:18" s="335" customFormat="1" ht="39.6" customHeight="1" x14ac:dyDescent="0.25">
      <c r="A1452" s="326"/>
      <c r="B1452" s="326"/>
      <c r="C1452" s="326"/>
      <c r="D1452" s="338"/>
      <c r="E1452" s="340"/>
      <c r="F1452" s="316"/>
      <c r="G1452" s="338"/>
      <c r="H1452" s="341"/>
      <c r="I1452" s="342"/>
      <c r="J1452" s="342"/>
      <c r="K1452" s="341"/>
      <c r="L1452" s="343"/>
      <c r="M1452" s="337"/>
      <c r="O1452" s="336"/>
      <c r="P1452" s="319"/>
      <c r="Q1452" s="319"/>
      <c r="R1452" s="319"/>
    </row>
    <row r="1453" spans="1:18" s="335" customFormat="1" ht="39.6" customHeight="1" x14ac:dyDescent="0.25">
      <c r="A1453" s="326"/>
      <c r="B1453" s="326"/>
      <c r="C1453" s="326"/>
      <c r="D1453" s="338"/>
      <c r="E1453" s="340"/>
      <c r="F1453" s="316"/>
      <c r="G1453" s="338"/>
      <c r="H1453" s="341"/>
      <c r="I1453" s="342"/>
      <c r="J1453" s="342"/>
      <c r="K1453" s="341"/>
      <c r="L1453" s="343"/>
      <c r="M1453" s="337"/>
      <c r="O1453" s="336"/>
      <c r="P1453" s="319"/>
      <c r="Q1453" s="319"/>
      <c r="R1453" s="319"/>
    </row>
    <row r="1454" spans="1:18" s="335" customFormat="1" ht="39.6" customHeight="1" x14ac:dyDescent="0.25">
      <c r="A1454" s="326"/>
      <c r="B1454" s="326"/>
      <c r="C1454" s="326"/>
      <c r="D1454" s="338"/>
      <c r="E1454" s="340"/>
      <c r="F1454" s="316"/>
      <c r="G1454" s="338"/>
      <c r="H1454" s="341"/>
      <c r="I1454" s="342"/>
      <c r="J1454" s="342"/>
      <c r="K1454" s="341"/>
      <c r="L1454" s="343"/>
      <c r="M1454" s="337"/>
      <c r="O1454" s="336"/>
      <c r="P1454" s="319"/>
      <c r="Q1454" s="319"/>
      <c r="R1454" s="319"/>
    </row>
    <row r="1455" spans="1:18" s="335" customFormat="1" ht="39.6" customHeight="1" x14ac:dyDescent="0.25">
      <c r="A1455" s="326"/>
      <c r="B1455" s="326"/>
      <c r="C1455" s="326"/>
      <c r="D1455" s="338"/>
      <c r="E1455" s="340"/>
      <c r="F1455" s="316"/>
      <c r="G1455" s="338"/>
      <c r="H1455" s="341"/>
      <c r="I1455" s="342"/>
      <c r="J1455" s="342"/>
      <c r="K1455" s="341"/>
      <c r="L1455" s="343"/>
      <c r="M1455" s="337"/>
      <c r="O1455" s="336"/>
      <c r="P1455" s="319"/>
      <c r="Q1455" s="319"/>
      <c r="R1455" s="319"/>
    </row>
    <row r="1456" spans="1:18" s="335" customFormat="1" ht="39.6" customHeight="1" x14ac:dyDescent="0.25">
      <c r="A1456" s="326"/>
      <c r="B1456" s="326"/>
      <c r="C1456" s="326"/>
      <c r="D1456" s="338"/>
      <c r="E1456" s="340"/>
      <c r="F1456" s="316"/>
      <c r="G1456" s="338"/>
      <c r="H1456" s="341"/>
      <c r="I1456" s="342"/>
      <c r="J1456" s="342"/>
      <c r="K1456" s="341"/>
      <c r="L1456" s="343"/>
      <c r="M1456" s="337"/>
      <c r="O1456" s="336"/>
      <c r="P1456" s="319"/>
      <c r="Q1456" s="319"/>
      <c r="R1456" s="319"/>
    </row>
    <row r="1457" spans="1:18" s="335" customFormat="1" ht="39.6" customHeight="1" x14ac:dyDescent="0.25">
      <c r="A1457" s="326"/>
      <c r="B1457" s="326"/>
      <c r="C1457" s="326"/>
      <c r="D1457" s="338"/>
      <c r="E1457" s="340"/>
      <c r="F1457" s="316"/>
      <c r="G1457" s="338"/>
      <c r="H1457" s="341"/>
      <c r="I1457" s="342"/>
      <c r="J1457" s="342"/>
      <c r="K1457" s="341"/>
      <c r="L1457" s="343"/>
      <c r="M1457" s="337"/>
      <c r="O1457" s="336"/>
      <c r="P1457" s="319"/>
      <c r="Q1457" s="319"/>
      <c r="R1457" s="319"/>
    </row>
    <row r="1458" spans="1:18" s="335" customFormat="1" ht="39.6" customHeight="1" x14ac:dyDescent="0.25">
      <c r="A1458" s="326"/>
      <c r="B1458" s="326"/>
      <c r="C1458" s="326"/>
      <c r="D1458" s="338"/>
      <c r="E1458" s="340"/>
      <c r="F1458" s="316"/>
      <c r="G1458" s="338"/>
      <c r="H1458" s="341"/>
      <c r="I1458" s="342"/>
      <c r="J1458" s="342"/>
      <c r="K1458" s="341"/>
      <c r="L1458" s="343"/>
      <c r="M1458" s="337"/>
      <c r="O1458" s="336"/>
      <c r="P1458" s="319"/>
      <c r="Q1458" s="319"/>
      <c r="R1458" s="319"/>
    </row>
    <row r="1459" spans="1:18" s="335" customFormat="1" ht="39.6" customHeight="1" x14ac:dyDescent="0.25">
      <c r="A1459" s="326"/>
      <c r="B1459" s="326"/>
      <c r="C1459" s="326"/>
      <c r="D1459" s="338"/>
      <c r="E1459" s="340"/>
      <c r="F1459" s="316"/>
      <c r="G1459" s="338"/>
      <c r="H1459" s="341"/>
      <c r="I1459" s="342"/>
      <c r="J1459" s="342"/>
      <c r="K1459" s="341"/>
      <c r="L1459" s="343"/>
      <c r="M1459" s="337"/>
      <c r="O1459" s="336"/>
      <c r="P1459" s="319"/>
      <c r="Q1459" s="319"/>
      <c r="R1459" s="319"/>
    </row>
    <row r="1460" spans="1:18" s="335" customFormat="1" ht="39.6" customHeight="1" x14ac:dyDescent="0.25">
      <c r="A1460" s="326"/>
      <c r="B1460" s="326"/>
      <c r="C1460" s="326"/>
      <c r="D1460" s="338"/>
      <c r="E1460" s="340"/>
      <c r="F1460" s="316"/>
      <c r="G1460" s="338"/>
      <c r="H1460" s="341"/>
      <c r="I1460" s="342"/>
      <c r="J1460" s="342"/>
      <c r="K1460" s="341"/>
      <c r="L1460" s="343"/>
      <c r="M1460" s="337"/>
      <c r="O1460" s="336"/>
      <c r="P1460" s="319"/>
      <c r="Q1460" s="319"/>
      <c r="R1460" s="319"/>
    </row>
    <row r="1461" spans="1:18" s="335" customFormat="1" ht="39.6" customHeight="1" x14ac:dyDescent="0.25">
      <c r="A1461" s="326"/>
      <c r="B1461" s="326"/>
      <c r="C1461" s="326"/>
      <c r="D1461" s="338"/>
      <c r="E1461" s="340"/>
      <c r="F1461" s="316"/>
      <c r="G1461" s="338"/>
      <c r="H1461" s="341"/>
      <c r="I1461" s="342"/>
      <c r="J1461" s="342"/>
      <c r="K1461" s="341"/>
      <c r="L1461" s="343"/>
      <c r="M1461" s="337"/>
      <c r="O1461" s="336"/>
      <c r="P1461" s="319"/>
      <c r="Q1461" s="319"/>
      <c r="R1461" s="319"/>
    </row>
    <row r="1462" spans="1:18" s="335" customFormat="1" ht="39.6" customHeight="1" x14ac:dyDescent="0.25">
      <c r="A1462" s="326"/>
      <c r="B1462" s="326"/>
      <c r="C1462" s="326"/>
      <c r="D1462" s="338"/>
      <c r="E1462" s="340"/>
      <c r="F1462" s="316"/>
      <c r="G1462" s="338"/>
      <c r="H1462" s="341"/>
      <c r="I1462" s="342"/>
      <c r="J1462" s="342"/>
      <c r="K1462" s="341"/>
      <c r="L1462" s="343"/>
      <c r="M1462" s="337"/>
      <c r="O1462" s="336"/>
      <c r="P1462" s="319"/>
      <c r="Q1462" s="319"/>
      <c r="R1462" s="319"/>
    </row>
    <row r="1463" spans="1:18" s="335" customFormat="1" ht="39.6" customHeight="1" x14ac:dyDescent="0.25">
      <c r="A1463" s="326"/>
      <c r="B1463" s="326"/>
      <c r="C1463" s="326"/>
      <c r="D1463" s="338"/>
      <c r="E1463" s="340"/>
      <c r="F1463" s="316"/>
      <c r="G1463" s="338"/>
      <c r="H1463" s="341"/>
      <c r="I1463" s="342"/>
      <c r="J1463" s="342"/>
      <c r="K1463" s="341"/>
      <c r="L1463" s="343"/>
      <c r="M1463" s="337"/>
      <c r="O1463" s="336"/>
      <c r="P1463" s="319"/>
      <c r="Q1463" s="319"/>
      <c r="R1463" s="319"/>
    </row>
    <row r="1464" spans="1:18" s="335" customFormat="1" ht="39.6" customHeight="1" x14ac:dyDescent="0.25">
      <c r="A1464" s="326"/>
      <c r="B1464" s="326"/>
      <c r="C1464" s="326"/>
      <c r="D1464" s="338"/>
      <c r="E1464" s="340"/>
      <c r="F1464" s="316"/>
      <c r="G1464" s="338"/>
      <c r="H1464" s="341"/>
      <c r="I1464" s="342"/>
      <c r="J1464" s="342"/>
      <c r="K1464" s="341"/>
      <c r="L1464" s="343"/>
      <c r="M1464" s="337"/>
      <c r="O1464" s="336"/>
      <c r="P1464" s="319"/>
      <c r="Q1464" s="319"/>
      <c r="R1464" s="319"/>
    </row>
    <row r="1465" spans="1:18" s="335" customFormat="1" ht="39.6" customHeight="1" x14ac:dyDescent="0.25">
      <c r="A1465" s="326"/>
      <c r="B1465" s="326"/>
      <c r="C1465" s="326"/>
      <c r="D1465" s="338"/>
      <c r="E1465" s="340"/>
      <c r="F1465" s="316"/>
      <c r="G1465" s="338"/>
      <c r="H1465" s="341"/>
      <c r="I1465" s="342"/>
      <c r="J1465" s="342"/>
      <c r="K1465" s="341"/>
      <c r="L1465" s="343"/>
      <c r="M1465" s="337"/>
      <c r="O1465" s="336"/>
      <c r="P1465" s="319"/>
      <c r="Q1465" s="319"/>
      <c r="R1465" s="319"/>
    </row>
    <row r="1466" spans="1:18" s="335" customFormat="1" ht="39.6" customHeight="1" x14ac:dyDescent="0.25">
      <c r="A1466" s="326"/>
      <c r="B1466" s="326"/>
      <c r="C1466" s="326"/>
      <c r="D1466" s="338"/>
      <c r="E1466" s="340"/>
      <c r="F1466" s="316"/>
      <c r="G1466" s="338"/>
      <c r="H1466" s="341"/>
      <c r="I1466" s="342"/>
      <c r="J1466" s="342"/>
      <c r="K1466" s="341"/>
      <c r="L1466" s="343"/>
      <c r="M1466" s="337"/>
      <c r="O1466" s="336"/>
      <c r="P1466" s="319"/>
      <c r="Q1466" s="319"/>
      <c r="R1466" s="319"/>
    </row>
    <row r="1467" spans="1:18" s="335" customFormat="1" ht="39.6" customHeight="1" x14ac:dyDescent="0.25">
      <c r="A1467" s="326"/>
      <c r="B1467" s="326"/>
      <c r="C1467" s="326"/>
      <c r="D1467" s="338"/>
      <c r="E1467" s="340"/>
      <c r="F1467" s="316"/>
      <c r="G1467" s="338"/>
      <c r="H1467" s="341"/>
      <c r="I1467" s="342"/>
      <c r="J1467" s="342"/>
      <c r="K1467" s="341"/>
      <c r="L1467" s="343"/>
      <c r="M1467" s="337"/>
      <c r="O1467" s="336"/>
      <c r="P1467" s="319"/>
      <c r="Q1467" s="319"/>
      <c r="R1467" s="319"/>
    </row>
    <row r="1468" spans="1:18" s="335" customFormat="1" ht="39.6" customHeight="1" x14ac:dyDescent="0.25">
      <c r="A1468" s="326"/>
      <c r="B1468" s="326"/>
      <c r="C1468" s="326"/>
      <c r="D1468" s="338"/>
      <c r="E1468" s="340"/>
      <c r="F1468" s="316"/>
      <c r="G1468" s="338"/>
      <c r="H1468" s="341"/>
      <c r="I1468" s="342"/>
      <c r="J1468" s="342"/>
      <c r="K1468" s="341"/>
      <c r="L1468" s="343"/>
      <c r="M1468" s="337"/>
      <c r="O1468" s="336"/>
      <c r="P1468" s="319"/>
      <c r="Q1468" s="319"/>
      <c r="R1468" s="319"/>
    </row>
    <row r="1469" spans="1:18" s="335" customFormat="1" ht="39.6" customHeight="1" x14ac:dyDescent="0.25">
      <c r="A1469" s="326"/>
      <c r="B1469" s="326"/>
      <c r="C1469" s="326"/>
      <c r="D1469" s="338"/>
      <c r="E1469" s="340"/>
      <c r="F1469" s="316"/>
      <c r="G1469" s="338"/>
      <c r="H1469" s="341"/>
      <c r="I1469" s="342"/>
      <c r="J1469" s="342"/>
      <c r="K1469" s="341"/>
      <c r="L1469" s="343"/>
      <c r="M1469" s="337"/>
      <c r="O1469" s="336"/>
      <c r="P1469" s="319"/>
      <c r="Q1469" s="319"/>
      <c r="R1469" s="319"/>
    </row>
    <row r="1470" spans="1:18" s="335" customFormat="1" ht="39.6" customHeight="1" x14ac:dyDescent="0.25">
      <c r="A1470" s="326"/>
      <c r="B1470" s="326"/>
      <c r="C1470" s="326"/>
      <c r="D1470" s="338"/>
      <c r="E1470" s="340"/>
      <c r="F1470" s="316"/>
      <c r="G1470" s="338"/>
      <c r="H1470" s="341"/>
      <c r="I1470" s="342"/>
      <c r="J1470" s="342"/>
      <c r="K1470" s="341"/>
      <c r="L1470" s="343"/>
      <c r="M1470" s="337"/>
      <c r="O1470" s="336"/>
      <c r="P1470" s="319"/>
      <c r="Q1470" s="319"/>
      <c r="R1470" s="319"/>
    </row>
    <row r="1471" spans="1:18" s="335" customFormat="1" ht="39.6" customHeight="1" x14ac:dyDescent="0.25">
      <c r="A1471" s="326"/>
      <c r="B1471" s="326"/>
      <c r="C1471" s="326"/>
      <c r="D1471" s="338"/>
      <c r="E1471" s="340"/>
      <c r="F1471" s="316"/>
      <c r="G1471" s="338"/>
      <c r="H1471" s="341"/>
      <c r="I1471" s="342"/>
      <c r="J1471" s="342"/>
      <c r="K1471" s="341"/>
      <c r="L1471" s="343"/>
      <c r="M1471" s="337"/>
      <c r="O1471" s="336"/>
      <c r="P1471" s="319"/>
      <c r="Q1471" s="319"/>
      <c r="R1471" s="319"/>
    </row>
    <row r="1472" spans="1:18" s="335" customFormat="1" ht="39.6" customHeight="1" x14ac:dyDescent="0.25">
      <c r="A1472" s="326"/>
      <c r="B1472" s="326"/>
      <c r="C1472" s="326"/>
      <c r="D1472" s="338"/>
      <c r="E1472" s="340"/>
      <c r="F1472" s="316"/>
      <c r="G1472" s="338"/>
      <c r="H1472" s="341"/>
      <c r="I1472" s="342"/>
      <c r="J1472" s="342"/>
      <c r="K1472" s="341"/>
      <c r="L1472" s="343"/>
      <c r="M1472" s="337"/>
      <c r="O1472" s="336"/>
      <c r="P1472" s="319"/>
      <c r="Q1472" s="319"/>
      <c r="R1472" s="319"/>
    </row>
    <row r="1473" spans="1:18" s="335" customFormat="1" ht="39.6" customHeight="1" x14ac:dyDescent="0.25">
      <c r="A1473" s="326"/>
      <c r="B1473" s="326"/>
      <c r="C1473" s="326"/>
      <c r="D1473" s="338"/>
      <c r="E1473" s="340"/>
      <c r="F1473" s="316"/>
      <c r="G1473" s="338"/>
      <c r="H1473" s="341"/>
      <c r="I1473" s="342"/>
      <c r="J1473" s="342"/>
      <c r="K1473" s="341"/>
      <c r="L1473" s="343"/>
      <c r="M1473" s="337"/>
      <c r="O1473" s="336"/>
      <c r="P1473" s="319"/>
      <c r="Q1473" s="319"/>
      <c r="R1473" s="319"/>
    </row>
    <row r="1474" spans="1:18" s="335" customFormat="1" ht="39.6" customHeight="1" x14ac:dyDescent="0.25">
      <c r="A1474" s="326"/>
      <c r="B1474" s="326"/>
      <c r="C1474" s="326"/>
      <c r="D1474" s="338"/>
      <c r="E1474" s="340"/>
      <c r="F1474" s="316"/>
      <c r="G1474" s="338"/>
      <c r="H1474" s="341"/>
      <c r="I1474" s="342"/>
      <c r="J1474" s="342"/>
      <c r="K1474" s="341"/>
      <c r="L1474" s="343"/>
      <c r="M1474" s="337"/>
      <c r="O1474" s="336"/>
      <c r="P1474" s="319"/>
      <c r="Q1474" s="319"/>
      <c r="R1474" s="319"/>
    </row>
    <row r="1475" spans="1:18" s="335" customFormat="1" ht="39.6" customHeight="1" x14ac:dyDescent="0.25">
      <c r="A1475" s="326"/>
      <c r="B1475" s="326"/>
      <c r="C1475" s="326"/>
      <c r="D1475" s="338"/>
      <c r="E1475" s="340"/>
      <c r="F1475" s="316"/>
      <c r="G1475" s="338"/>
      <c r="H1475" s="341"/>
      <c r="I1475" s="342"/>
      <c r="J1475" s="342"/>
      <c r="K1475" s="341"/>
      <c r="L1475" s="343"/>
      <c r="M1475" s="337"/>
      <c r="O1475" s="336"/>
      <c r="P1475" s="319"/>
      <c r="Q1475" s="319"/>
      <c r="R1475" s="319"/>
    </row>
    <row r="1476" spans="1:18" s="335" customFormat="1" ht="39.6" customHeight="1" x14ac:dyDescent="0.25">
      <c r="A1476" s="326"/>
      <c r="B1476" s="326"/>
      <c r="C1476" s="326"/>
      <c r="D1476" s="338"/>
      <c r="E1476" s="340"/>
      <c r="F1476" s="316"/>
      <c r="G1476" s="338"/>
      <c r="H1476" s="341"/>
      <c r="I1476" s="342"/>
      <c r="J1476" s="342"/>
      <c r="K1476" s="341"/>
      <c r="L1476" s="343"/>
      <c r="M1476" s="337"/>
      <c r="O1476" s="336"/>
      <c r="P1476" s="319"/>
      <c r="Q1476" s="319"/>
      <c r="R1476" s="319"/>
    </row>
    <row r="1477" spans="1:18" s="335" customFormat="1" ht="39.6" customHeight="1" x14ac:dyDescent="0.25">
      <c r="A1477" s="326"/>
      <c r="B1477" s="326"/>
      <c r="C1477" s="326"/>
      <c r="D1477" s="338"/>
      <c r="E1477" s="340"/>
      <c r="F1477" s="316"/>
      <c r="G1477" s="338"/>
      <c r="H1477" s="341"/>
      <c r="I1477" s="342"/>
      <c r="J1477" s="342"/>
      <c r="K1477" s="341"/>
      <c r="L1477" s="343"/>
      <c r="M1477" s="337"/>
      <c r="O1477" s="336"/>
      <c r="P1477" s="319"/>
      <c r="Q1477" s="319"/>
      <c r="R1477" s="319"/>
    </row>
    <row r="1478" spans="1:18" s="335" customFormat="1" ht="39.6" customHeight="1" x14ac:dyDescent="0.25">
      <c r="A1478" s="326"/>
      <c r="B1478" s="326"/>
      <c r="C1478" s="326"/>
      <c r="D1478" s="338"/>
      <c r="E1478" s="340"/>
      <c r="F1478" s="316"/>
      <c r="G1478" s="338"/>
      <c r="H1478" s="341"/>
      <c r="I1478" s="342"/>
      <c r="J1478" s="342"/>
      <c r="K1478" s="341"/>
      <c r="L1478" s="343"/>
      <c r="M1478" s="337"/>
      <c r="O1478" s="336"/>
      <c r="P1478" s="319"/>
      <c r="Q1478" s="319"/>
      <c r="R1478" s="319"/>
    </row>
    <row r="1479" spans="1:18" s="335" customFormat="1" ht="39.6" customHeight="1" x14ac:dyDescent="0.25">
      <c r="A1479" s="326"/>
      <c r="B1479" s="326"/>
      <c r="C1479" s="326"/>
      <c r="D1479" s="338"/>
      <c r="E1479" s="340"/>
      <c r="F1479" s="316"/>
      <c r="G1479" s="338"/>
      <c r="H1479" s="341"/>
      <c r="I1479" s="342"/>
      <c r="J1479" s="342"/>
      <c r="K1479" s="341"/>
      <c r="L1479" s="343"/>
      <c r="M1479" s="337"/>
      <c r="O1479" s="336"/>
      <c r="P1479" s="319"/>
      <c r="Q1479" s="319"/>
      <c r="R1479" s="319"/>
    </row>
    <row r="1480" spans="1:18" s="335" customFormat="1" ht="39.6" customHeight="1" x14ac:dyDescent="0.25">
      <c r="A1480" s="326"/>
      <c r="B1480" s="326"/>
      <c r="C1480" s="326"/>
      <c r="D1480" s="338"/>
      <c r="E1480" s="340"/>
      <c r="F1480" s="316"/>
      <c r="G1480" s="338"/>
      <c r="H1480" s="341"/>
      <c r="I1480" s="342"/>
      <c r="J1480" s="342"/>
      <c r="K1480" s="341"/>
      <c r="L1480" s="343"/>
      <c r="M1480" s="337"/>
      <c r="O1480" s="336"/>
      <c r="P1480" s="319"/>
      <c r="Q1480" s="319"/>
      <c r="R1480" s="319"/>
    </row>
    <row r="1481" spans="1:18" s="335" customFormat="1" ht="39.6" customHeight="1" x14ac:dyDescent="0.25">
      <c r="A1481" s="326"/>
      <c r="B1481" s="326"/>
      <c r="C1481" s="326"/>
      <c r="D1481" s="338"/>
      <c r="E1481" s="340"/>
      <c r="F1481" s="316"/>
      <c r="G1481" s="338"/>
      <c r="H1481" s="341"/>
      <c r="I1481" s="342"/>
      <c r="J1481" s="342"/>
      <c r="K1481" s="341"/>
      <c r="L1481" s="343"/>
      <c r="M1481" s="337"/>
      <c r="O1481" s="336"/>
      <c r="P1481" s="319"/>
      <c r="Q1481" s="319"/>
      <c r="R1481" s="319"/>
    </row>
    <row r="1482" spans="1:18" s="335" customFormat="1" ht="39.6" customHeight="1" x14ac:dyDescent="0.25">
      <c r="A1482" s="326"/>
      <c r="B1482" s="326"/>
      <c r="C1482" s="326"/>
      <c r="D1482" s="338"/>
      <c r="E1482" s="340"/>
      <c r="F1482" s="316"/>
      <c r="G1482" s="338"/>
      <c r="H1482" s="341"/>
      <c r="I1482" s="342"/>
      <c r="J1482" s="342"/>
      <c r="K1482" s="341"/>
      <c r="L1482" s="343"/>
      <c r="M1482" s="337"/>
      <c r="O1482" s="336"/>
      <c r="P1482" s="319"/>
      <c r="Q1482" s="319"/>
      <c r="R1482" s="319"/>
    </row>
    <row r="1483" spans="1:18" s="335" customFormat="1" ht="39.6" customHeight="1" x14ac:dyDescent="0.25">
      <c r="A1483" s="326"/>
      <c r="B1483" s="326"/>
      <c r="C1483" s="326"/>
      <c r="D1483" s="338"/>
      <c r="E1483" s="340"/>
      <c r="F1483" s="316"/>
      <c r="G1483" s="338"/>
      <c r="H1483" s="341"/>
      <c r="I1483" s="342"/>
      <c r="J1483" s="342"/>
      <c r="K1483" s="341"/>
      <c r="L1483" s="343"/>
      <c r="M1483" s="337"/>
      <c r="O1483" s="336"/>
      <c r="P1483" s="319"/>
      <c r="Q1483" s="319"/>
      <c r="R1483" s="319"/>
    </row>
    <row r="1484" spans="1:18" s="335" customFormat="1" ht="39.6" customHeight="1" x14ac:dyDescent="0.25">
      <c r="A1484" s="326"/>
      <c r="B1484" s="326"/>
      <c r="C1484" s="326"/>
      <c r="D1484" s="338"/>
      <c r="E1484" s="340"/>
      <c r="F1484" s="316"/>
      <c r="G1484" s="338"/>
      <c r="H1484" s="341"/>
      <c r="I1484" s="342"/>
      <c r="J1484" s="342"/>
      <c r="K1484" s="341"/>
      <c r="L1484" s="343"/>
      <c r="M1484" s="337"/>
      <c r="O1484" s="336"/>
      <c r="P1484" s="319"/>
      <c r="Q1484" s="319"/>
      <c r="R1484" s="319"/>
    </row>
    <row r="1485" spans="1:18" s="335" customFormat="1" ht="39.6" customHeight="1" x14ac:dyDescent="0.25">
      <c r="A1485" s="326"/>
      <c r="B1485" s="326"/>
      <c r="C1485" s="326"/>
      <c r="D1485" s="338"/>
      <c r="E1485" s="340"/>
      <c r="F1485" s="316"/>
      <c r="G1485" s="338"/>
      <c r="H1485" s="341"/>
      <c r="I1485" s="342"/>
      <c r="J1485" s="342"/>
      <c r="K1485" s="341"/>
      <c r="L1485" s="343"/>
      <c r="M1485" s="337"/>
      <c r="O1485" s="336"/>
      <c r="P1485" s="319"/>
      <c r="Q1485" s="319"/>
      <c r="R1485" s="319"/>
    </row>
    <row r="1486" spans="1:18" s="335" customFormat="1" ht="39.6" customHeight="1" x14ac:dyDescent="0.25">
      <c r="A1486" s="326"/>
      <c r="B1486" s="326"/>
      <c r="C1486" s="326"/>
      <c r="D1486" s="338"/>
      <c r="E1486" s="340"/>
      <c r="F1486" s="316"/>
      <c r="G1486" s="338"/>
      <c r="H1486" s="341"/>
      <c r="I1486" s="342"/>
      <c r="J1486" s="342"/>
      <c r="K1486" s="341"/>
      <c r="L1486" s="343"/>
      <c r="M1486" s="337"/>
      <c r="O1486" s="336"/>
      <c r="P1486" s="319"/>
      <c r="Q1486" s="319"/>
      <c r="R1486" s="319"/>
    </row>
    <row r="1487" spans="1:18" s="335" customFormat="1" ht="39.6" customHeight="1" x14ac:dyDescent="0.25">
      <c r="A1487" s="326"/>
      <c r="B1487" s="326"/>
      <c r="C1487" s="326"/>
      <c r="D1487" s="338"/>
      <c r="E1487" s="340"/>
      <c r="F1487" s="316"/>
      <c r="G1487" s="338"/>
      <c r="H1487" s="341"/>
      <c r="I1487" s="342"/>
      <c r="J1487" s="342"/>
      <c r="K1487" s="341"/>
      <c r="L1487" s="343"/>
      <c r="M1487" s="337"/>
      <c r="O1487" s="336"/>
      <c r="P1487" s="319"/>
      <c r="Q1487" s="319"/>
      <c r="R1487" s="319"/>
    </row>
    <row r="1488" spans="1:18" s="335" customFormat="1" ht="39.6" customHeight="1" x14ac:dyDescent="0.25">
      <c r="A1488" s="326"/>
      <c r="B1488" s="326"/>
      <c r="C1488" s="326"/>
      <c r="D1488" s="338"/>
      <c r="E1488" s="340"/>
      <c r="F1488" s="316"/>
      <c r="G1488" s="338"/>
      <c r="H1488" s="341"/>
      <c r="I1488" s="342"/>
      <c r="J1488" s="342"/>
      <c r="K1488" s="341"/>
      <c r="L1488" s="343"/>
      <c r="M1488" s="337"/>
      <c r="O1488" s="336"/>
      <c r="P1488" s="319"/>
      <c r="Q1488" s="319"/>
      <c r="R1488" s="319"/>
    </row>
    <row r="1489" spans="1:18" s="335" customFormat="1" ht="39.6" customHeight="1" x14ac:dyDescent="0.25">
      <c r="A1489" s="326"/>
      <c r="B1489" s="326"/>
      <c r="C1489" s="326"/>
      <c r="D1489" s="338"/>
      <c r="E1489" s="340"/>
      <c r="F1489" s="316"/>
      <c r="G1489" s="338"/>
      <c r="H1489" s="341"/>
      <c r="I1489" s="342"/>
      <c r="J1489" s="342"/>
      <c r="K1489" s="341"/>
      <c r="L1489" s="343"/>
      <c r="M1489" s="337"/>
      <c r="O1489" s="336"/>
      <c r="P1489" s="319"/>
      <c r="Q1489" s="319"/>
      <c r="R1489" s="319"/>
    </row>
    <row r="1490" spans="1:18" s="335" customFormat="1" ht="39.6" customHeight="1" x14ac:dyDescent="0.25">
      <c r="A1490" s="326"/>
      <c r="B1490" s="326"/>
      <c r="C1490" s="326"/>
      <c r="D1490" s="338"/>
      <c r="E1490" s="340"/>
      <c r="F1490" s="316"/>
      <c r="G1490" s="338"/>
      <c r="H1490" s="341"/>
      <c r="I1490" s="342"/>
      <c r="J1490" s="342"/>
      <c r="K1490" s="341"/>
      <c r="L1490" s="343"/>
      <c r="M1490" s="337"/>
      <c r="O1490" s="336"/>
      <c r="P1490" s="319"/>
      <c r="Q1490" s="319"/>
      <c r="R1490" s="319"/>
    </row>
    <row r="1491" spans="1:18" s="335" customFormat="1" ht="39.6" customHeight="1" x14ac:dyDescent="0.25">
      <c r="A1491" s="326"/>
      <c r="B1491" s="326"/>
      <c r="C1491" s="326"/>
      <c r="D1491" s="338"/>
      <c r="E1491" s="340"/>
      <c r="F1491" s="316"/>
      <c r="G1491" s="338"/>
      <c r="H1491" s="341"/>
      <c r="I1491" s="342"/>
      <c r="J1491" s="342"/>
      <c r="K1491" s="341"/>
      <c r="L1491" s="343"/>
      <c r="M1491" s="337"/>
      <c r="O1491" s="336"/>
      <c r="P1491" s="319"/>
      <c r="Q1491" s="319"/>
      <c r="R1491" s="319"/>
    </row>
    <row r="1492" spans="1:18" s="335" customFormat="1" ht="39.6" customHeight="1" x14ac:dyDescent="0.25">
      <c r="A1492" s="326"/>
      <c r="B1492" s="326"/>
      <c r="C1492" s="326"/>
      <c r="D1492" s="338"/>
      <c r="E1492" s="340"/>
      <c r="F1492" s="316"/>
      <c r="G1492" s="338"/>
      <c r="H1492" s="341"/>
      <c r="I1492" s="342"/>
      <c r="J1492" s="342"/>
      <c r="K1492" s="341"/>
      <c r="L1492" s="343"/>
      <c r="M1492" s="337"/>
      <c r="O1492" s="336"/>
      <c r="P1492" s="319"/>
      <c r="Q1492" s="319"/>
      <c r="R1492" s="319"/>
    </row>
    <row r="1493" spans="1:18" s="335" customFormat="1" ht="39.6" customHeight="1" x14ac:dyDescent="0.25">
      <c r="A1493" s="326"/>
      <c r="B1493" s="326"/>
      <c r="C1493" s="326"/>
      <c r="D1493" s="338"/>
      <c r="E1493" s="340"/>
      <c r="F1493" s="316"/>
      <c r="G1493" s="338"/>
      <c r="H1493" s="341"/>
      <c r="I1493" s="342"/>
      <c r="J1493" s="342"/>
      <c r="K1493" s="341"/>
      <c r="L1493" s="343"/>
      <c r="M1493" s="337"/>
      <c r="O1493" s="336"/>
      <c r="P1493" s="319"/>
      <c r="Q1493" s="319"/>
      <c r="R1493" s="319"/>
    </row>
    <row r="1494" spans="1:18" s="335" customFormat="1" ht="39.6" customHeight="1" x14ac:dyDescent="0.25">
      <c r="A1494" s="326"/>
      <c r="B1494" s="326"/>
      <c r="C1494" s="326"/>
      <c r="D1494" s="338"/>
      <c r="E1494" s="340"/>
      <c r="F1494" s="316"/>
      <c r="G1494" s="338"/>
      <c r="H1494" s="341"/>
      <c r="I1494" s="342"/>
      <c r="J1494" s="342"/>
      <c r="K1494" s="341"/>
      <c r="L1494" s="343"/>
      <c r="M1494" s="337"/>
      <c r="O1494" s="336"/>
      <c r="P1494" s="319"/>
      <c r="Q1494" s="319"/>
      <c r="R1494" s="319"/>
    </row>
    <row r="1495" spans="1:18" s="335" customFormat="1" ht="39.6" customHeight="1" x14ac:dyDescent="0.25">
      <c r="A1495" s="326"/>
      <c r="B1495" s="326"/>
      <c r="C1495" s="326"/>
      <c r="D1495" s="338"/>
      <c r="E1495" s="340"/>
      <c r="F1495" s="316"/>
      <c r="G1495" s="338"/>
      <c r="H1495" s="341"/>
      <c r="I1495" s="342"/>
      <c r="J1495" s="342"/>
      <c r="K1495" s="341"/>
      <c r="L1495" s="343"/>
      <c r="M1495" s="337"/>
      <c r="O1495" s="336"/>
      <c r="P1495" s="319"/>
      <c r="Q1495" s="319"/>
      <c r="R1495" s="319"/>
    </row>
    <row r="1496" spans="1:18" s="335" customFormat="1" ht="39.6" customHeight="1" x14ac:dyDescent="0.25">
      <c r="A1496" s="326"/>
      <c r="B1496" s="326"/>
      <c r="C1496" s="326"/>
      <c r="D1496" s="338"/>
      <c r="E1496" s="340"/>
      <c r="F1496" s="316"/>
      <c r="G1496" s="338"/>
      <c r="H1496" s="341"/>
      <c r="I1496" s="342"/>
      <c r="J1496" s="342"/>
      <c r="K1496" s="341"/>
      <c r="L1496" s="343"/>
      <c r="M1496" s="337"/>
      <c r="O1496" s="336"/>
      <c r="P1496" s="319"/>
      <c r="Q1496" s="319"/>
      <c r="R1496" s="319"/>
    </row>
    <row r="1497" spans="1:18" s="335" customFormat="1" ht="39.6" customHeight="1" x14ac:dyDescent="0.25">
      <c r="A1497" s="326"/>
      <c r="B1497" s="326"/>
      <c r="C1497" s="326"/>
      <c r="D1497" s="338"/>
      <c r="E1497" s="340"/>
      <c r="F1497" s="316"/>
      <c r="G1497" s="338"/>
      <c r="H1497" s="341"/>
      <c r="I1497" s="342"/>
      <c r="J1497" s="342"/>
      <c r="K1497" s="341"/>
      <c r="L1497" s="343"/>
      <c r="M1497" s="337"/>
      <c r="O1497" s="336"/>
      <c r="P1497" s="319"/>
      <c r="Q1497" s="319"/>
      <c r="R1497" s="319"/>
    </row>
    <row r="1498" spans="1:18" s="335" customFormat="1" ht="39.6" customHeight="1" x14ac:dyDescent="0.25">
      <c r="A1498" s="326"/>
      <c r="B1498" s="326"/>
      <c r="C1498" s="326"/>
      <c r="D1498" s="338"/>
      <c r="E1498" s="340"/>
      <c r="F1498" s="316"/>
      <c r="G1498" s="338"/>
      <c r="H1498" s="341"/>
      <c r="I1498" s="342"/>
      <c r="J1498" s="342"/>
      <c r="K1498" s="341"/>
      <c r="L1498" s="343"/>
      <c r="M1498" s="337"/>
      <c r="O1498" s="336"/>
      <c r="P1498" s="319"/>
      <c r="Q1498" s="319"/>
      <c r="R1498" s="319"/>
    </row>
    <row r="1499" spans="1:18" s="335" customFormat="1" ht="39.6" customHeight="1" x14ac:dyDescent="0.25">
      <c r="A1499" s="326"/>
      <c r="B1499" s="326"/>
      <c r="C1499" s="326"/>
      <c r="D1499" s="338"/>
      <c r="E1499" s="340"/>
      <c r="F1499" s="316"/>
      <c r="G1499" s="338"/>
      <c r="H1499" s="341"/>
      <c r="I1499" s="342"/>
      <c r="J1499" s="342"/>
      <c r="K1499" s="341"/>
      <c r="L1499" s="343"/>
      <c r="M1499" s="337"/>
      <c r="O1499" s="336"/>
      <c r="P1499" s="319"/>
      <c r="Q1499" s="319"/>
      <c r="R1499" s="319"/>
    </row>
    <row r="1500" spans="1:18" s="335" customFormat="1" ht="39.6" customHeight="1" x14ac:dyDescent="0.25">
      <c r="A1500" s="326"/>
      <c r="B1500" s="326"/>
      <c r="C1500" s="326"/>
      <c r="D1500" s="338"/>
      <c r="E1500" s="340"/>
      <c r="F1500" s="316"/>
      <c r="G1500" s="338"/>
      <c r="H1500" s="341"/>
      <c r="I1500" s="342"/>
      <c r="J1500" s="342"/>
      <c r="K1500" s="341"/>
      <c r="L1500" s="343"/>
      <c r="M1500" s="337"/>
      <c r="O1500" s="336"/>
      <c r="P1500" s="319"/>
      <c r="Q1500" s="319"/>
      <c r="R1500" s="319"/>
    </row>
    <row r="1501" spans="1:18" s="335" customFormat="1" ht="39.6" customHeight="1" x14ac:dyDescent="0.25">
      <c r="A1501" s="326"/>
      <c r="B1501" s="326"/>
      <c r="C1501" s="326"/>
      <c r="D1501" s="338"/>
      <c r="E1501" s="340"/>
      <c r="F1501" s="316"/>
      <c r="G1501" s="338"/>
      <c r="H1501" s="341"/>
      <c r="I1501" s="342"/>
      <c r="J1501" s="342"/>
      <c r="K1501" s="341"/>
      <c r="L1501" s="343"/>
      <c r="M1501" s="337"/>
      <c r="O1501" s="336"/>
      <c r="P1501" s="319"/>
      <c r="Q1501" s="319"/>
      <c r="R1501" s="319"/>
    </row>
    <row r="1502" spans="1:18" s="335" customFormat="1" ht="39.6" customHeight="1" x14ac:dyDescent="0.25">
      <c r="A1502" s="326"/>
      <c r="B1502" s="326"/>
      <c r="C1502" s="326"/>
      <c r="D1502" s="338"/>
      <c r="E1502" s="340"/>
      <c r="F1502" s="316"/>
      <c r="G1502" s="338"/>
      <c r="H1502" s="341"/>
      <c r="I1502" s="342"/>
      <c r="J1502" s="342"/>
      <c r="K1502" s="341"/>
      <c r="L1502" s="343"/>
      <c r="M1502" s="337"/>
      <c r="O1502" s="336"/>
      <c r="P1502" s="319"/>
      <c r="Q1502" s="319"/>
      <c r="R1502" s="319"/>
    </row>
    <row r="1503" spans="1:18" s="335" customFormat="1" ht="39.6" customHeight="1" x14ac:dyDescent="0.25">
      <c r="A1503" s="326"/>
      <c r="B1503" s="326"/>
      <c r="C1503" s="326"/>
      <c r="D1503" s="338"/>
      <c r="E1503" s="340"/>
      <c r="F1503" s="316"/>
      <c r="G1503" s="338"/>
      <c r="H1503" s="341"/>
      <c r="I1503" s="342"/>
      <c r="J1503" s="342"/>
      <c r="K1503" s="341"/>
      <c r="L1503" s="343"/>
      <c r="M1503" s="337"/>
      <c r="O1503" s="336"/>
      <c r="P1503" s="319"/>
      <c r="Q1503" s="319"/>
      <c r="R1503" s="319"/>
    </row>
    <row r="1504" spans="1:18" s="335" customFormat="1" ht="39.6" customHeight="1" x14ac:dyDescent="0.25">
      <c r="A1504" s="326"/>
      <c r="B1504" s="326"/>
      <c r="C1504" s="326"/>
      <c r="D1504" s="338"/>
      <c r="E1504" s="340"/>
      <c r="F1504" s="316"/>
      <c r="G1504" s="338"/>
      <c r="H1504" s="341"/>
      <c r="I1504" s="342"/>
      <c r="J1504" s="342"/>
      <c r="K1504" s="341"/>
      <c r="L1504" s="343"/>
      <c r="M1504" s="337"/>
      <c r="O1504" s="336"/>
      <c r="P1504" s="319"/>
      <c r="Q1504" s="319"/>
      <c r="R1504" s="319"/>
    </row>
    <row r="1505" spans="1:18" s="335" customFormat="1" ht="39.6" customHeight="1" x14ac:dyDescent="0.25">
      <c r="A1505" s="326"/>
      <c r="B1505" s="326"/>
      <c r="C1505" s="326"/>
      <c r="D1505" s="338"/>
      <c r="E1505" s="340"/>
      <c r="F1505" s="316"/>
      <c r="G1505" s="338"/>
      <c r="H1505" s="341"/>
      <c r="I1505" s="342"/>
      <c r="J1505" s="342"/>
      <c r="K1505" s="341"/>
      <c r="L1505" s="343"/>
      <c r="M1505" s="337"/>
      <c r="O1505" s="336"/>
      <c r="P1505" s="319"/>
      <c r="Q1505" s="319"/>
      <c r="R1505" s="319"/>
    </row>
    <row r="1506" spans="1:18" s="335" customFormat="1" ht="39.6" customHeight="1" x14ac:dyDescent="0.25">
      <c r="A1506" s="326"/>
      <c r="B1506" s="326"/>
      <c r="C1506" s="326"/>
      <c r="D1506" s="338"/>
      <c r="E1506" s="340"/>
      <c r="F1506" s="316"/>
      <c r="G1506" s="338"/>
      <c r="H1506" s="341"/>
      <c r="I1506" s="342"/>
      <c r="J1506" s="342"/>
      <c r="K1506" s="341"/>
      <c r="L1506" s="343"/>
      <c r="M1506" s="337"/>
      <c r="O1506" s="336"/>
      <c r="P1506" s="319"/>
      <c r="Q1506" s="319"/>
      <c r="R1506" s="319"/>
    </row>
    <row r="1507" spans="1:18" s="335" customFormat="1" ht="39.6" customHeight="1" x14ac:dyDescent="0.25">
      <c r="A1507" s="326"/>
      <c r="B1507" s="326"/>
      <c r="C1507" s="326"/>
      <c r="D1507" s="338"/>
      <c r="E1507" s="340"/>
      <c r="F1507" s="316"/>
      <c r="G1507" s="338"/>
      <c r="H1507" s="341"/>
      <c r="I1507" s="342"/>
      <c r="J1507" s="342"/>
      <c r="K1507" s="341"/>
      <c r="L1507" s="343"/>
      <c r="M1507" s="337"/>
      <c r="O1507" s="336"/>
      <c r="P1507" s="319"/>
      <c r="Q1507" s="319"/>
      <c r="R1507" s="319"/>
    </row>
    <row r="1508" spans="1:18" s="335" customFormat="1" ht="39.6" customHeight="1" x14ac:dyDescent="0.25">
      <c r="A1508" s="326"/>
      <c r="B1508" s="326"/>
      <c r="C1508" s="326"/>
      <c r="D1508" s="338"/>
      <c r="E1508" s="340"/>
      <c r="F1508" s="316"/>
      <c r="G1508" s="338"/>
      <c r="H1508" s="341"/>
      <c r="I1508" s="342"/>
      <c r="J1508" s="342"/>
      <c r="K1508" s="341"/>
      <c r="L1508" s="343"/>
      <c r="M1508" s="337"/>
      <c r="O1508" s="336"/>
      <c r="P1508" s="319"/>
      <c r="Q1508" s="319"/>
      <c r="R1508" s="319"/>
    </row>
    <row r="1509" spans="1:18" s="335" customFormat="1" ht="39.6" customHeight="1" x14ac:dyDescent="0.25">
      <c r="A1509" s="326"/>
      <c r="B1509" s="326"/>
      <c r="C1509" s="326"/>
      <c r="D1509" s="338"/>
      <c r="E1509" s="340"/>
      <c r="F1509" s="316"/>
      <c r="G1509" s="338"/>
      <c r="H1509" s="341"/>
      <c r="I1509" s="342"/>
      <c r="J1509" s="342"/>
      <c r="K1509" s="341"/>
      <c r="L1509" s="343"/>
      <c r="M1509" s="337"/>
      <c r="O1509" s="336"/>
      <c r="P1509" s="319"/>
      <c r="Q1509" s="319"/>
      <c r="R1509" s="319"/>
    </row>
    <row r="1510" spans="1:18" s="335" customFormat="1" ht="39.6" customHeight="1" x14ac:dyDescent="0.25">
      <c r="A1510" s="326"/>
      <c r="B1510" s="326"/>
      <c r="C1510" s="326"/>
      <c r="D1510" s="338"/>
      <c r="E1510" s="340"/>
      <c r="F1510" s="316"/>
      <c r="G1510" s="338"/>
      <c r="H1510" s="341"/>
      <c r="I1510" s="342"/>
      <c r="J1510" s="342"/>
      <c r="K1510" s="341"/>
      <c r="L1510" s="343"/>
      <c r="M1510" s="337"/>
      <c r="O1510" s="336"/>
      <c r="P1510" s="319"/>
      <c r="Q1510" s="319"/>
      <c r="R1510" s="319"/>
    </row>
    <row r="1511" spans="1:18" s="335" customFormat="1" ht="39.6" customHeight="1" x14ac:dyDescent="0.25">
      <c r="A1511" s="326"/>
      <c r="B1511" s="326"/>
      <c r="C1511" s="326"/>
      <c r="D1511" s="338"/>
      <c r="E1511" s="340"/>
      <c r="F1511" s="316"/>
      <c r="G1511" s="338"/>
      <c r="H1511" s="341"/>
      <c r="I1511" s="342"/>
      <c r="J1511" s="342"/>
      <c r="K1511" s="341"/>
      <c r="L1511" s="343"/>
      <c r="M1511" s="337"/>
      <c r="O1511" s="336"/>
      <c r="P1511" s="319"/>
      <c r="Q1511" s="319"/>
      <c r="R1511" s="319"/>
    </row>
    <row r="1512" spans="1:18" s="335" customFormat="1" ht="39.6" customHeight="1" x14ac:dyDescent="0.25">
      <c r="A1512" s="326"/>
      <c r="B1512" s="326"/>
      <c r="C1512" s="326"/>
      <c r="D1512" s="338"/>
      <c r="E1512" s="340"/>
      <c r="F1512" s="316"/>
      <c r="G1512" s="338"/>
      <c r="H1512" s="341"/>
      <c r="I1512" s="342"/>
      <c r="J1512" s="342"/>
      <c r="K1512" s="341"/>
      <c r="L1512" s="343"/>
      <c r="M1512" s="337"/>
      <c r="O1512" s="336"/>
      <c r="P1512" s="319"/>
      <c r="Q1512" s="319"/>
      <c r="R1512" s="319"/>
    </row>
    <row r="1513" spans="1:18" s="335" customFormat="1" ht="39.6" customHeight="1" x14ac:dyDescent="0.25">
      <c r="A1513" s="326"/>
      <c r="B1513" s="326"/>
      <c r="C1513" s="326"/>
      <c r="D1513" s="338"/>
      <c r="E1513" s="340"/>
      <c r="F1513" s="316"/>
      <c r="G1513" s="338"/>
      <c r="H1513" s="341"/>
      <c r="I1513" s="342"/>
      <c r="J1513" s="342"/>
      <c r="K1513" s="341"/>
      <c r="L1513" s="343"/>
      <c r="M1513" s="337"/>
      <c r="O1513" s="336"/>
      <c r="P1513" s="319"/>
      <c r="Q1513" s="319"/>
      <c r="R1513" s="319"/>
    </row>
    <row r="1514" spans="1:18" s="335" customFormat="1" ht="39.6" customHeight="1" x14ac:dyDescent="0.25">
      <c r="A1514" s="326"/>
      <c r="B1514" s="326"/>
      <c r="C1514" s="326"/>
      <c r="D1514" s="338"/>
      <c r="E1514" s="340"/>
      <c r="F1514" s="316"/>
      <c r="G1514" s="338"/>
      <c r="H1514" s="341"/>
      <c r="I1514" s="342"/>
      <c r="J1514" s="342"/>
      <c r="K1514" s="341"/>
      <c r="L1514" s="343"/>
      <c r="M1514" s="337"/>
      <c r="O1514" s="336"/>
      <c r="P1514" s="319"/>
      <c r="Q1514" s="319"/>
      <c r="R1514" s="319"/>
    </row>
    <row r="1515" spans="1:18" s="335" customFormat="1" ht="39.6" customHeight="1" x14ac:dyDescent="0.25">
      <c r="A1515" s="326"/>
      <c r="B1515" s="326"/>
      <c r="C1515" s="326"/>
      <c r="D1515" s="338"/>
      <c r="E1515" s="340"/>
      <c r="F1515" s="316"/>
      <c r="G1515" s="338"/>
      <c r="H1515" s="341"/>
      <c r="I1515" s="342"/>
      <c r="J1515" s="342"/>
      <c r="K1515" s="341"/>
      <c r="L1515" s="343"/>
      <c r="M1515" s="337"/>
      <c r="O1515" s="336"/>
      <c r="P1515" s="319"/>
      <c r="Q1515" s="319"/>
      <c r="R1515" s="319"/>
    </row>
    <row r="1516" spans="1:18" s="335" customFormat="1" ht="39.6" customHeight="1" x14ac:dyDescent="0.25">
      <c r="A1516" s="326"/>
      <c r="B1516" s="326"/>
      <c r="C1516" s="326"/>
      <c r="D1516" s="338"/>
      <c r="E1516" s="340"/>
      <c r="F1516" s="316"/>
      <c r="G1516" s="338"/>
      <c r="H1516" s="341"/>
      <c r="I1516" s="342"/>
      <c r="J1516" s="342"/>
      <c r="K1516" s="341"/>
      <c r="L1516" s="343"/>
      <c r="M1516" s="337"/>
      <c r="O1516" s="336"/>
      <c r="P1516" s="319"/>
      <c r="Q1516" s="319"/>
      <c r="R1516" s="319"/>
    </row>
    <row r="1517" spans="1:18" s="335" customFormat="1" ht="39.6" customHeight="1" x14ac:dyDescent="0.25">
      <c r="A1517" s="326"/>
      <c r="B1517" s="326"/>
      <c r="C1517" s="326"/>
      <c r="D1517" s="338"/>
      <c r="E1517" s="340"/>
      <c r="F1517" s="316"/>
      <c r="G1517" s="338"/>
      <c r="H1517" s="341"/>
      <c r="I1517" s="342"/>
      <c r="J1517" s="342"/>
      <c r="K1517" s="341"/>
      <c r="L1517" s="343"/>
      <c r="M1517" s="337"/>
      <c r="O1517" s="336"/>
      <c r="P1517" s="319"/>
      <c r="Q1517" s="319"/>
      <c r="R1517" s="319"/>
    </row>
    <row r="1518" spans="1:18" s="335" customFormat="1" ht="39.6" customHeight="1" x14ac:dyDescent="0.25">
      <c r="A1518" s="326"/>
      <c r="B1518" s="326"/>
      <c r="C1518" s="326"/>
      <c r="D1518" s="338"/>
      <c r="E1518" s="340"/>
      <c r="F1518" s="316"/>
      <c r="G1518" s="338"/>
      <c r="H1518" s="341"/>
      <c r="I1518" s="342"/>
      <c r="J1518" s="342"/>
      <c r="K1518" s="341"/>
      <c r="L1518" s="343"/>
      <c r="M1518" s="337"/>
      <c r="O1518" s="336"/>
      <c r="P1518" s="319"/>
      <c r="Q1518" s="319"/>
      <c r="R1518" s="319"/>
    </row>
    <row r="1519" spans="1:18" s="335" customFormat="1" ht="39.6" customHeight="1" x14ac:dyDescent="0.25">
      <c r="A1519" s="326"/>
      <c r="B1519" s="326"/>
      <c r="C1519" s="326"/>
      <c r="D1519" s="338"/>
      <c r="E1519" s="340"/>
      <c r="F1519" s="316"/>
      <c r="G1519" s="338"/>
      <c r="H1519" s="341"/>
      <c r="I1519" s="342"/>
      <c r="J1519" s="342"/>
      <c r="K1519" s="341"/>
      <c r="L1519" s="343"/>
      <c r="M1519" s="337"/>
      <c r="O1519" s="336"/>
      <c r="P1519" s="319"/>
      <c r="Q1519" s="319"/>
      <c r="R1519" s="319"/>
    </row>
    <row r="1520" spans="1:18" s="335" customFormat="1" ht="39.6" customHeight="1" x14ac:dyDescent="0.25">
      <c r="A1520" s="326"/>
      <c r="B1520" s="326"/>
      <c r="C1520" s="326"/>
      <c r="D1520" s="338"/>
      <c r="E1520" s="340"/>
      <c r="F1520" s="316"/>
      <c r="G1520" s="338"/>
      <c r="H1520" s="341"/>
      <c r="I1520" s="342"/>
      <c r="J1520" s="342"/>
      <c r="K1520" s="341"/>
      <c r="L1520" s="343"/>
      <c r="M1520" s="337"/>
      <c r="O1520" s="336"/>
      <c r="P1520" s="319"/>
      <c r="Q1520" s="319"/>
      <c r="R1520" s="319"/>
    </row>
    <row r="1521" spans="1:18" s="335" customFormat="1" ht="39.6" customHeight="1" x14ac:dyDescent="0.25">
      <c r="A1521" s="326"/>
      <c r="B1521" s="326"/>
      <c r="C1521" s="326"/>
      <c r="D1521" s="338"/>
      <c r="E1521" s="340"/>
      <c r="F1521" s="316"/>
      <c r="G1521" s="338"/>
      <c r="H1521" s="341"/>
      <c r="I1521" s="342"/>
      <c r="J1521" s="342"/>
      <c r="K1521" s="341"/>
      <c r="L1521" s="343"/>
      <c r="M1521" s="337"/>
      <c r="O1521" s="336"/>
      <c r="P1521" s="319"/>
      <c r="Q1521" s="319"/>
      <c r="R1521" s="319"/>
    </row>
    <row r="1522" spans="1:18" s="335" customFormat="1" ht="39.6" customHeight="1" x14ac:dyDescent="0.25">
      <c r="A1522" s="326"/>
      <c r="B1522" s="326"/>
      <c r="C1522" s="326"/>
      <c r="D1522" s="338"/>
      <c r="E1522" s="340"/>
      <c r="F1522" s="316"/>
      <c r="G1522" s="338"/>
      <c r="H1522" s="341"/>
      <c r="I1522" s="342"/>
      <c r="J1522" s="342"/>
      <c r="K1522" s="341"/>
      <c r="L1522" s="343"/>
      <c r="M1522" s="337"/>
      <c r="O1522" s="336"/>
      <c r="P1522" s="319"/>
      <c r="Q1522" s="319"/>
      <c r="R1522" s="319"/>
    </row>
    <row r="1523" spans="1:18" s="335" customFormat="1" ht="39.6" customHeight="1" x14ac:dyDescent="0.25">
      <c r="A1523" s="326"/>
      <c r="B1523" s="326"/>
      <c r="C1523" s="326"/>
      <c r="D1523" s="338"/>
      <c r="E1523" s="340"/>
      <c r="F1523" s="316"/>
      <c r="G1523" s="338"/>
      <c r="H1523" s="341"/>
      <c r="I1523" s="342"/>
      <c r="J1523" s="342"/>
      <c r="K1523" s="341"/>
      <c r="L1523" s="343"/>
      <c r="M1523" s="337"/>
      <c r="O1523" s="336"/>
      <c r="P1523" s="319"/>
      <c r="Q1523" s="319"/>
      <c r="R1523" s="319"/>
    </row>
    <row r="1524" spans="1:18" s="335" customFormat="1" ht="39.6" customHeight="1" x14ac:dyDescent="0.25">
      <c r="A1524" s="326"/>
      <c r="B1524" s="326"/>
      <c r="C1524" s="326"/>
      <c r="D1524" s="338"/>
      <c r="E1524" s="340"/>
      <c r="F1524" s="316"/>
      <c r="G1524" s="338"/>
      <c r="H1524" s="341"/>
      <c r="I1524" s="342"/>
      <c r="J1524" s="342"/>
      <c r="K1524" s="341"/>
      <c r="L1524" s="343"/>
      <c r="M1524" s="337"/>
      <c r="O1524" s="336"/>
      <c r="P1524" s="319"/>
      <c r="Q1524" s="319"/>
      <c r="R1524" s="319"/>
    </row>
    <row r="1525" spans="1:18" s="335" customFormat="1" ht="39.6" customHeight="1" x14ac:dyDescent="0.25">
      <c r="A1525" s="326"/>
      <c r="B1525" s="326"/>
      <c r="C1525" s="326"/>
      <c r="D1525" s="338"/>
      <c r="E1525" s="340"/>
      <c r="F1525" s="316"/>
      <c r="G1525" s="338"/>
      <c r="H1525" s="341"/>
      <c r="I1525" s="342"/>
      <c r="J1525" s="342"/>
      <c r="K1525" s="341"/>
      <c r="L1525" s="343"/>
      <c r="M1525" s="337"/>
      <c r="O1525" s="336"/>
      <c r="P1525" s="319"/>
      <c r="Q1525" s="319"/>
      <c r="R1525" s="319"/>
    </row>
    <row r="1526" spans="1:18" s="335" customFormat="1" ht="39.6" customHeight="1" x14ac:dyDescent="0.25">
      <c r="A1526" s="326"/>
      <c r="B1526" s="326"/>
      <c r="C1526" s="326"/>
      <c r="D1526" s="338"/>
      <c r="E1526" s="340"/>
      <c r="F1526" s="316"/>
      <c r="G1526" s="338"/>
      <c r="H1526" s="341"/>
      <c r="I1526" s="342"/>
      <c r="J1526" s="342"/>
      <c r="K1526" s="341"/>
      <c r="L1526" s="343"/>
      <c r="M1526" s="337"/>
      <c r="O1526" s="336"/>
      <c r="P1526" s="319"/>
      <c r="Q1526" s="319"/>
      <c r="R1526" s="319"/>
    </row>
    <row r="1527" spans="1:18" s="335" customFormat="1" ht="39.6" customHeight="1" x14ac:dyDescent="0.25">
      <c r="A1527" s="326"/>
      <c r="B1527" s="326"/>
      <c r="C1527" s="326"/>
      <c r="D1527" s="338"/>
      <c r="E1527" s="340"/>
      <c r="F1527" s="316"/>
      <c r="G1527" s="338"/>
      <c r="H1527" s="341"/>
      <c r="I1527" s="342"/>
      <c r="J1527" s="342"/>
      <c r="K1527" s="341"/>
      <c r="L1527" s="343"/>
      <c r="M1527" s="337"/>
      <c r="O1527" s="336"/>
      <c r="P1527" s="319"/>
      <c r="Q1527" s="319"/>
      <c r="R1527" s="319"/>
    </row>
    <row r="1528" spans="1:18" s="335" customFormat="1" ht="39.6" customHeight="1" x14ac:dyDescent="0.25">
      <c r="A1528" s="326"/>
      <c r="B1528" s="326"/>
      <c r="C1528" s="326"/>
      <c r="D1528" s="338"/>
      <c r="E1528" s="340"/>
      <c r="F1528" s="316"/>
      <c r="G1528" s="338"/>
      <c r="H1528" s="341"/>
      <c r="I1528" s="342"/>
      <c r="J1528" s="342"/>
      <c r="K1528" s="341"/>
      <c r="L1528" s="343"/>
      <c r="M1528" s="337"/>
      <c r="O1528" s="336"/>
      <c r="P1528" s="319"/>
      <c r="Q1528" s="319"/>
      <c r="R1528" s="319"/>
    </row>
    <row r="1529" spans="1:18" s="335" customFormat="1" ht="39.6" customHeight="1" x14ac:dyDescent="0.25">
      <c r="A1529" s="326"/>
      <c r="B1529" s="326"/>
      <c r="C1529" s="326"/>
      <c r="D1529" s="338"/>
      <c r="E1529" s="340"/>
      <c r="F1529" s="316"/>
      <c r="G1529" s="338"/>
      <c r="H1529" s="341"/>
      <c r="I1529" s="342"/>
      <c r="J1529" s="342"/>
      <c r="K1529" s="341"/>
      <c r="L1529" s="343"/>
      <c r="M1529" s="337"/>
      <c r="O1529" s="336"/>
      <c r="P1529" s="319"/>
      <c r="Q1529" s="319"/>
      <c r="R1529" s="319"/>
    </row>
    <row r="1530" spans="1:18" s="335" customFormat="1" ht="39.6" customHeight="1" x14ac:dyDescent="0.25">
      <c r="A1530" s="326"/>
      <c r="B1530" s="326"/>
      <c r="C1530" s="326"/>
      <c r="D1530" s="338"/>
      <c r="E1530" s="340"/>
      <c r="F1530" s="316"/>
      <c r="G1530" s="338"/>
      <c r="H1530" s="341"/>
      <c r="I1530" s="342"/>
      <c r="J1530" s="342"/>
      <c r="K1530" s="341"/>
      <c r="L1530" s="343"/>
      <c r="M1530" s="337"/>
      <c r="O1530" s="336"/>
      <c r="P1530" s="319"/>
      <c r="Q1530" s="319"/>
      <c r="R1530" s="319"/>
    </row>
    <row r="1531" spans="1:18" s="335" customFormat="1" ht="39.6" customHeight="1" x14ac:dyDescent="0.25">
      <c r="A1531" s="326"/>
      <c r="B1531" s="326"/>
      <c r="C1531" s="326"/>
      <c r="D1531" s="338"/>
      <c r="E1531" s="340"/>
      <c r="F1531" s="316"/>
      <c r="G1531" s="338"/>
      <c r="H1531" s="341"/>
      <c r="I1531" s="342"/>
      <c r="J1531" s="342"/>
      <c r="K1531" s="341"/>
      <c r="L1531" s="343"/>
      <c r="M1531" s="337"/>
      <c r="O1531" s="336"/>
      <c r="P1531" s="319"/>
      <c r="Q1531" s="319"/>
      <c r="R1531" s="319"/>
    </row>
    <row r="1532" spans="1:18" s="335" customFormat="1" ht="39.6" customHeight="1" x14ac:dyDescent="0.25">
      <c r="A1532" s="326"/>
      <c r="B1532" s="326"/>
      <c r="C1532" s="326"/>
      <c r="D1532" s="338"/>
      <c r="E1532" s="340"/>
      <c r="F1532" s="316"/>
      <c r="G1532" s="338"/>
      <c r="H1532" s="341"/>
      <c r="I1532" s="342"/>
      <c r="J1532" s="342"/>
      <c r="K1532" s="341"/>
      <c r="L1532" s="343"/>
      <c r="M1532" s="337"/>
      <c r="O1532" s="336"/>
      <c r="P1532" s="319"/>
      <c r="Q1532" s="319"/>
      <c r="R1532" s="319"/>
    </row>
    <row r="1533" spans="1:18" s="335" customFormat="1" ht="39.6" customHeight="1" x14ac:dyDescent="0.25">
      <c r="A1533" s="326"/>
      <c r="B1533" s="326"/>
      <c r="C1533" s="326"/>
      <c r="D1533" s="338"/>
      <c r="E1533" s="340"/>
      <c r="F1533" s="316"/>
      <c r="G1533" s="338"/>
      <c r="H1533" s="341"/>
      <c r="I1533" s="342"/>
      <c r="J1533" s="342"/>
      <c r="K1533" s="341"/>
      <c r="L1533" s="343"/>
      <c r="M1533" s="337"/>
      <c r="O1533" s="336"/>
      <c r="P1533" s="319"/>
      <c r="Q1533" s="319"/>
      <c r="R1533" s="319"/>
    </row>
    <row r="1534" spans="1:18" s="335" customFormat="1" ht="39.6" customHeight="1" x14ac:dyDescent="0.25">
      <c r="A1534" s="326"/>
      <c r="B1534" s="326"/>
      <c r="C1534" s="326"/>
      <c r="D1534" s="338"/>
      <c r="E1534" s="340"/>
      <c r="F1534" s="316"/>
      <c r="G1534" s="338"/>
      <c r="H1534" s="341"/>
      <c r="I1534" s="342"/>
      <c r="J1534" s="342"/>
      <c r="K1534" s="341"/>
      <c r="L1534" s="343"/>
      <c r="M1534" s="337"/>
      <c r="O1534" s="336"/>
      <c r="P1534" s="319"/>
      <c r="Q1534" s="319"/>
      <c r="R1534" s="319"/>
    </row>
    <row r="1535" spans="1:18" s="335" customFormat="1" ht="39.6" customHeight="1" x14ac:dyDescent="0.25">
      <c r="A1535" s="326"/>
      <c r="B1535" s="326"/>
      <c r="C1535" s="326"/>
      <c r="D1535" s="338"/>
      <c r="E1535" s="340"/>
      <c r="F1535" s="316"/>
      <c r="G1535" s="338"/>
      <c r="H1535" s="341"/>
      <c r="I1535" s="342"/>
      <c r="J1535" s="342"/>
      <c r="K1535" s="341"/>
      <c r="L1535" s="343"/>
      <c r="M1535" s="337"/>
      <c r="O1535" s="336"/>
      <c r="P1535" s="319"/>
      <c r="Q1535" s="319"/>
      <c r="R1535" s="319"/>
    </row>
    <row r="1536" spans="1:18" s="335" customFormat="1" ht="39.6" customHeight="1" x14ac:dyDescent="0.25">
      <c r="A1536" s="326"/>
      <c r="B1536" s="326"/>
      <c r="C1536" s="326"/>
      <c r="D1536" s="338"/>
      <c r="E1536" s="340"/>
      <c r="F1536" s="316"/>
      <c r="G1536" s="338"/>
      <c r="H1536" s="341"/>
      <c r="I1536" s="342"/>
      <c r="J1536" s="342"/>
      <c r="K1536" s="341"/>
      <c r="L1536" s="343"/>
      <c r="M1536" s="337"/>
      <c r="O1536" s="336"/>
      <c r="P1536" s="319"/>
      <c r="Q1536" s="319"/>
      <c r="R1536" s="319"/>
    </row>
    <row r="1537" spans="1:18" s="335" customFormat="1" ht="39.6" customHeight="1" x14ac:dyDescent="0.25">
      <c r="A1537" s="326"/>
      <c r="B1537" s="326"/>
      <c r="C1537" s="326"/>
      <c r="D1537" s="338"/>
      <c r="E1537" s="340"/>
      <c r="F1537" s="316"/>
      <c r="G1537" s="338"/>
      <c r="H1537" s="341"/>
      <c r="I1537" s="342"/>
      <c r="J1537" s="342"/>
      <c r="K1537" s="341"/>
      <c r="L1537" s="343"/>
      <c r="M1537" s="337"/>
      <c r="O1537" s="336"/>
      <c r="P1537" s="319"/>
      <c r="Q1537" s="319"/>
      <c r="R1537" s="319"/>
    </row>
    <row r="1538" spans="1:18" s="335" customFormat="1" ht="39.6" customHeight="1" x14ac:dyDescent="0.25">
      <c r="A1538" s="326"/>
      <c r="B1538" s="326"/>
      <c r="C1538" s="326"/>
      <c r="D1538" s="338"/>
      <c r="E1538" s="340"/>
      <c r="F1538" s="316"/>
      <c r="G1538" s="338"/>
      <c r="H1538" s="341"/>
      <c r="I1538" s="342"/>
      <c r="J1538" s="342"/>
      <c r="K1538" s="341"/>
      <c r="L1538" s="343"/>
      <c r="M1538" s="337"/>
      <c r="O1538" s="336"/>
      <c r="P1538" s="319"/>
      <c r="Q1538" s="319"/>
      <c r="R1538" s="319"/>
    </row>
    <row r="1539" spans="1:18" s="335" customFormat="1" ht="39.6" customHeight="1" x14ac:dyDescent="0.25">
      <c r="A1539" s="326"/>
      <c r="B1539" s="326"/>
      <c r="C1539" s="326"/>
      <c r="D1539" s="338"/>
      <c r="E1539" s="340"/>
      <c r="F1539" s="316"/>
      <c r="G1539" s="338"/>
      <c r="H1539" s="341"/>
      <c r="I1539" s="342"/>
      <c r="J1539" s="342"/>
      <c r="K1539" s="341"/>
      <c r="L1539" s="343"/>
      <c r="M1539" s="337"/>
      <c r="O1539" s="336"/>
      <c r="P1539" s="319"/>
      <c r="Q1539" s="319"/>
      <c r="R1539" s="319"/>
    </row>
    <row r="1540" spans="1:18" s="335" customFormat="1" ht="39.6" customHeight="1" x14ac:dyDescent="0.25">
      <c r="A1540" s="326"/>
      <c r="B1540" s="326"/>
      <c r="C1540" s="326"/>
      <c r="D1540" s="338"/>
      <c r="E1540" s="340"/>
      <c r="F1540" s="316"/>
      <c r="G1540" s="338"/>
      <c r="H1540" s="341"/>
      <c r="I1540" s="342"/>
      <c r="J1540" s="342"/>
      <c r="K1540" s="341"/>
      <c r="L1540" s="343"/>
      <c r="M1540" s="337"/>
      <c r="O1540" s="336"/>
      <c r="P1540" s="319"/>
      <c r="Q1540" s="319"/>
      <c r="R1540" s="319"/>
    </row>
    <row r="1541" spans="1:18" s="335" customFormat="1" ht="39.6" customHeight="1" x14ac:dyDescent="0.25">
      <c r="A1541" s="326"/>
      <c r="B1541" s="326"/>
      <c r="C1541" s="326"/>
      <c r="D1541" s="338"/>
      <c r="E1541" s="340"/>
      <c r="F1541" s="316"/>
      <c r="G1541" s="338"/>
      <c r="H1541" s="341"/>
      <c r="I1541" s="342"/>
      <c r="J1541" s="342"/>
      <c r="K1541" s="341"/>
      <c r="L1541" s="343"/>
      <c r="M1541" s="337"/>
      <c r="O1541" s="336"/>
      <c r="P1541" s="319"/>
      <c r="Q1541" s="319"/>
      <c r="R1541" s="319"/>
    </row>
    <row r="1542" spans="1:18" s="335" customFormat="1" ht="39.6" customHeight="1" x14ac:dyDescent="0.25">
      <c r="A1542" s="326"/>
      <c r="B1542" s="326"/>
      <c r="C1542" s="326"/>
      <c r="D1542" s="338"/>
      <c r="E1542" s="340"/>
      <c r="F1542" s="316"/>
      <c r="G1542" s="338"/>
      <c r="H1542" s="341"/>
      <c r="I1542" s="342"/>
      <c r="J1542" s="342"/>
      <c r="K1542" s="341"/>
      <c r="L1542" s="343"/>
      <c r="M1542" s="337"/>
      <c r="O1542" s="336"/>
      <c r="P1542" s="319"/>
      <c r="Q1542" s="319"/>
      <c r="R1542" s="319"/>
    </row>
    <row r="1543" spans="1:18" s="335" customFormat="1" ht="39.6" customHeight="1" x14ac:dyDescent="0.25">
      <c r="A1543" s="326"/>
      <c r="B1543" s="326"/>
      <c r="C1543" s="326"/>
      <c r="D1543" s="338"/>
      <c r="E1543" s="340"/>
      <c r="F1543" s="316"/>
      <c r="G1543" s="338"/>
      <c r="H1543" s="341"/>
      <c r="I1543" s="342"/>
      <c r="J1543" s="342"/>
      <c r="K1543" s="341"/>
      <c r="L1543" s="343"/>
      <c r="M1543" s="337"/>
      <c r="O1543" s="336"/>
      <c r="P1543" s="319"/>
      <c r="Q1543" s="319"/>
      <c r="R1543" s="319"/>
    </row>
    <row r="1544" spans="1:18" s="335" customFormat="1" ht="39.6" customHeight="1" x14ac:dyDescent="0.25">
      <c r="A1544" s="326"/>
      <c r="B1544" s="326"/>
      <c r="C1544" s="326"/>
      <c r="D1544" s="338"/>
      <c r="E1544" s="340"/>
      <c r="F1544" s="316"/>
      <c r="G1544" s="338"/>
      <c r="H1544" s="341"/>
      <c r="I1544" s="342"/>
      <c r="J1544" s="342"/>
      <c r="K1544" s="341"/>
      <c r="L1544" s="343"/>
      <c r="M1544" s="337"/>
      <c r="O1544" s="336"/>
      <c r="P1544" s="319"/>
      <c r="Q1544" s="319"/>
      <c r="R1544" s="319"/>
    </row>
    <row r="1545" spans="1:18" s="335" customFormat="1" ht="39.6" customHeight="1" x14ac:dyDescent="0.25">
      <c r="A1545" s="326"/>
      <c r="B1545" s="326"/>
      <c r="C1545" s="326"/>
      <c r="D1545" s="338"/>
      <c r="E1545" s="340"/>
      <c r="F1545" s="316"/>
      <c r="G1545" s="338"/>
      <c r="H1545" s="341"/>
      <c r="I1545" s="342"/>
      <c r="J1545" s="342"/>
      <c r="K1545" s="341"/>
      <c r="L1545" s="343"/>
      <c r="M1545" s="337"/>
      <c r="O1545" s="336"/>
      <c r="P1545" s="319"/>
      <c r="Q1545" s="319"/>
      <c r="R1545" s="319"/>
    </row>
    <row r="1546" spans="1:18" s="335" customFormat="1" ht="39.6" customHeight="1" x14ac:dyDescent="0.25">
      <c r="A1546" s="326"/>
      <c r="B1546" s="326"/>
      <c r="C1546" s="326"/>
      <c r="D1546" s="338"/>
      <c r="E1546" s="340"/>
      <c r="F1546" s="316"/>
      <c r="G1546" s="338"/>
      <c r="H1546" s="341"/>
      <c r="I1546" s="342"/>
      <c r="J1546" s="342"/>
      <c r="K1546" s="341"/>
      <c r="L1546" s="343"/>
      <c r="M1546" s="337"/>
      <c r="O1546" s="336"/>
      <c r="P1546" s="319"/>
      <c r="Q1546" s="319"/>
      <c r="R1546" s="319"/>
    </row>
    <row r="1547" spans="1:18" s="335" customFormat="1" ht="39.6" customHeight="1" x14ac:dyDescent="0.25">
      <c r="A1547" s="326"/>
      <c r="B1547" s="326"/>
      <c r="C1547" s="326"/>
      <c r="D1547" s="338"/>
      <c r="E1547" s="340"/>
      <c r="F1547" s="316"/>
      <c r="G1547" s="338"/>
      <c r="H1547" s="341"/>
      <c r="I1547" s="342"/>
      <c r="J1547" s="342"/>
      <c r="K1547" s="341"/>
      <c r="L1547" s="343"/>
      <c r="M1547" s="337"/>
      <c r="O1547" s="336"/>
      <c r="P1547" s="319"/>
      <c r="Q1547" s="319"/>
      <c r="R1547" s="319"/>
    </row>
    <row r="1548" spans="1:18" s="335" customFormat="1" ht="39.6" customHeight="1" x14ac:dyDescent="0.25">
      <c r="A1548" s="326"/>
      <c r="B1548" s="326"/>
      <c r="C1548" s="326"/>
      <c r="D1548" s="338"/>
      <c r="E1548" s="340"/>
      <c r="F1548" s="316"/>
      <c r="G1548" s="338"/>
      <c r="H1548" s="341"/>
      <c r="I1548" s="342"/>
      <c r="J1548" s="342"/>
      <c r="K1548" s="341"/>
      <c r="L1548" s="343"/>
      <c r="M1548" s="337"/>
      <c r="O1548" s="336"/>
      <c r="P1548" s="319"/>
      <c r="Q1548" s="319"/>
      <c r="R1548" s="319"/>
    </row>
    <row r="1549" spans="1:18" s="335" customFormat="1" ht="39.6" customHeight="1" x14ac:dyDescent="0.25">
      <c r="A1549" s="326"/>
      <c r="B1549" s="326"/>
      <c r="C1549" s="326"/>
      <c r="D1549" s="338"/>
      <c r="E1549" s="340"/>
      <c r="F1549" s="316"/>
      <c r="G1549" s="338"/>
      <c r="H1549" s="341"/>
      <c r="I1549" s="342"/>
      <c r="J1549" s="342"/>
      <c r="K1549" s="341"/>
      <c r="L1549" s="343"/>
      <c r="M1549" s="337"/>
      <c r="O1549" s="336"/>
      <c r="P1549" s="319"/>
      <c r="Q1549" s="319"/>
      <c r="R1549" s="319"/>
    </row>
    <row r="1550" spans="1:18" s="335" customFormat="1" ht="39.6" customHeight="1" x14ac:dyDescent="0.25">
      <c r="A1550" s="326"/>
      <c r="B1550" s="326"/>
      <c r="C1550" s="326"/>
      <c r="D1550" s="338"/>
      <c r="E1550" s="340"/>
      <c r="F1550" s="316"/>
      <c r="G1550" s="338"/>
      <c r="H1550" s="341"/>
      <c r="I1550" s="342"/>
      <c r="J1550" s="342"/>
      <c r="K1550" s="341"/>
      <c r="L1550" s="343"/>
      <c r="M1550" s="337"/>
      <c r="O1550" s="336"/>
      <c r="P1550" s="319"/>
      <c r="Q1550" s="319"/>
      <c r="R1550" s="319"/>
    </row>
    <row r="1551" spans="1:18" s="335" customFormat="1" ht="39.6" customHeight="1" x14ac:dyDescent="0.25">
      <c r="A1551" s="326"/>
      <c r="B1551" s="326"/>
      <c r="C1551" s="326"/>
      <c r="D1551" s="338"/>
      <c r="E1551" s="340"/>
      <c r="F1551" s="316"/>
      <c r="G1551" s="338"/>
      <c r="H1551" s="341"/>
      <c r="I1551" s="342"/>
      <c r="J1551" s="342"/>
      <c r="K1551" s="341"/>
      <c r="L1551" s="343"/>
      <c r="M1551" s="337"/>
      <c r="O1551" s="336"/>
      <c r="P1551" s="319"/>
      <c r="Q1551" s="319"/>
      <c r="R1551" s="319"/>
    </row>
    <row r="1552" spans="1:18" s="335" customFormat="1" ht="39.6" customHeight="1" x14ac:dyDescent="0.25">
      <c r="A1552" s="326"/>
      <c r="B1552" s="326"/>
      <c r="C1552" s="326"/>
      <c r="D1552" s="338"/>
      <c r="E1552" s="340"/>
      <c r="F1552" s="316"/>
      <c r="G1552" s="338"/>
      <c r="H1552" s="341"/>
      <c r="I1552" s="342"/>
      <c r="J1552" s="342"/>
      <c r="K1552" s="341"/>
      <c r="L1552" s="343"/>
      <c r="M1552" s="337"/>
      <c r="O1552" s="336"/>
      <c r="P1552" s="319"/>
      <c r="Q1552" s="319"/>
      <c r="R1552" s="319"/>
    </row>
    <row r="1553" spans="1:18" s="335" customFormat="1" ht="39.6" customHeight="1" x14ac:dyDescent="0.25">
      <c r="A1553" s="326"/>
      <c r="B1553" s="326"/>
      <c r="C1553" s="326"/>
      <c r="D1553" s="338"/>
      <c r="E1553" s="340"/>
      <c r="F1553" s="316"/>
      <c r="G1553" s="338"/>
      <c r="H1553" s="341"/>
      <c r="I1553" s="342"/>
      <c r="J1553" s="342"/>
      <c r="K1553" s="341"/>
      <c r="L1553" s="343"/>
      <c r="M1553" s="337"/>
      <c r="O1553" s="336"/>
      <c r="P1553" s="319"/>
      <c r="Q1553" s="319"/>
      <c r="R1553" s="319"/>
    </row>
    <row r="1554" spans="1:18" s="335" customFormat="1" ht="39.6" customHeight="1" x14ac:dyDescent="0.25">
      <c r="A1554" s="326"/>
      <c r="B1554" s="326"/>
      <c r="C1554" s="326"/>
      <c r="D1554" s="338"/>
      <c r="E1554" s="340"/>
      <c r="F1554" s="316"/>
      <c r="G1554" s="338"/>
      <c r="H1554" s="341"/>
      <c r="I1554" s="342"/>
      <c r="J1554" s="342"/>
      <c r="K1554" s="341"/>
      <c r="L1554" s="343"/>
      <c r="M1554" s="337"/>
      <c r="O1554" s="336"/>
      <c r="P1554" s="319"/>
      <c r="Q1554" s="319"/>
      <c r="R1554" s="319"/>
    </row>
    <row r="1555" spans="1:18" s="335" customFormat="1" ht="39.6" customHeight="1" x14ac:dyDescent="0.25">
      <c r="A1555" s="326"/>
      <c r="B1555" s="326"/>
      <c r="C1555" s="326"/>
      <c r="D1555" s="338"/>
      <c r="E1555" s="340"/>
      <c r="F1555" s="316"/>
      <c r="G1555" s="338"/>
      <c r="H1555" s="341"/>
      <c r="I1555" s="342"/>
      <c r="J1555" s="342"/>
      <c r="K1555" s="341"/>
      <c r="L1555" s="343"/>
      <c r="M1555" s="337"/>
      <c r="O1555" s="336"/>
      <c r="P1555" s="319"/>
      <c r="Q1555" s="319"/>
      <c r="R1555" s="319"/>
    </row>
    <row r="1556" spans="1:18" s="335" customFormat="1" ht="39.6" customHeight="1" x14ac:dyDescent="0.25">
      <c r="A1556" s="326"/>
      <c r="B1556" s="326"/>
      <c r="C1556" s="326"/>
      <c r="D1556" s="338"/>
      <c r="E1556" s="340"/>
      <c r="F1556" s="316"/>
      <c r="G1556" s="338"/>
      <c r="H1556" s="341"/>
      <c r="I1556" s="342"/>
      <c r="J1556" s="342"/>
      <c r="K1556" s="341"/>
      <c r="L1556" s="343"/>
      <c r="M1556" s="337"/>
      <c r="O1556" s="336"/>
      <c r="P1556" s="319"/>
      <c r="Q1556" s="319"/>
      <c r="R1556" s="319"/>
    </row>
    <row r="1557" spans="1:18" s="335" customFormat="1" ht="39.6" customHeight="1" x14ac:dyDescent="0.25">
      <c r="A1557" s="326"/>
      <c r="B1557" s="326"/>
      <c r="C1557" s="326"/>
      <c r="D1557" s="338"/>
      <c r="E1557" s="340"/>
      <c r="F1557" s="316"/>
      <c r="G1557" s="338"/>
      <c r="H1557" s="341"/>
      <c r="I1557" s="342"/>
      <c r="J1557" s="342"/>
      <c r="K1557" s="341"/>
      <c r="L1557" s="343"/>
      <c r="M1557" s="337"/>
      <c r="O1557" s="336"/>
      <c r="P1557" s="319"/>
      <c r="Q1557" s="319"/>
      <c r="R1557" s="319"/>
    </row>
    <row r="1558" spans="1:18" s="335" customFormat="1" ht="39.6" customHeight="1" x14ac:dyDescent="0.25">
      <c r="A1558" s="326"/>
      <c r="B1558" s="326"/>
      <c r="C1558" s="326"/>
      <c r="D1558" s="338"/>
      <c r="E1558" s="340"/>
      <c r="F1558" s="316"/>
      <c r="G1558" s="338"/>
      <c r="H1558" s="341"/>
      <c r="I1558" s="342"/>
      <c r="J1558" s="342"/>
      <c r="K1558" s="341"/>
      <c r="L1558" s="343"/>
      <c r="M1558" s="337"/>
      <c r="O1558" s="336"/>
      <c r="P1558" s="319"/>
      <c r="Q1558" s="319"/>
      <c r="R1558" s="319"/>
    </row>
    <row r="1559" spans="1:18" s="335" customFormat="1" ht="39.6" customHeight="1" x14ac:dyDescent="0.25">
      <c r="A1559" s="326"/>
      <c r="B1559" s="326"/>
      <c r="C1559" s="326"/>
      <c r="D1559" s="338"/>
      <c r="E1559" s="340"/>
      <c r="F1559" s="316"/>
      <c r="G1559" s="338"/>
      <c r="H1559" s="341"/>
      <c r="I1559" s="342"/>
      <c r="J1559" s="342"/>
      <c r="K1559" s="341"/>
      <c r="L1559" s="343"/>
      <c r="M1559" s="337"/>
      <c r="O1559" s="336"/>
      <c r="P1559" s="319"/>
      <c r="Q1559" s="319"/>
      <c r="R1559" s="319"/>
    </row>
    <row r="1560" spans="1:18" s="335" customFormat="1" ht="39.6" customHeight="1" x14ac:dyDescent="0.25">
      <c r="A1560" s="326"/>
      <c r="B1560" s="326"/>
      <c r="C1560" s="326"/>
      <c r="D1560" s="338"/>
      <c r="E1560" s="340"/>
      <c r="F1560" s="316"/>
      <c r="G1560" s="338"/>
      <c r="H1560" s="341"/>
      <c r="I1560" s="342"/>
      <c r="J1560" s="342"/>
      <c r="K1560" s="341"/>
      <c r="L1560" s="343"/>
      <c r="M1560" s="337"/>
      <c r="O1560" s="336"/>
      <c r="P1560" s="319"/>
      <c r="Q1560" s="319"/>
      <c r="R1560" s="319"/>
    </row>
    <row r="1561" spans="1:18" s="335" customFormat="1" ht="39.6" customHeight="1" x14ac:dyDescent="0.25">
      <c r="A1561" s="326"/>
      <c r="B1561" s="326"/>
      <c r="C1561" s="326"/>
      <c r="D1561" s="338"/>
      <c r="E1561" s="340"/>
      <c r="F1561" s="316"/>
      <c r="G1561" s="338"/>
      <c r="H1561" s="341"/>
      <c r="I1561" s="342"/>
      <c r="J1561" s="342"/>
      <c r="K1561" s="341"/>
      <c r="L1561" s="343"/>
      <c r="M1561" s="337"/>
      <c r="O1561" s="336"/>
      <c r="P1561" s="319"/>
      <c r="Q1561" s="319"/>
      <c r="R1561" s="319"/>
    </row>
    <row r="1562" spans="1:18" s="335" customFormat="1" ht="39.6" customHeight="1" x14ac:dyDescent="0.25">
      <c r="A1562" s="326"/>
      <c r="B1562" s="326"/>
      <c r="C1562" s="326"/>
      <c r="D1562" s="338"/>
      <c r="E1562" s="340"/>
      <c r="F1562" s="316"/>
      <c r="G1562" s="338"/>
      <c r="H1562" s="341"/>
      <c r="I1562" s="342"/>
      <c r="J1562" s="342"/>
      <c r="K1562" s="341"/>
      <c r="L1562" s="343"/>
      <c r="M1562" s="337"/>
      <c r="O1562" s="336"/>
      <c r="P1562" s="319"/>
      <c r="Q1562" s="319"/>
      <c r="R1562" s="319"/>
    </row>
    <row r="1563" spans="1:18" s="335" customFormat="1" ht="39.6" customHeight="1" x14ac:dyDescent="0.25">
      <c r="A1563" s="326"/>
      <c r="B1563" s="326"/>
      <c r="C1563" s="326"/>
      <c r="D1563" s="338"/>
      <c r="E1563" s="340"/>
      <c r="F1563" s="316"/>
      <c r="G1563" s="338"/>
      <c r="H1563" s="341"/>
      <c r="I1563" s="342"/>
      <c r="J1563" s="342"/>
      <c r="K1563" s="341"/>
      <c r="L1563" s="343"/>
      <c r="M1563" s="337"/>
      <c r="O1563" s="336"/>
      <c r="P1563" s="319"/>
      <c r="Q1563" s="319"/>
      <c r="R1563" s="319"/>
    </row>
    <row r="1564" spans="1:18" s="335" customFormat="1" ht="39.6" customHeight="1" x14ac:dyDescent="0.25">
      <c r="A1564" s="326"/>
      <c r="B1564" s="326"/>
      <c r="C1564" s="326"/>
      <c r="D1564" s="338"/>
      <c r="E1564" s="340"/>
      <c r="F1564" s="316"/>
      <c r="G1564" s="338"/>
      <c r="H1564" s="341"/>
      <c r="I1564" s="342"/>
      <c r="J1564" s="342"/>
      <c r="K1564" s="341"/>
      <c r="L1564" s="343"/>
      <c r="M1564" s="337"/>
      <c r="O1564" s="336"/>
      <c r="P1564" s="319"/>
      <c r="Q1564" s="319"/>
      <c r="R1564" s="319"/>
    </row>
    <row r="1565" spans="1:18" s="335" customFormat="1" ht="39.6" customHeight="1" x14ac:dyDescent="0.25">
      <c r="A1565" s="326"/>
      <c r="B1565" s="326"/>
      <c r="C1565" s="326"/>
      <c r="D1565" s="338"/>
      <c r="E1565" s="340"/>
      <c r="F1565" s="316"/>
      <c r="G1565" s="338"/>
      <c r="H1565" s="341"/>
      <c r="I1565" s="342"/>
      <c r="J1565" s="342"/>
      <c r="K1565" s="341"/>
      <c r="L1565" s="343"/>
      <c r="M1565" s="337"/>
      <c r="O1565" s="336"/>
      <c r="P1565" s="319"/>
      <c r="Q1565" s="319"/>
      <c r="R1565" s="319"/>
    </row>
    <row r="1566" spans="1:18" s="335" customFormat="1" ht="39.6" customHeight="1" x14ac:dyDescent="0.25">
      <c r="A1566" s="326"/>
      <c r="B1566" s="326"/>
      <c r="C1566" s="326"/>
      <c r="D1566" s="338"/>
      <c r="E1566" s="340"/>
      <c r="F1566" s="316"/>
      <c r="G1566" s="338"/>
      <c r="H1566" s="341"/>
      <c r="I1566" s="342"/>
      <c r="J1566" s="342"/>
      <c r="K1566" s="341"/>
      <c r="L1566" s="343"/>
      <c r="M1566" s="337"/>
      <c r="O1566" s="336"/>
      <c r="P1566" s="319"/>
      <c r="Q1566" s="319"/>
      <c r="R1566" s="319"/>
    </row>
    <row r="1567" spans="1:18" s="335" customFormat="1" ht="39.6" customHeight="1" x14ac:dyDescent="0.25">
      <c r="A1567" s="326"/>
      <c r="B1567" s="326"/>
      <c r="C1567" s="326"/>
      <c r="D1567" s="338"/>
      <c r="E1567" s="340"/>
      <c r="F1567" s="316"/>
      <c r="G1567" s="338"/>
      <c r="H1567" s="341"/>
      <c r="I1567" s="342"/>
      <c r="J1567" s="342"/>
      <c r="K1567" s="341"/>
      <c r="L1567" s="343"/>
      <c r="M1567" s="337"/>
      <c r="O1567" s="336"/>
      <c r="P1567" s="319"/>
      <c r="Q1567" s="319"/>
      <c r="R1567" s="319"/>
    </row>
    <row r="1568" spans="1:18" s="335" customFormat="1" ht="39.6" customHeight="1" x14ac:dyDescent="0.25">
      <c r="A1568" s="326"/>
      <c r="B1568" s="326"/>
      <c r="C1568" s="326"/>
      <c r="D1568" s="338"/>
      <c r="E1568" s="340"/>
      <c r="F1568" s="316"/>
      <c r="G1568" s="338"/>
      <c r="H1568" s="341"/>
      <c r="I1568" s="342"/>
      <c r="J1568" s="342"/>
      <c r="K1568" s="341"/>
      <c r="L1568" s="343"/>
      <c r="M1568" s="337"/>
      <c r="O1568" s="336"/>
      <c r="P1568" s="319"/>
      <c r="Q1568" s="319"/>
      <c r="R1568" s="319"/>
    </row>
    <row r="1569" spans="1:18" s="335" customFormat="1" ht="39.6" customHeight="1" x14ac:dyDescent="0.25">
      <c r="A1569" s="326"/>
      <c r="B1569" s="326"/>
      <c r="C1569" s="326"/>
      <c r="D1569" s="338"/>
      <c r="E1569" s="340"/>
      <c r="F1569" s="316"/>
      <c r="G1569" s="338"/>
      <c r="H1569" s="341"/>
      <c r="I1569" s="342"/>
      <c r="J1569" s="342"/>
      <c r="K1569" s="341"/>
      <c r="L1569" s="343"/>
      <c r="M1569" s="337"/>
      <c r="O1569" s="336"/>
      <c r="P1569" s="319"/>
      <c r="Q1569" s="319"/>
      <c r="R1569" s="319"/>
    </row>
    <row r="1570" spans="1:18" s="335" customFormat="1" ht="39.6" customHeight="1" x14ac:dyDescent="0.25">
      <c r="A1570" s="326"/>
      <c r="B1570" s="326"/>
      <c r="C1570" s="326"/>
      <c r="D1570" s="338"/>
      <c r="E1570" s="340"/>
      <c r="F1570" s="316"/>
      <c r="G1570" s="338"/>
      <c r="H1570" s="341"/>
      <c r="I1570" s="342"/>
      <c r="J1570" s="342"/>
      <c r="K1570" s="341"/>
      <c r="L1570" s="343"/>
      <c r="M1570" s="337"/>
      <c r="O1570" s="336"/>
      <c r="P1570" s="319"/>
      <c r="Q1570" s="319"/>
      <c r="R1570" s="319"/>
    </row>
    <row r="1571" spans="1:18" s="335" customFormat="1" ht="39.6" customHeight="1" x14ac:dyDescent="0.25">
      <c r="A1571" s="326"/>
      <c r="B1571" s="326"/>
      <c r="C1571" s="326"/>
      <c r="D1571" s="338"/>
      <c r="E1571" s="340"/>
      <c r="F1571" s="316"/>
      <c r="G1571" s="338"/>
      <c r="H1571" s="341"/>
      <c r="I1571" s="342"/>
      <c r="J1571" s="342"/>
      <c r="K1571" s="341"/>
      <c r="L1571" s="343"/>
      <c r="M1571" s="337"/>
      <c r="O1571" s="336"/>
      <c r="P1571" s="319"/>
      <c r="Q1571" s="319"/>
      <c r="R1571" s="319"/>
    </row>
    <row r="1572" spans="1:18" s="335" customFormat="1" ht="39.6" customHeight="1" x14ac:dyDescent="0.25">
      <c r="A1572" s="326"/>
      <c r="B1572" s="326"/>
      <c r="C1572" s="326"/>
      <c r="D1572" s="338"/>
      <c r="E1572" s="340"/>
      <c r="F1572" s="316"/>
      <c r="G1572" s="338"/>
      <c r="H1572" s="341"/>
      <c r="I1572" s="342"/>
      <c r="J1572" s="342"/>
      <c r="K1572" s="341"/>
      <c r="L1572" s="343"/>
      <c r="M1572" s="337"/>
      <c r="O1572" s="336"/>
      <c r="P1572" s="319"/>
      <c r="Q1572" s="319"/>
      <c r="R1572" s="319"/>
    </row>
    <row r="1573" spans="1:18" s="335" customFormat="1" ht="39.6" customHeight="1" x14ac:dyDescent="0.25">
      <c r="A1573" s="326"/>
      <c r="B1573" s="326"/>
      <c r="C1573" s="326"/>
      <c r="D1573" s="338"/>
      <c r="E1573" s="340"/>
      <c r="F1573" s="316"/>
      <c r="G1573" s="338"/>
      <c r="H1573" s="341"/>
      <c r="I1573" s="342"/>
      <c r="J1573" s="342"/>
      <c r="K1573" s="341"/>
      <c r="L1573" s="343"/>
      <c r="M1573" s="337"/>
      <c r="O1573" s="336"/>
      <c r="P1573" s="319"/>
      <c r="Q1573" s="319"/>
      <c r="R1573" s="319"/>
    </row>
    <row r="1574" spans="1:18" s="335" customFormat="1" ht="39.6" customHeight="1" x14ac:dyDescent="0.25">
      <c r="A1574" s="326"/>
      <c r="B1574" s="326"/>
      <c r="C1574" s="326"/>
      <c r="D1574" s="338"/>
      <c r="E1574" s="340"/>
      <c r="F1574" s="316"/>
      <c r="G1574" s="338"/>
      <c r="H1574" s="341"/>
      <c r="I1574" s="342"/>
      <c r="J1574" s="342"/>
      <c r="K1574" s="341"/>
      <c r="L1574" s="343"/>
      <c r="M1574" s="337"/>
      <c r="O1574" s="336"/>
      <c r="P1574" s="319"/>
      <c r="Q1574" s="319"/>
      <c r="R1574" s="319"/>
    </row>
    <row r="1575" spans="1:18" s="335" customFormat="1" ht="39.6" customHeight="1" x14ac:dyDescent="0.25">
      <c r="A1575" s="326"/>
      <c r="B1575" s="326"/>
      <c r="C1575" s="326"/>
      <c r="D1575" s="338"/>
      <c r="E1575" s="340"/>
      <c r="F1575" s="316"/>
      <c r="G1575" s="338"/>
      <c r="H1575" s="341"/>
      <c r="I1575" s="342"/>
      <c r="J1575" s="342"/>
      <c r="K1575" s="341"/>
      <c r="L1575" s="343"/>
      <c r="M1575" s="337"/>
      <c r="O1575" s="336"/>
      <c r="P1575" s="319"/>
      <c r="Q1575" s="319"/>
      <c r="R1575" s="319"/>
    </row>
    <row r="1576" spans="1:18" s="335" customFormat="1" ht="39.6" customHeight="1" x14ac:dyDescent="0.25">
      <c r="A1576" s="326"/>
      <c r="B1576" s="326"/>
      <c r="C1576" s="326"/>
      <c r="D1576" s="338"/>
      <c r="E1576" s="340"/>
      <c r="F1576" s="316"/>
      <c r="G1576" s="338"/>
      <c r="H1576" s="341"/>
      <c r="I1576" s="342"/>
      <c r="J1576" s="342"/>
      <c r="K1576" s="341"/>
      <c r="L1576" s="343"/>
      <c r="M1576" s="337"/>
      <c r="O1576" s="336"/>
      <c r="P1576" s="319"/>
      <c r="Q1576" s="319"/>
      <c r="R1576" s="319"/>
    </row>
    <row r="1577" spans="1:18" s="335" customFormat="1" ht="39.6" customHeight="1" x14ac:dyDescent="0.25">
      <c r="A1577" s="326"/>
      <c r="B1577" s="326"/>
      <c r="C1577" s="326"/>
      <c r="D1577" s="338"/>
      <c r="E1577" s="340"/>
      <c r="F1577" s="316"/>
      <c r="G1577" s="338"/>
      <c r="H1577" s="341"/>
      <c r="I1577" s="342"/>
      <c r="J1577" s="342"/>
      <c r="K1577" s="341"/>
      <c r="L1577" s="343"/>
      <c r="M1577" s="337"/>
      <c r="O1577" s="336"/>
      <c r="P1577" s="319"/>
      <c r="Q1577" s="319"/>
      <c r="R1577" s="319"/>
    </row>
    <row r="1578" spans="1:18" s="335" customFormat="1" ht="39.6" customHeight="1" x14ac:dyDescent="0.25">
      <c r="A1578" s="326"/>
      <c r="B1578" s="326"/>
      <c r="C1578" s="326"/>
      <c r="D1578" s="338"/>
      <c r="E1578" s="340"/>
      <c r="F1578" s="316"/>
      <c r="G1578" s="338"/>
      <c r="H1578" s="341"/>
      <c r="I1578" s="342"/>
      <c r="J1578" s="342"/>
      <c r="K1578" s="341"/>
      <c r="L1578" s="343"/>
      <c r="M1578" s="337"/>
      <c r="O1578" s="336"/>
      <c r="P1578" s="319"/>
      <c r="Q1578" s="319"/>
      <c r="R1578" s="319"/>
    </row>
    <row r="1579" spans="1:18" s="335" customFormat="1" ht="39.6" customHeight="1" x14ac:dyDescent="0.25">
      <c r="A1579" s="326"/>
      <c r="B1579" s="326"/>
      <c r="C1579" s="326"/>
      <c r="D1579" s="338"/>
      <c r="E1579" s="340"/>
      <c r="F1579" s="316"/>
      <c r="G1579" s="338"/>
      <c r="H1579" s="341"/>
      <c r="I1579" s="342"/>
      <c r="J1579" s="342"/>
      <c r="K1579" s="341"/>
      <c r="L1579" s="343"/>
      <c r="M1579" s="337"/>
      <c r="O1579" s="336"/>
      <c r="P1579" s="319"/>
      <c r="Q1579" s="319"/>
      <c r="R1579" s="319"/>
    </row>
    <row r="1580" spans="1:18" s="335" customFormat="1" ht="39.6" customHeight="1" x14ac:dyDescent="0.25">
      <c r="A1580" s="326"/>
      <c r="B1580" s="326"/>
      <c r="C1580" s="326"/>
      <c r="D1580" s="338"/>
      <c r="E1580" s="340"/>
      <c r="F1580" s="316"/>
      <c r="G1580" s="338"/>
      <c r="H1580" s="341"/>
      <c r="I1580" s="342"/>
      <c r="J1580" s="342"/>
      <c r="K1580" s="341"/>
      <c r="L1580" s="343"/>
      <c r="M1580" s="337"/>
      <c r="O1580" s="336"/>
      <c r="P1580" s="319"/>
      <c r="Q1580" s="319"/>
      <c r="R1580" s="319"/>
    </row>
    <row r="1581" spans="1:18" s="335" customFormat="1" ht="39.6" customHeight="1" x14ac:dyDescent="0.25">
      <c r="A1581" s="326"/>
      <c r="B1581" s="326"/>
      <c r="C1581" s="326"/>
      <c r="D1581" s="338"/>
      <c r="E1581" s="340"/>
      <c r="F1581" s="316"/>
      <c r="G1581" s="338"/>
      <c r="H1581" s="341"/>
      <c r="I1581" s="342"/>
      <c r="J1581" s="342"/>
      <c r="K1581" s="341"/>
      <c r="L1581" s="343"/>
      <c r="M1581" s="337"/>
      <c r="O1581" s="336"/>
      <c r="P1581" s="319"/>
      <c r="Q1581" s="319"/>
      <c r="R1581" s="319"/>
    </row>
    <row r="1582" spans="1:18" s="335" customFormat="1" ht="39.6" customHeight="1" x14ac:dyDescent="0.25">
      <c r="A1582" s="326"/>
      <c r="B1582" s="326"/>
      <c r="C1582" s="326"/>
      <c r="D1582" s="338"/>
      <c r="E1582" s="340"/>
      <c r="F1582" s="316"/>
      <c r="G1582" s="338"/>
      <c r="H1582" s="341"/>
      <c r="I1582" s="342"/>
      <c r="J1582" s="342"/>
      <c r="K1582" s="341"/>
      <c r="L1582" s="343"/>
      <c r="M1582" s="337"/>
      <c r="O1582" s="336"/>
      <c r="P1582" s="319"/>
      <c r="Q1582" s="319"/>
      <c r="R1582" s="319"/>
    </row>
    <row r="1583" spans="1:18" s="335" customFormat="1" ht="39.6" customHeight="1" x14ac:dyDescent="0.25">
      <c r="A1583" s="326"/>
      <c r="B1583" s="326"/>
      <c r="C1583" s="326"/>
      <c r="D1583" s="338"/>
      <c r="E1583" s="340"/>
      <c r="F1583" s="316"/>
      <c r="G1583" s="338"/>
      <c r="H1583" s="341"/>
      <c r="I1583" s="342"/>
      <c r="J1583" s="342"/>
      <c r="K1583" s="341"/>
      <c r="L1583" s="343"/>
      <c r="M1583" s="337"/>
      <c r="O1583" s="336"/>
      <c r="P1583" s="319"/>
      <c r="Q1583" s="319"/>
      <c r="R1583" s="319"/>
    </row>
    <row r="1584" spans="1:18" s="335" customFormat="1" ht="39.6" customHeight="1" x14ac:dyDescent="0.25">
      <c r="A1584" s="326"/>
      <c r="B1584" s="326"/>
      <c r="C1584" s="326"/>
      <c r="D1584" s="338"/>
      <c r="E1584" s="340"/>
      <c r="F1584" s="316"/>
      <c r="G1584" s="338"/>
      <c r="H1584" s="341"/>
      <c r="I1584" s="342"/>
      <c r="J1584" s="342"/>
      <c r="K1584" s="341"/>
      <c r="L1584" s="343"/>
      <c r="M1584" s="337"/>
      <c r="O1584" s="336"/>
      <c r="P1584" s="319"/>
      <c r="Q1584" s="319"/>
      <c r="R1584" s="319"/>
    </row>
    <row r="1585" spans="1:18" s="335" customFormat="1" ht="39.6" customHeight="1" x14ac:dyDescent="0.25">
      <c r="A1585" s="326"/>
      <c r="B1585" s="326"/>
      <c r="C1585" s="326"/>
      <c r="D1585" s="338"/>
      <c r="E1585" s="340"/>
      <c r="F1585" s="316"/>
      <c r="G1585" s="338"/>
      <c r="H1585" s="341"/>
      <c r="I1585" s="342"/>
      <c r="J1585" s="342"/>
      <c r="K1585" s="341"/>
      <c r="L1585" s="343"/>
      <c r="M1585" s="337"/>
      <c r="O1585" s="336"/>
      <c r="P1585" s="319"/>
      <c r="Q1585" s="319"/>
      <c r="R1585" s="319"/>
    </row>
    <row r="1586" spans="1:18" s="335" customFormat="1" ht="39.6" customHeight="1" x14ac:dyDescent="0.25">
      <c r="A1586" s="326"/>
      <c r="B1586" s="326"/>
      <c r="C1586" s="326"/>
      <c r="D1586" s="338"/>
      <c r="E1586" s="340"/>
      <c r="F1586" s="316"/>
      <c r="G1586" s="338"/>
      <c r="H1586" s="341"/>
      <c r="I1586" s="342"/>
      <c r="J1586" s="342"/>
      <c r="K1586" s="341"/>
      <c r="L1586" s="343"/>
      <c r="M1586" s="337"/>
      <c r="O1586" s="336"/>
      <c r="P1586" s="319"/>
      <c r="Q1586" s="319"/>
      <c r="R1586" s="319"/>
    </row>
    <row r="1587" spans="1:18" s="335" customFormat="1" ht="39.6" customHeight="1" x14ac:dyDescent="0.25">
      <c r="A1587" s="326"/>
      <c r="B1587" s="326"/>
      <c r="C1587" s="326"/>
      <c r="D1587" s="338"/>
      <c r="E1587" s="340"/>
      <c r="F1587" s="316"/>
      <c r="G1587" s="338"/>
      <c r="H1587" s="341"/>
      <c r="I1587" s="342"/>
      <c r="J1587" s="342"/>
      <c r="K1587" s="341"/>
      <c r="L1587" s="343"/>
      <c r="M1587" s="337"/>
      <c r="O1587" s="336"/>
      <c r="P1587" s="319"/>
      <c r="Q1587" s="319"/>
      <c r="R1587" s="319"/>
    </row>
    <row r="1588" spans="1:18" s="335" customFormat="1" ht="39.6" customHeight="1" x14ac:dyDescent="0.25">
      <c r="A1588" s="326"/>
      <c r="B1588" s="326"/>
      <c r="C1588" s="326"/>
      <c r="D1588" s="338"/>
      <c r="E1588" s="340"/>
      <c r="F1588" s="316"/>
      <c r="G1588" s="338"/>
      <c r="H1588" s="341"/>
      <c r="I1588" s="342"/>
      <c r="J1588" s="342"/>
      <c r="K1588" s="341"/>
      <c r="L1588" s="343"/>
      <c r="M1588" s="337"/>
      <c r="O1588" s="336"/>
      <c r="P1588" s="319"/>
      <c r="Q1588" s="319"/>
      <c r="R1588" s="319"/>
    </row>
    <row r="1589" spans="1:18" s="335" customFormat="1" ht="39.6" customHeight="1" x14ac:dyDescent="0.25">
      <c r="A1589" s="326"/>
      <c r="B1589" s="326"/>
      <c r="C1589" s="326"/>
      <c r="D1589" s="338"/>
      <c r="E1589" s="340"/>
      <c r="F1589" s="316"/>
      <c r="G1589" s="338"/>
      <c r="H1589" s="341"/>
      <c r="I1589" s="342"/>
      <c r="J1589" s="342"/>
      <c r="K1589" s="341"/>
      <c r="L1589" s="343"/>
      <c r="M1589" s="337"/>
      <c r="O1589" s="336"/>
      <c r="P1589" s="319"/>
      <c r="Q1589" s="319"/>
      <c r="R1589" s="319"/>
    </row>
    <row r="1590" spans="1:18" s="335" customFormat="1" ht="39.6" customHeight="1" x14ac:dyDescent="0.25">
      <c r="A1590" s="326"/>
      <c r="B1590" s="326"/>
      <c r="C1590" s="326"/>
      <c r="D1590" s="338"/>
      <c r="E1590" s="340"/>
      <c r="F1590" s="316"/>
      <c r="G1590" s="338"/>
      <c r="H1590" s="341"/>
      <c r="I1590" s="342"/>
      <c r="J1590" s="342"/>
      <c r="K1590" s="341"/>
      <c r="L1590" s="343"/>
      <c r="M1590" s="337"/>
      <c r="O1590" s="336"/>
      <c r="P1590" s="319"/>
      <c r="Q1590" s="319"/>
      <c r="R1590" s="319"/>
    </row>
    <row r="1591" spans="1:18" s="335" customFormat="1" ht="39.6" customHeight="1" x14ac:dyDescent="0.25">
      <c r="A1591" s="326"/>
      <c r="B1591" s="326"/>
      <c r="C1591" s="326"/>
      <c r="D1591" s="338"/>
      <c r="E1591" s="340"/>
      <c r="F1591" s="316"/>
      <c r="G1591" s="338"/>
      <c r="H1591" s="341"/>
      <c r="I1591" s="342"/>
      <c r="J1591" s="342"/>
      <c r="K1591" s="341"/>
      <c r="L1591" s="343"/>
      <c r="M1591" s="337"/>
      <c r="O1591" s="336"/>
      <c r="P1591" s="319"/>
      <c r="Q1591" s="319"/>
      <c r="R1591" s="319"/>
    </row>
    <row r="1592" spans="1:18" s="335" customFormat="1" ht="39.6" customHeight="1" x14ac:dyDescent="0.25">
      <c r="A1592" s="326"/>
      <c r="B1592" s="326"/>
      <c r="C1592" s="326"/>
      <c r="D1592" s="338"/>
      <c r="E1592" s="340"/>
      <c r="F1592" s="316"/>
      <c r="G1592" s="338"/>
      <c r="H1592" s="341"/>
      <c r="I1592" s="342"/>
      <c r="J1592" s="342"/>
      <c r="K1592" s="341"/>
      <c r="L1592" s="343"/>
      <c r="M1592" s="337"/>
      <c r="O1592" s="336"/>
      <c r="P1592" s="319"/>
      <c r="Q1592" s="319"/>
      <c r="R1592" s="319"/>
    </row>
    <row r="1593" spans="1:18" s="335" customFormat="1" ht="39.6" customHeight="1" x14ac:dyDescent="0.25">
      <c r="A1593" s="326"/>
      <c r="B1593" s="326"/>
      <c r="C1593" s="326"/>
      <c r="D1593" s="338"/>
      <c r="E1593" s="340"/>
      <c r="F1593" s="316"/>
      <c r="G1593" s="338"/>
      <c r="H1593" s="341"/>
      <c r="I1593" s="342"/>
      <c r="J1593" s="342"/>
      <c r="K1593" s="341"/>
      <c r="L1593" s="343"/>
      <c r="M1593" s="337"/>
      <c r="O1593" s="336"/>
      <c r="P1593" s="319"/>
      <c r="Q1593" s="319"/>
      <c r="R1593" s="319"/>
    </row>
    <row r="1594" spans="1:18" s="335" customFormat="1" ht="39.6" customHeight="1" x14ac:dyDescent="0.25">
      <c r="A1594" s="326"/>
      <c r="B1594" s="326"/>
      <c r="C1594" s="326"/>
      <c r="D1594" s="338"/>
      <c r="E1594" s="340"/>
      <c r="F1594" s="316"/>
      <c r="G1594" s="338"/>
      <c r="H1594" s="341"/>
      <c r="I1594" s="342"/>
      <c r="J1594" s="342"/>
      <c r="K1594" s="341"/>
      <c r="L1594" s="343"/>
      <c r="M1594" s="337"/>
      <c r="O1594" s="336"/>
      <c r="P1594" s="319"/>
      <c r="Q1594" s="319"/>
      <c r="R1594" s="319"/>
    </row>
    <row r="1595" spans="1:18" s="335" customFormat="1" ht="39.6" customHeight="1" x14ac:dyDescent="0.25">
      <c r="A1595" s="326"/>
      <c r="B1595" s="326"/>
      <c r="C1595" s="326"/>
      <c r="D1595" s="338"/>
      <c r="E1595" s="340"/>
      <c r="F1595" s="316"/>
      <c r="G1595" s="338"/>
      <c r="H1595" s="341"/>
      <c r="I1595" s="342"/>
      <c r="J1595" s="342"/>
      <c r="K1595" s="341"/>
      <c r="L1595" s="343"/>
      <c r="M1595" s="337"/>
      <c r="O1595" s="336"/>
      <c r="P1595" s="319"/>
      <c r="Q1595" s="319"/>
      <c r="R1595" s="319"/>
    </row>
    <row r="1596" spans="1:18" s="335" customFormat="1" ht="39.6" customHeight="1" x14ac:dyDescent="0.25">
      <c r="A1596" s="326"/>
      <c r="B1596" s="326"/>
      <c r="C1596" s="326"/>
      <c r="D1596" s="338"/>
      <c r="E1596" s="340"/>
      <c r="F1596" s="316"/>
      <c r="G1596" s="338"/>
      <c r="H1596" s="341"/>
      <c r="I1596" s="342"/>
      <c r="J1596" s="342"/>
      <c r="K1596" s="341"/>
      <c r="L1596" s="343"/>
      <c r="M1596" s="337"/>
      <c r="O1596" s="336"/>
      <c r="P1596" s="319"/>
      <c r="Q1596" s="319"/>
      <c r="R1596" s="319"/>
    </row>
    <row r="1597" spans="1:18" s="335" customFormat="1" ht="39.6" customHeight="1" x14ac:dyDescent="0.25">
      <c r="A1597" s="326"/>
      <c r="B1597" s="326"/>
      <c r="C1597" s="326"/>
      <c r="D1597" s="338"/>
      <c r="E1597" s="340"/>
      <c r="F1597" s="316"/>
      <c r="G1597" s="338"/>
      <c r="H1597" s="341"/>
      <c r="I1597" s="342"/>
      <c r="J1597" s="342"/>
      <c r="K1597" s="341"/>
      <c r="L1597" s="343"/>
      <c r="M1597" s="337"/>
      <c r="O1597" s="336"/>
      <c r="P1597" s="319"/>
      <c r="Q1597" s="319"/>
      <c r="R1597" s="319"/>
    </row>
    <row r="1598" spans="1:18" s="335" customFormat="1" ht="39.6" customHeight="1" x14ac:dyDescent="0.25">
      <c r="A1598" s="326"/>
      <c r="B1598" s="326"/>
      <c r="C1598" s="326"/>
      <c r="D1598" s="338"/>
      <c r="E1598" s="340"/>
      <c r="F1598" s="316"/>
      <c r="G1598" s="338"/>
      <c r="H1598" s="341"/>
      <c r="I1598" s="342"/>
      <c r="J1598" s="342"/>
      <c r="K1598" s="341"/>
      <c r="L1598" s="343"/>
      <c r="M1598" s="337"/>
      <c r="O1598" s="336"/>
      <c r="P1598" s="319"/>
      <c r="Q1598" s="319"/>
      <c r="R1598" s="319"/>
    </row>
    <row r="1599" spans="1:18" s="335" customFormat="1" ht="39.6" customHeight="1" x14ac:dyDescent="0.25">
      <c r="A1599" s="326"/>
      <c r="B1599" s="326"/>
      <c r="C1599" s="326"/>
      <c r="D1599" s="338"/>
      <c r="E1599" s="340"/>
      <c r="F1599" s="316"/>
      <c r="G1599" s="338"/>
      <c r="H1599" s="341"/>
      <c r="I1599" s="342"/>
      <c r="J1599" s="342"/>
      <c r="K1599" s="341"/>
      <c r="L1599" s="343"/>
      <c r="M1599" s="337"/>
      <c r="O1599" s="336"/>
      <c r="P1599" s="319"/>
      <c r="Q1599" s="319"/>
      <c r="R1599" s="319"/>
    </row>
    <row r="1600" spans="1:18" s="335" customFormat="1" ht="39.6" customHeight="1" x14ac:dyDescent="0.25">
      <c r="A1600" s="326"/>
      <c r="B1600" s="326"/>
      <c r="C1600" s="326"/>
      <c r="D1600" s="338"/>
      <c r="E1600" s="340"/>
      <c r="F1600" s="316"/>
      <c r="G1600" s="338"/>
      <c r="H1600" s="341"/>
      <c r="I1600" s="342"/>
      <c r="J1600" s="342"/>
      <c r="K1600" s="341"/>
      <c r="L1600" s="343"/>
      <c r="M1600" s="337"/>
      <c r="O1600" s="336"/>
      <c r="P1600" s="319"/>
      <c r="Q1600" s="319"/>
      <c r="R1600" s="319"/>
    </row>
    <row r="1601" spans="1:18" s="335" customFormat="1" ht="39.6" customHeight="1" x14ac:dyDescent="0.25">
      <c r="A1601" s="326"/>
      <c r="B1601" s="326"/>
      <c r="C1601" s="326"/>
      <c r="D1601" s="338"/>
      <c r="E1601" s="340"/>
      <c r="F1601" s="316"/>
      <c r="G1601" s="338"/>
      <c r="H1601" s="341"/>
      <c r="I1601" s="342"/>
      <c r="J1601" s="342"/>
      <c r="K1601" s="341"/>
      <c r="L1601" s="343"/>
      <c r="M1601" s="337"/>
      <c r="O1601" s="336"/>
      <c r="P1601" s="319"/>
      <c r="Q1601" s="319"/>
      <c r="R1601" s="319"/>
    </row>
    <row r="1602" spans="1:18" s="335" customFormat="1" ht="39.6" customHeight="1" x14ac:dyDescent="0.25">
      <c r="A1602" s="326"/>
      <c r="B1602" s="326"/>
      <c r="C1602" s="326"/>
      <c r="D1602" s="338"/>
      <c r="E1602" s="340"/>
      <c r="F1602" s="316"/>
      <c r="G1602" s="338"/>
      <c r="H1602" s="341"/>
      <c r="I1602" s="342"/>
      <c r="J1602" s="342"/>
      <c r="K1602" s="341"/>
      <c r="L1602" s="343"/>
      <c r="M1602" s="337"/>
      <c r="O1602" s="336"/>
      <c r="P1602" s="319"/>
      <c r="Q1602" s="319"/>
      <c r="R1602" s="319"/>
    </row>
    <row r="1603" spans="1:18" s="335" customFormat="1" ht="39.6" customHeight="1" x14ac:dyDescent="0.25">
      <c r="A1603" s="326"/>
      <c r="B1603" s="326"/>
      <c r="C1603" s="326"/>
      <c r="D1603" s="338"/>
      <c r="E1603" s="340"/>
      <c r="F1603" s="316"/>
      <c r="G1603" s="338"/>
      <c r="H1603" s="341"/>
      <c r="I1603" s="342"/>
      <c r="J1603" s="342"/>
      <c r="K1603" s="341"/>
      <c r="L1603" s="343"/>
      <c r="M1603" s="337"/>
      <c r="O1603" s="336"/>
      <c r="P1603" s="319"/>
      <c r="Q1603" s="319"/>
      <c r="R1603" s="319"/>
    </row>
    <row r="1604" spans="1:18" s="335" customFormat="1" ht="39.6" customHeight="1" x14ac:dyDescent="0.25">
      <c r="A1604" s="326"/>
      <c r="B1604" s="326"/>
      <c r="C1604" s="326"/>
      <c r="D1604" s="338"/>
      <c r="E1604" s="340"/>
      <c r="F1604" s="316"/>
      <c r="G1604" s="338"/>
      <c r="H1604" s="341"/>
      <c r="I1604" s="342"/>
      <c r="J1604" s="342"/>
      <c r="K1604" s="341"/>
      <c r="L1604" s="343"/>
      <c r="M1604" s="337"/>
      <c r="O1604" s="336"/>
      <c r="P1604" s="319"/>
      <c r="Q1604" s="319"/>
      <c r="R1604" s="319"/>
    </row>
    <row r="1605" spans="1:18" s="335" customFormat="1" ht="39.6" customHeight="1" x14ac:dyDescent="0.25">
      <c r="A1605" s="326"/>
      <c r="B1605" s="326"/>
      <c r="C1605" s="326"/>
      <c r="D1605" s="338"/>
      <c r="E1605" s="340"/>
      <c r="F1605" s="316"/>
      <c r="G1605" s="338"/>
      <c r="H1605" s="341"/>
      <c r="I1605" s="342"/>
      <c r="J1605" s="342"/>
      <c r="K1605" s="341"/>
      <c r="L1605" s="343"/>
      <c r="M1605" s="337"/>
      <c r="O1605" s="336"/>
      <c r="P1605" s="319"/>
      <c r="Q1605" s="319"/>
      <c r="R1605" s="319"/>
    </row>
    <row r="1606" spans="1:18" s="335" customFormat="1" ht="39.6" customHeight="1" x14ac:dyDescent="0.25">
      <c r="A1606" s="326"/>
      <c r="B1606" s="326"/>
      <c r="C1606" s="326"/>
      <c r="D1606" s="338"/>
      <c r="E1606" s="340"/>
      <c r="F1606" s="316"/>
      <c r="G1606" s="338"/>
      <c r="H1606" s="341"/>
      <c r="I1606" s="342"/>
      <c r="J1606" s="342"/>
      <c r="K1606" s="341"/>
      <c r="L1606" s="343"/>
      <c r="M1606" s="337"/>
      <c r="O1606" s="336"/>
      <c r="P1606" s="319"/>
      <c r="Q1606" s="319"/>
      <c r="R1606" s="319"/>
    </row>
    <row r="1607" spans="1:18" s="335" customFormat="1" ht="39.6" customHeight="1" x14ac:dyDescent="0.25">
      <c r="A1607" s="326"/>
      <c r="B1607" s="326"/>
      <c r="C1607" s="326"/>
      <c r="D1607" s="338"/>
      <c r="E1607" s="340"/>
      <c r="F1607" s="316"/>
      <c r="G1607" s="338"/>
      <c r="H1607" s="341"/>
      <c r="I1607" s="342"/>
      <c r="J1607" s="342"/>
      <c r="K1607" s="341"/>
      <c r="L1607" s="343"/>
      <c r="M1607" s="337"/>
      <c r="O1607" s="336"/>
      <c r="P1607" s="319"/>
      <c r="Q1607" s="319"/>
      <c r="R1607" s="319"/>
    </row>
    <row r="1608" spans="1:18" s="335" customFormat="1" ht="39.6" customHeight="1" x14ac:dyDescent="0.25">
      <c r="A1608" s="326"/>
      <c r="B1608" s="326"/>
      <c r="C1608" s="326"/>
      <c r="D1608" s="338"/>
      <c r="E1608" s="340"/>
      <c r="F1608" s="316"/>
      <c r="G1608" s="338"/>
      <c r="H1608" s="341"/>
      <c r="I1608" s="342"/>
      <c r="J1608" s="342"/>
      <c r="K1608" s="341"/>
      <c r="L1608" s="343"/>
      <c r="M1608" s="337"/>
      <c r="O1608" s="336"/>
      <c r="P1608" s="319"/>
      <c r="Q1608" s="319"/>
      <c r="R1608" s="319"/>
    </row>
    <row r="1609" spans="1:18" s="335" customFormat="1" ht="39.6" customHeight="1" x14ac:dyDescent="0.25">
      <c r="A1609" s="326"/>
      <c r="B1609" s="326"/>
      <c r="C1609" s="326"/>
      <c r="D1609" s="338"/>
      <c r="E1609" s="340"/>
      <c r="F1609" s="316"/>
      <c r="G1609" s="338"/>
      <c r="H1609" s="341"/>
      <c r="I1609" s="342"/>
      <c r="J1609" s="342"/>
      <c r="K1609" s="341"/>
      <c r="L1609" s="343"/>
      <c r="M1609" s="337"/>
      <c r="O1609" s="336"/>
      <c r="P1609" s="319"/>
      <c r="Q1609" s="319"/>
      <c r="R1609" s="319"/>
    </row>
    <row r="1610" spans="1:18" s="335" customFormat="1" ht="39.6" customHeight="1" x14ac:dyDescent="0.25">
      <c r="A1610" s="326"/>
      <c r="B1610" s="326"/>
      <c r="C1610" s="326"/>
      <c r="D1610" s="338"/>
      <c r="E1610" s="340"/>
      <c r="F1610" s="316"/>
      <c r="G1610" s="338"/>
      <c r="H1610" s="341"/>
      <c r="I1610" s="342"/>
      <c r="J1610" s="342"/>
      <c r="K1610" s="341"/>
      <c r="L1610" s="343"/>
      <c r="M1610" s="337"/>
      <c r="O1610" s="336"/>
      <c r="P1610" s="319"/>
      <c r="Q1610" s="319"/>
      <c r="R1610" s="319"/>
    </row>
    <row r="1611" spans="1:18" s="335" customFormat="1" ht="39.6" customHeight="1" x14ac:dyDescent="0.25">
      <c r="A1611" s="326"/>
      <c r="B1611" s="326"/>
      <c r="C1611" s="326"/>
      <c r="D1611" s="338"/>
      <c r="E1611" s="340"/>
      <c r="F1611" s="316"/>
      <c r="G1611" s="338"/>
      <c r="H1611" s="341"/>
      <c r="I1611" s="342"/>
      <c r="J1611" s="342"/>
      <c r="K1611" s="341"/>
      <c r="L1611" s="343"/>
      <c r="M1611" s="337"/>
      <c r="O1611" s="336"/>
      <c r="P1611" s="319"/>
      <c r="Q1611" s="319"/>
      <c r="R1611" s="319"/>
    </row>
    <row r="1612" spans="1:18" s="335" customFormat="1" ht="39.6" customHeight="1" x14ac:dyDescent="0.25">
      <c r="A1612" s="326"/>
      <c r="B1612" s="326"/>
      <c r="C1612" s="326"/>
      <c r="D1612" s="338"/>
      <c r="E1612" s="340"/>
      <c r="F1612" s="316"/>
      <c r="G1612" s="338"/>
      <c r="H1612" s="341"/>
      <c r="I1612" s="342"/>
      <c r="J1612" s="342"/>
      <c r="K1612" s="341"/>
      <c r="L1612" s="343"/>
      <c r="M1612" s="337"/>
      <c r="O1612" s="336"/>
      <c r="P1612" s="319"/>
      <c r="Q1612" s="319"/>
      <c r="R1612" s="319"/>
    </row>
    <row r="1613" spans="1:18" s="335" customFormat="1" ht="39.6" customHeight="1" x14ac:dyDescent="0.25">
      <c r="A1613" s="326"/>
      <c r="B1613" s="326"/>
      <c r="C1613" s="326"/>
      <c r="D1613" s="338"/>
      <c r="E1613" s="340"/>
      <c r="F1613" s="316"/>
      <c r="G1613" s="338"/>
      <c r="H1613" s="341"/>
      <c r="I1613" s="342"/>
      <c r="J1613" s="342"/>
      <c r="K1613" s="341"/>
      <c r="L1613" s="343"/>
      <c r="M1613" s="337"/>
      <c r="O1613" s="336"/>
      <c r="P1613" s="319"/>
      <c r="Q1613" s="319"/>
      <c r="R1613" s="319"/>
    </row>
    <row r="1614" spans="1:18" s="335" customFormat="1" ht="39.6" customHeight="1" x14ac:dyDescent="0.25">
      <c r="A1614" s="326"/>
      <c r="B1614" s="326"/>
      <c r="C1614" s="326"/>
      <c r="D1614" s="338"/>
      <c r="E1614" s="340"/>
      <c r="F1614" s="316"/>
      <c r="G1614" s="338"/>
      <c r="H1614" s="341"/>
      <c r="I1614" s="342"/>
      <c r="J1614" s="342"/>
      <c r="K1614" s="341"/>
      <c r="L1614" s="343"/>
      <c r="M1614" s="337"/>
      <c r="O1614" s="336"/>
      <c r="P1614" s="319"/>
      <c r="Q1614" s="319"/>
      <c r="R1614" s="319"/>
    </row>
    <row r="1615" spans="1:18" s="335" customFormat="1" ht="39.6" customHeight="1" x14ac:dyDescent="0.25">
      <c r="A1615" s="326"/>
      <c r="B1615" s="326"/>
      <c r="C1615" s="326"/>
      <c r="D1615" s="338"/>
      <c r="E1615" s="340"/>
      <c r="F1615" s="316"/>
      <c r="G1615" s="338"/>
      <c r="H1615" s="341"/>
      <c r="I1615" s="342"/>
      <c r="J1615" s="342"/>
      <c r="K1615" s="341"/>
      <c r="L1615" s="343"/>
      <c r="M1615" s="337"/>
      <c r="O1615" s="336"/>
      <c r="P1615" s="319"/>
      <c r="Q1615" s="319"/>
      <c r="R1615" s="319"/>
    </row>
    <row r="1616" spans="1:18" s="335" customFormat="1" ht="39.6" customHeight="1" x14ac:dyDescent="0.25">
      <c r="A1616" s="326"/>
      <c r="B1616" s="326"/>
      <c r="C1616" s="326"/>
      <c r="D1616" s="338"/>
      <c r="E1616" s="340"/>
      <c r="F1616" s="316"/>
      <c r="G1616" s="338"/>
      <c r="H1616" s="341"/>
      <c r="I1616" s="342"/>
      <c r="J1616" s="342"/>
      <c r="K1616" s="341"/>
      <c r="L1616" s="343"/>
      <c r="M1616" s="337"/>
      <c r="O1616" s="336"/>
      <c r="P1616" s="319"/>
      <c r="Q1616" s="319"/>
      <c r="R1616" s="319"/>
    </row>
    <row r="1617" spans="1:18" s="335" customFormat="1" ht="39.6" customHeight="1" x14ac:dyDescent="0.25">
      <c r="A1617" s="326"/>
      <c r="B1617" s="326"/>
      <c r="C1617" s="326"/>
      <c r="D1617" s="338"/>
      <c r="E1617" s="340"/>
      <c r="F1617" s="316"/>
      <c r="G1617" s="338"/>
      <c r="H1617" s="341"/>
      <c r="I1617" s="342"/>
      <c r="J1617" s="342"/>
      <c r="K1617" s="341"/>
      <c r="L1617" s="343"/>
      <c r="M1617" s="337"/>
      <c r="O1617" s="336"/>
      <c r="P1617" s="319"/>
      <c r="Q1617" s="319"/>
      <c r="R1617" s="319"/>
    </row>
    <row r="1618" spans="1:18" s="335" customFormat="1" ht="39.6" customHeight="1" x14ac:dyDescent="0.25">
      <c r="A1618" s="326"/>
      <c r="B1618" s="326"/>
      <c r="C1618" s="326"/>
      <c r="D1618" s="338"/>
      <c r="E1618" s="340"/>
      <c r="F1618" s="316"/>
      <c r="G1618" s="338"/>
      <c r="H1618" s="341"/>
      <c r="I1618" s="342"/>
      <c r="J1618" s="342"/>
      <c r="K1618" s="341"/>
      <c r="L1618" s="343"/>
      <c r="M1618" s="337"/>
      <c r="O1618" s="336"/>
      <c r="P1618" s="319"/>
      <c r="Q1618" s="319"/>
      <c r="R1618" s="319"/>
    </row>
    <row r="1619" spans="1:18" s="335" customFormat="1" ht="39.6" customHeight="1" x14ac:dyDescent="0.25">
      <c r="A1619" s="326"/>
      <c r="B1619" s="326"/>
      <c r="C1619" s="326"/>
      <c r="D1619" s="338"/>
      <c r="E1619" s="340"/>
      <c r="F1619" s="316"/>
      <c r="G1619" s="338"/>
      <c r="H1619" s="341"/>
      <c r="I1619" s="342"/>
      <c r="J1619" s="342"/>
      <c r="K1619" s="341"/>
      <c r="L1619" s="343"/>
      <c r="M1619" s="337"/>
      <c r="O1619" s="336"/>
      <c r="P1619" s="319"/>
      <c r="Q1619" s="319"/>
      <c r="R1619" s="319"/>
    </row>
    <row r="1620" spans="1:18" s="335" customFormat="1" ht="39.6" customHeight="1" x14ac:dyDescent="0.25">
      <c r="A1620" s="326"/>
      <c r="B1620" s="326"/>
      <c r="C1620" s="326"/>
      <c r="D1620" s="338"/>
      <c r="E1620" s="340"/>
      <c r="F1620" s="316"/>
      <c r="G1620" s="338"/>
      <c r="H1620" s="341"/>
      <c r="I1620" s="342"/>
      <c r="J1620" s="342"/>
      <c r="K1620" s="341"/>
      <c r="L1620" s="343"/>
      <c r="M1620" s="337"/>
      <c r="O1620" s="336"/>
      <c r="P1620" s="319"/>
      <c r="Q1620" s="319"/>
      <c r="R1620" s="319"/>
    </row>
    <row r="1621" spans="1:18" s="335" customFormat="1" ht="39.6" customHeight="1" x14ac:dyDescent="0.25">
      <c r="A1621" s="326"/>
      <c r="B1621" s="326"/>
      <c r="C1621" s="326"/>
      <c r="D1621" s="338"/>
      <c r="E1621" s="340"/>
      <c r="F1621" s="316"/>
      <c r="G1621" s="338"/>
      <c r="H1621" s="341"/>
      <c r="I1621" s="342"/>
      <c r="J1621" s="342"/>
      <c r="K1621" s="341"/>
      <c r="L1621" s="343"/>
      <c r="M1621" s="337"/>
      <c r="O1621" s="336"/>
      <c r="P1621" s="319"/>
      <c r="Q1621" s="319"/>
      <c r="R1621" s="319"/>
    </row>
    <row r="1622" spans="1:18" s="335" customFormat="1" ht="39.6" customHeight="1" x14ac:dyDescent="0.25">
      <c r="A1622" s="326"/>
      <c r="B1622" s="326"/>
      <c r="C1622" s="326"/>
      <c r="D1622" s="338"/>
      <c r="E1622" s="340"/>
      <c r="F1622" s="316"/>
      <c r="G1622" s="338"/>
      <c r="H1622" s="341"/>
      <c r="I1622" s="342"/>
      <c r="J1622" s="342"/>
      <c r="K1622" s="341"/>
      <c r="L1622" s="343"/>
      <c r="M1622" s="337"/>
      <c r="O1622" s="336"/>
      <c r="P1622" s="319"/>
      <c r="Q1622" s="319"/>
      <c r="R1622" s="319"/>
    </row>
    <row r="1623" spans="1:18" s="335" customFormat="1" ht="39.6" customHeight="1" x14ac:dyDescent="0.25">
      <c r="A1623" s="326"/>
      <c r="B1623" s="326"/>
      <c r="C1623" s="326"/>
      <c r="D1623" s="338"/>
      <c r="E1623" s="340"/>
      <c r="F1623" s="316"/>
      <c r="G1623" s="338"/>
      <c r="H1623" s="341"/>
      <c r="I1623" s="342"/>
      <c r="J1623" s="342"/>
      <c r="K1623" s="341"/>
      <c r="L1623" s="343"/>
      <c r="M1623" s="337"/>
      <c r="O1623" s="336"/>
      <c r="P1623" s="319"/>
      <c r="Q1623" s="319"/>
      <c r="R1623" s="319"/>
    </row>
    <row r="1624" spans="1:18" s="335" customFormat="1" ht="39.6" customHeight="1" x14ac:dyDescent="0.25">
      <c r="A1624" s="326"/>
      <c r="B1624" s="326"/>
      <c r="C1624" s="326"/>
      <c r="D1624" s="338"/>
      <c r="E1624" s="340"/>
      <c r="F1624" s="316"/>
      <c r="G1624" s="338"/>
      <c r="H1624" s="341"/>
      <c r="I1624" s="342"/>
      <c r="J1624" s="342"/>
      <c r="K1624" s="341"/>
      <c r="L1624" s="343"/>
      <c r="M1624" s="337"/>
      <c r="O1624" s="336"/>
      <c r="P1624" s="319"/>
      <c r="Q1624" s="319"/>
      <c r="R1624" s="319"/>
    </row>
    <row r="1625" spans="1:18" s="335" customFormat="1" ht="39.6" customHeight="1" x14ac:dyDescent="0.25">
      <c r="A1625" s="326"/>
      <c r="B1625" s="326"/>
      <c r="C1625" s="326"/>
      <c r="D1625" s="338"/>
      <c r="E1625" s="340"/>
      <c r="F1625" s="316"/>
      <c r="G1625" s="338"/>
      <c r="H1625" s="341"/>
      <c r="I1625" s="342"/>
      <c r="J1625" s="342"/>
      <c r="K1625" s="341"/>
      <c r="L1625" s="343"/>
      <c r="M1625" s="337"/>
      <c r="O1625" s="336"/>
      <c r="P1625" s="319"/>
      <c r="Q1625" s="319"/>
      <c r="R1625" s="319"/>
    </row>
    <row r="1626" spans="1:18" s="335" customFormat="1" ht="39.6" customHeight="1" x14ac:dyDescent="0.25">
      <c r="A1626" s="326"/>
      <c r="B1626" s="326"/>
      <c r="C1626" s="326"/>
      <c r="D1626" s="338"/>
      <c r="E1626" s="340"/>
      <c r="F1626" s="316"/>
      <c r="G1626" s="338"/>
      <c r="H1626" s="341"/>
      <c r="I1626" s="342"/>
      <c r="J1626" s="342"/>
      <c r="K1626" s="341"/>
      <c r="L1626" s="343"/>
      <c r="M1626" s="337"/>
      <c r="O1626" s="336"/>
      <c r="P1626" s="319"/>
      <c r="Q1626" s="319"/>
      <c r="R1626" s="319"/>
    </row>
    <row r="1627" spans="1:18" s="335" customFormat="1" ht="39.6" customHeight="1" x14ac:dyDescent="0.25">
      <c r="A1627" s="326"/>
      <c r="B1627" s="326"/>
      <c r="C1627" s="326"/>
      <c r="D1627" s="338"/>
      <c r="E1627" s="340"/>
      <c r="F1627" s="316"/>
      <c r="G1627" s="338"/>
      <c r="H1627" s="341"/>
      <c r="I1627" s="342"/>
      <c r="J1627" s="342"/>
      <c r="K1627" s="341"/>
      <c r="L1627" s="343"/>
      <c r="M1627" s="337"/>
      <c r="O1627" s="336"/>
      <c r="P1627" s="319"/>
      <c r="Q1627" s="319"/>
      <c r="R1627" s="319"/>
    </row>
    <row r="1628" spans="1:18" s="335" customFormat="1" ht="39.6" customHeight="1" x14ac:dyDescent="0.25">
      <c r="A1628" s="326"/>
      <c r="B1628" s="326"/>
      <c r="C1628" s="326"/>
      <c r="D1628" s="338"/>
      <c r="E1628" s="340"/>
      <c r="F1628" s="316"/>
      <c r="G1628" s="338"/>
      <c r="H1628" s="341"/>
      <c r="I1628" s="342"/>
      <c r="J1628" s="342"/>
      <c r="K1628" s="341"/>
      <c r="L1628" s="343"/>
      <c r="M1628" s="337"/>
      <c r="O1628" s="336"/>
      <c r="P1628" s="319"/>
      <c r="Q1628" s="319"/>
      <c r="R1628" s="319"/>
    </row>
    <row r="1629" spans="1:18" s="335" customFormat="1" ht="39.6" customHeight="1" x14ac:dyDescent="0.25">
      <c r="A1629" s="326"/>
      <c r="B1629" s="326"/>
      <c r="C1629" s="326"/>
      <c r="D1629" s="338"/>
      <c r="E1629" s="340"/>
      <c r="F1629" s="316"/>
      <c r="G1629" s="338"/>
      <c r="H1629" s="341"/>
      <c r="I1629" s="342"/>
      <c r="J1629" s="342"/>
      <c r="K1629" s="341"/>
      <c r="L1629" s="343"/>
      <c r="M1629" s="337"/>
      <c r="O1629" s="336"/>
      <c r="P1629" s="319"/>
      <c r="Q1629" s="319"/>
      <c r="R1629" s="319"/>
    </row>
    <row r="1630" spans="1:18" s="335" customFormat="1" ht="39.6" customHeight="1" x14ac:dyDescent="0.25">
      <c r="A1630" s="326"/>
      <c r="B1630" s="326"/>
      <c r="C1630" s="326"/>
      <c r="D1630" s="338"/>
      <c r="E1630" s="340"/>
      <c r="F1630" s="316"/>
      <c r="G1630" s="338"/>
      <c r="H1630" s="341"/>
      <c r="I1630" s="342"/>
      <c r="J1630" s="342"/>
      <c r="K1630" s="341"/>
      <c r="L1630" s="343"/>
      <c r="M1630" s="337"/>
      <c r="O1630" s="336"/>
      <c r="P1630" s="319"/>
      <c r="Q1630" s="319"/>
      <c r="R1630" s="319"/>
    </row>
    <row r="1631" spans="1:18" s="335" customFormat="1" ht="39.6" customHeight="1" x14ac:dyDescent="0.25">
      <c r="A1631" s="326"/>
      <c r="B1631" s="326"/>
      <c r="C1631" s="326"/>
      <c r="D1631" s="338"/>
      <c r="E1631" s="340"/>
      <c r="F1631" s="316"/>
      <c r="G1631" s="338"/>
      <c r="H1631" s="341"/>
      <c r="I1631" s="342"/>
      <c r="J1631" s="342"/>
      <c r="K1631" s="341"/>
      <c r="L1631" s="343"/>
      <c r="M1631" s="337"/>
      <c r="O1631" s="336"/>
      <c r="P1631" s="319"/>
      <c r="Q1631" s="319"/>
      <c r="R1631" s="319"/>
    </row>
    <row r="1632" spans="1:18" s="335" customFormat="1" ht="39.6" customHeight="1" x14ac:dyDescent="0.25">
      <c r="A1632" s="326"/>
      <c r="B1632" s="326"/>
      <c r="C1632" s="326"/>
      <c r="D1632" s="338"/>
      <c r="E1632" s="340"/>
      <c r="F1632" s="316"/>
      <c r="G1632" s="338"/>
      <c r="H1632" s="341"/>
      <c r="I1632" s="342"/>
      <c r="J1632" s="342"/>
      <c r="K1632" s="341"/>
      <c r="L1632" s="343"/>
      <c r="M1632" s="337"/>
      <c r="O1632" s="336"/>
      <c r="P1632" s="319"/>
      <c r="Q1632" s="319"/>
      <c r="R1632" s="319"/>
    </row>
    <row r="1633" spans="1:18" s="335" customFormat="1" ht="39.6" customHeight="1" x14ac:dyDescent="0.25">
      <c r="A1633" s="326"/>
      <c r="B1633" s="326"/>
      <c r="C1633" s="326"/>
      <c r="D1633" s="338"/>
      <c r="E1633" s="340"/>
      <c r="F1633" s="316"/>
      <c r="G1633" s="338"/>
      <c r="H1633" s="341"/>
      <c r="I1633" s="342"/>
      <c r="J1633" s="342"/>
      <c r="K1633" s="341"/>
      <c r="L1633" s="343"/>
      <c r="M1633" s="337"/>
      <c r="O1633" s="336"/>
      <c r="P1633" s="319"/>
      <c r="Q1633" s="319"/>
      <c r="R1633" s="319"/>
    </row>
    <row r="1634" spans="1:18" s="335" customFormat="1" ht="39.6" customHeight="1" x14ac:dyDescent="0.25">
      <c r="A1634" s="326"/>
      <c r="B1634" s="326"/>
      <c r="C1634" s="326"/>
      <c r="D1634" s="338"/>
      <c r="E1634" s="340"/>
      <c r="F1634" s="316"/>
      <c r="G1634" s="338"/>
      <c r="H1634" s="341"/>
      <c r="I1634" s="342"/>
      <c r="J1634" s="342"/>
      <c r="K1634" s="341"/>
      <c r="L1634" s="343"/>
      <c r="M1634" s="337"/>
      <c r="O1634" s="336"/>
      <c r="P1634" s="319"/>
      <c r="Q1634" s="319"/>
      <c r="R1634" s="319"/>
    </row>
    <row r="1635" spans="1:18" s="335" customFormat="1" ht="39.6" customHeight="1" x14ac:dyDescent="0.25">
      <c r="A1635" s="326"/>
      <c r="B1635" s="326"/>
      <c r="C1635" s="326"/>
      <c r="D1635" s="338"/>
      <c r="E1635" s="340"/>
      <c r="F1635" s="316"/>
      <c r="G1635" s="338"/>
      <c r="H1635" s="341"/>
      <c r="I1635" s="342"/>
      <c r="J1635" s="342"/>
      <c r="K1635" s="341"/>
      <c r="L1635" s="343"/>
      <c r="M1635" s="337"/>
      <c r="O1635" s="336"/>
      <c r="P1635" s="319"/>
      <c r="Q1635" s="319"/>
      <c r="R1635" s="319"/>
    </row>
    <row r="1636" spans="1:18" s="335" customFormat="1" ht="39.6" customHeight="1" x14ac:dyDescent="0.25">
      <c r="A1636" s="326"/>
      <c r="B1636" s="326"/>
      <c r="C1636" s="326"/>
      <c r="D1636" s="338"/>
      <c r="E1636" s="340"/>
      <c r="F1636" s="316"/>
      <c r="G1636" s="338"/>
      <c r="H1636" s="341"/>
      <c r="I1636" s="342"/>
      <c r="J1636" s="342"/>
      <c r="K1636" s="341"/>
      <c r="L1636" s="343"/>
      <c r="M1636" s="337"/>
      <c r="O1636" s="336"/>
      <c r="P1636" s="319"/>
      <c r="Q1636" s="319"/>
      <c r="R1636" s="319"/>
    </row>
    <row r="1637" spans="1:18" s="335" customFormat="1" ht="39.6" customHeight="1" x14ac:dyDescent="0.25">
      <c r="A1637" s="326"/>
      <c r="B1637" s="326"/>
      <c r="C1637" s="326"/>
      <c r="D1637" s="338"/>
      <c r="E1637" s="340"/>
      <c r="F1637" s="316"/>
      <c r="G1637" s="338"/>
      <c r="H1637" s="341"/>
      <c r="I1637" s="342"/>
      <c r="J1637" s="342"/>
      <c r="K1637" s="341"/>
      <c r="L1637" s="343"/>
      <c r="M1637" s="337"/>
      <c r="O1637" s="336"/>
      <c r="P1637" s="319"/>
      <c r="Q1637" s="319"/>
      <c r="R1637" s="319"/>
    </row>
    <row r="1638" spans="1:18" s="335" customFormat="1" ht="39.6" customHeight="1" x14ac:dyDescent="0.25">
      <c r="A1638" s="326"/>
      <c r="B1638" s="326"/>
      <c r="C1638" s="326"/>
      <c r="D1638" s="338"/>
      <c r="E1638" s="340"/>
      <c r="F1638" s="316"/>
      <c r="G1638" s="338"/>
      <c r="H1638" s="341"/>
      <c r="I1638" s="342"/>
      <c r="J1638" s="342"/>
      <c r="K1638" s="341"/>
      <c r="L1638" s="343"/>
      <c r="M1638" s="337"/>
      <c r="O1638" s="336"/>
      <c r="P1638" s="319"/>
      <c r="Q1638" s="319"/>
      <c r="R1638" s="319"/>
    </row>
    <row r="1639" spans="1:18" s="335" customFormat="1" ht="39.6" customHeight="1" x14ac:dyDescent="0.25">
      <c r="A1639" s="326"/>
      <c r="B1639" s="326"/>
      <c r="C1639" s="326"/>
      <c r="D1639" s="338"/>
      <c r="E1639" s="340"/>
      <c r="F1639" s="316"/>
      <c r="G1639" s="338"/>
      <c r="H1639" s="341"/>
      <c r="I1639" s="342"/>
      <c r="J1639" s="342"/>
      <c r="K1639" s="341"/>
      <c r="L1639" s="343"/>
      <c r="M1639" s="337"/>
      <c r="O1639" s="336"/>
      <c r="P1639" s="319"/>
      <c r="Q1639" s="319"/>
      <c r="R1639" s="319"/>
    </row>
    <row r="1640" spans="1:18" s="335" customFormat="1" ht="39.6" customHeight="1" x14ac:dyDescent="0.25">
      <c r="A1640" s="326"/>
      <c r="B1640" s="326"/>
      <c r="C1640" s="326"/>
      <c r="D1640" s="338"/>
      <c r="E1640" s="340"/>
      <c r="F1640" s="316"/>
      <c r="G1640" s="338"/>
      <c r="H1640" s="341"/>
      <c r="I1640" s="342"/>
      <c r="J1640" s="342"/>
      <c r="K1640" s="341"/>
      <c r="L1640" s="343"/>
      <c r="M1640" s="337"/>
      <c r="O1640" s="336"/>
      <c r="P1640" s="319"/>
      <c r="Q1640" s="319"/>
      <c r="R1640" s="319"/>
    </row>
    <row r="1641" spans="1:18" s="335" customFormat="1" ht="39.6" customHeight="1" x14ac:dyDescent="0.25">
      <c r="A1641" s="326"/>
      <c r="B1641" s="326"/>
      <c r="C1641" s="326"/>
      <c r="D1641" s="338"/>
      <c r="E1641" s="340"/>
      <c r="F1641" s="316"/>
      <c r="G1641" s="338"/>
      <c r="H1641" s="341"/>
      <c r="I1641" s="342"/>
      <c r="J1641" s="342"/>
      <c r="K1641" s="341"/>
      <c r="L1641" s="343"/>
      <c r="M1641" s="337"/>
      <c r="O1641" s="336"/>
      <c r="P1641" s="319"/>
      <c r="Q1641" s="319"/>
      <c r="R1641" s="319"/>
    </row>
    <row r="1642" spans="1:18" s="335" customFormat="1" ht="39.6" customHeight="1" x14ac:dyDescent="0.25">
      <c r="A1642" s="326"/>
      <c r="B1642" s="326"/>
      <c r="C1642" s="326"/>
      <c r="D1642" s="338"/>
      <c r="E1642" s="340"/>
      <c r="F1642" s="316"/>
      <c r="G1642" s="338"/>
      <c r="H1642" s="341"/>
      <c r="I1642" s="342"/>
      <c r="J1642" s="342"/>
      <c r="K1642" s="341"/>
      <c r="L1642" s="343"/>
      <c r="M1642" s="337"/>
      <c r="O1642" s="336"/>
      <c r="P1642" s="319"/>
      <c r="Q1642" s="319"/>
      <c r="R1642" s="319"/>
    </row>
    <row r="1643" spans="1:18" s="335" customFormat="1" ht="39.6" customHeight="1" x14ac:dyDescent="0.25">
      <c r="A1643" s="326"/>
      <c r="B1643" s="326"/>
      <c r="C1643" s="326"/>
      <c r="D1643" s="338"/>
      <c r="E1643" s="340"/>
      <c r="F1643" s="316"/>
      <c r="G1643" s="338"/>
      <c r="H1643" s="341"/>
      <c r="I1643" s="342"/>
      <c r="J1643" s="342"/>
      <c r="K1643" s="341"/>
      <c r="L1643" s="343"/>
      <c r="M1643" s="337"/>
      <c r="O1643" s="336"/>
      <c r="P1643" s="319"/>
      <c r="Q1643" s="319"/>
      <c r="R1643" s="319"/>
    </row>
    <row r="1644" spans="1:18" s="335" customFormat="1" ht="39.6" customHeight="1" x14ac:dyDescent="0.25">
      <c r="A1644" s="326"/>
      <c r="B1644" s="326"/>
      <c r="C1644" s="326"/>
      <c r="D1644" s="338"/>
      <c r="E1644" s="340"/>
      <c r="F1644" s="316"/>
      <c r="G1644" s="338"/>
      <c r="H1644" s="341"/>
      <c r="I1644" s="342"/>
      <c r="J1644" s="342"/>
      <c r="K1644" s="341"/>
      <c r="L1644" s="343"/>
      <c r="M1644" s="337"/>
      <c r="O1644" s="336"/>
      <c r="P1644" s="319"/>
      <c r="Q1644" s="319"/>
      <c r="R1644" s="319"/>
    </row>
    <row r="1645" spans="1:18" s="335" customFormat="1" ht="39.6" customHeight="1" x14ac:dyDescent="0.25">
      <c r="A1645" s="326"/>
      <c r="B1645" s="326"/>
      <c r="C1645" s="326"/>
      <c r="D1645" s="338"/>
      <c r="E1645" s="340"/>
      <c r="F1645" s="316"/>
      <c r="G1645" s="338"/>
      <c r="H1645" s="341"/>
      <c r="I1645" s="342"/>
      <c r="J1645" s="342"/>
      <c r="K1645" s="341"/>
      <c r="L1645" s="343"/>
      <c r="M1645" s="337"/>
      <c r="O1645" s="336"/>
      <c r="P1645" s="319"/>
      <c r="Q1645" s="319"/>
      <c r="R1645" s="319"/>
    </row>
    <row r="1646" spans="1:18" s="335" customFormat="1" ht="39.6" customHeight="1" x14ac:dyDescent="0.25">
      <c r="A1646" s="326"/>
      <c r="B1646" s="326"/>
      <c r="C1646" s="326"/>
      <c r="D1646" s="338"/>
      <c r="E1646" s="340"/>
      <c r="F1646" s="316"/>
      <c r="G1646" s="338"/>
      <c r="H1646" s="341"/>
      <c r="I1646" s="342"/>
      <c r="J1646" s="342"/>
      <c r="K1646" s="341"/>
      <c r="L1646" s="343"/>
      <c r="M1646" s="337"/>
      <c r="O1646" s="336"/>
      <c r="P1646" s="319"/>
      <c r="Q1646" s="319"/>
      <c r="R1646" s="319"/>
    </row>
    <row r="1647" spans="1:18" s="335" customFormat="1" ht="39.6" customHeight="1" x14ac:dyDescent="0.25">
      <c r="A1647" s="326"/>
      <c r="B1647" s="326"/>
      <c r="C1647" s="326"/>
      <c r="D1647" s="338"/>
      <c r="E1647" s="340"/>
      <c r="F1647" s="316"/>
      <c r="G1647" s="338"/>
      <c r="H1647" s="341"/>
      <c r="I1647" s="342"/>
      <c r="J1647" s="342"/>
      <c r="K1647" s="341"/>
      <c r="L1647" s="343"/>
      <c r="M1647" s="337"/>
      <c r="O1647" s="336"/>
      <c r="P1647" s="319"/>
      <c r="Q1647" s="319"/>
      <c r="R1647" s="319"/>
    </row>
    <row r="1648" spans="1:18" s="335" customFormat="1" ht="39.6" customHeight="1" x14ac:dyDescent="0.25">
      <c r="A1648" s="326"/>
      <c r="B1648" s="326"/>
      <c r="C1648" s="326"/>
      <c r="D1648" s="338"/>
      <c r="E1648" s="340"/>
      <c r="F1648" s="316"/>
      <c r="G1648" s="338"/>
      <c r="H1648" s="341"/>
      <c r="I1648" s="342"/>
      <c r="J1648" s="342"/>
      <c r="K1648" s="341"/>
      <c r="L1648" s="343"/>
      <c r="M1648" s="337"/>
      <c r="O1648" s="336"/>
      <c r="P1648" s="319"/>
      <c r="Q1648" s="319"/>
      <c r="R1648" s="319"/>
    </row>
    <row r="1649" spans="1:18" s="335" customFormat="1" ht="39.6" customHeight="1" x14ac:dyDescent="0.25">
      <c r="A1649" s="326"/>
      <c r="B1649" s="326"/>
      <c r="C1649" s="326"/>
      <c r="D1649" s="338"/>
      <c r="E1649" s="340"/>
      <c r="F1649" s="316"/>
      <c r="G1649" s="338"/>
      <c r="H1649" s="341"/>
      <c r="I1649" s="342"/>
      <c r="J1649" s="342"/>
      <c r="K1649" s="341"/>
      <c r="L1649" s="343"/>
      <c r="M1649" s="337"/>
      <c r="O1649" s="336"/>
      <c r="P1649" s="319"/>
      <c r="Q1649" s="319"/>
      <c r="R1649" s="319"/>
    </row>
    <row r="1650" spans="1:18" s="335" customFormat="1" ht="39.6" customHeight="1" x14ac:dyDescent="0.25">
      <c r="A1650" s="326"/>
      <c r="B1650" s="326"/>
      <c r="C1650" s="326"/>
      <c r="D1650" s="338"/>
      <c r="E1650" s="340"/>
      <c r="F1650" s="316"/>
      <c r="G1650" s="338"/>
      <c r="H1650" s="341"/>
      <c r="I1650" s="342"/>
      <c r="J1650" s="342"/>
      <c r="K1650" s="341"/>
      <c r="L1650" s="343"/>
      <c r="M1650" s="337"/>
      <c r="O1650" s="336"/>
      <c r="P1650" s="319"/>
      <c r="Q1650" s="319"/>
      <c r="R1650" s="319"/>
    </row>
    <row r="1651" spans="1:18" s="335" customFormat="1" ht="39.6" customHeight="1" x14ac:dyDescent="0.25">
      <c r="A1651" s="326"/>
      <c r="B1651" s="326"/>
      <c r="C1651" s="326"/>
      <c r="D1651" s="338"/>
      <c r="E1651" s="340"/>
      <c r="F1651" s="316"/>
      <c r="G1651" s="338"/>
      <c r="H1651" s="341"/>
      <c r="I1651" s="342"/>
      <c r="J1651" s="342"/>
      <c r="K1651" s="341"/>
      <c r="L1651" s="343"/>
      <c r="M1651" s="337"/>
      <c r="O1651" s="336"/>
      <c r="P1651" s="319"/>
      <c r="Q1651" s="319"/>
      <c r="R1651" s="319"/>
    </row>
    <row r="1652" spans="1:18" s="335" customFormat="1" ht="39.6" customHeight="1" x14ac:dyDescent="0.25">
      <c r="A1652" s="326"/>
      <c r="B1652" s="326"/>
      <c r="C1652" s="326"/>
      <c r="D1652" s="338"/>
      <c r="E1652" s="340"/>
      <c r="F1652" s="316"/>
      <c r="G1652" s="338"/>
      <c r="H1652" s="341"/>
      <c r="I1652" s="342"/>
      <c r="J1652" s="342"/>
      <c r="K1652" s="341"/>
      <c r="L1652" s="343"/>
      <c r="M1652" s="337"/>
      <c r="O1652" s="336"/>
      <c r="P1652" s="319"/>
      <c r="Q1652" s="319"/>
      <c r="R1652" s="319"/>
    </row>
    <row r="1653" spans="1:18" s="335" customFormat="1" ht="39.6" customHeight="1" x14ac:dyDescent="0.25">
      <c r="A1653" s="326"/>
      <c r="B1653" s="326"/>
      <c r="C1653" s="326"/>
      <c r="D1653" s="338"/>
      <c r="E1653" s="340"/>
      <c r="F1653" s="316"/>
      <c r="G1653" s="338"/>
      <c r="H1653" s="341"/>
      <c r="I1653" s="342"/>
      <c r="J1653" s="342"/>
      <c r="K1653" s="341"/>
      <c r="L1653" s="343"/>
      <c r="M1653" s="337"/>
      <c r="O1653" s="336"/>
      <c r="P1653" s="319"/>
      <c r="Q1653" s="319"/>
      <c r="R1653" s="319"/>
    </row>
    <row r="1654" spans="1:18" s="335" customFormat="1" ht="39.6" customHeight="1" x14ac:dyDescent="0.25">
      <c r="A1654" s="326"/>
      <c r="B1654" s="326"/>
      <c r="C1654" s="326"/>
      <c r="D1654" s="338"/>
      <c r="E1654" s="340"/>
      <c r="F1654" s="316"/>
      <c r="G1654" s="338"/>
      <c r="H1654" s="341"/>
      <c r="I1654" s="342"/>
      <c r="J1654" s="342"/>
      <c r="K1654" s="341"/>
      <c r="L1654" s="343"/>
      <c r="M1654" s="337"/>
      <c r="O1654" s="336"/>
      <c r="P1654" s="319"/>
      <c r="Q1654" s="319"/>
      <c r="R1654" s="319"/>
    </row>
    <row r="1655" spans="1:18" s="335" customFormat="1" ht="39.6" customHeight="1" x14ac:dyDescent="0.25">
      <c r="A1655" s="326"/>
      <c r="B1655" s="326"/>
      <c r="C1655" s="326"/>
      <c r="D1655" s="338"/>
      <c r="E1655" s="340"/>
      <c r="F1655" s="316"/>
      <c r="G1655" s="338"/>
      <c r="H1655" s="341"/>
      <c r="I1655" s="342"/>
      <c r="J1655" s="342"/>
      <c r="K1655" s="341"/>
      <c r="L1655" s="343"/>
      <c r="M1655" s="337"/>
      <c r="O1655" s="336"/>
      <c r="P1655" s="319"/>
      <c r="Q1655" s="319"/>
      <c r="R1655" s="319"/>
    </row>
    <row r="1656" spans="1:18" s="335" customFormat="1" ht="39.6" customHeight="1" x14ac:dyDescent="0.25">
      <c r="A1656" s="326"/>
      <c r="B1656" s="326"/>
      <c r="C1656" s="326"/>
      <c r="D1656" s="338"/>
      <c r="E1656" s="340"/>
      <c r="F1656" s="316"/>
      <c r="G1656" s="338"/>
      <c r="H1656" s="341"/>
      <c r="I1656" s="342"/>
      <c r="J1656" s="342"/>
      <c r="K1656" s="341"/>
      <c r="L1656" s="343"/>
      <c r="M1656" s="337"/>
      <c r="O1656" s="336"/>
      <c r="P1656" s="319"/>
      <c r="Q1656" s="319"/>
      <c r="R1656" s="319"/>
    </row>
    <row r="1657" spans="1:18" s="335" customFormat="1" ht="39.6" customHeight="1" x14ac:dyDescent="0.25">
      <c r="A1657" s="326"/>
      <c r="B1657" s="326"/>
      <c r="C1657" s="326"/>
      <c r="D1657" s="338"/>
      <c r="E1657" s="340"/>
      <c r="F1657" s="316"/>
      <c r="G1657" s="338"/>
      <c r="H1657" s="341"/>
      <c r="I1657" s="342"/>
      <c r="J1657" s="342"/>
      <c r="K1657" s="341"/>
      <c r="L1657" s="343"/>
      <c r="M1657" s="337"/>
      <c r="O1657" s="336"/>
      <c r="P1657" s="319"/>
      <c r="Q1657" s="319"/>
      <c r="R1657" s="319"/>
    </row>
    <row r="1658" spans="1:18" s="335" customFormat="1" ht="39.6" customHeight="1" x14ac:dyDescent="0.25">
      <c r="A1658" s="326"/>
      <c r="B1658" s="326"/>
      <c r="C1658" s="326"/>
      <c r="D1658" s="338"/>
      <c r="E1658" s="340"/>
      <c r="F1658" s="316"/>
      <c r="G1658" s="338"/>
      <c r="H1658" s="341"/>
      <c r="I1658" s="342"/>
      <c r="J1658" s="342"/>
      <c r="K1658" s="341"/>
      <c r="L1658" s="343"/>
      <c r="M1658" s="337"/>
      <c r="O1658" s="336"/>
      <c r="P1658" s="319"/>
      <c r="Q1658" s="319"/>
      <c r="R1658" s="319"/>
    </row>
    <row r="1659" spans="1:18" s="335" customFormat="1" ht="39.6" customHeight="1" x14ac:dyDescent="0.25">
      <c r="A1659" s="326"/>
      <c r="B1659" s="326"/>
      <c r="C1659" s="326"/>
      <c r="D1659" s="338"/>
      <c r="E1659" s="340"/>
      <c r="F1659" s="316"/>
      <c r="G1659" s="338"/>
      <c r="H1659" s="341"/>
      <c r="I1659" s="342"/>
      <c r="J1659" s="342"/>
      <c r="K1659" s="341"/>
      <c r="L1659" s="343"/>
      <c r="M1659" s="337"/>
      <c r="O1659" s="336"/>
      <c r="P1659" s="319"/>
      <c r="Q1659" s="319"/>
      <c r="R1659" s="319"/>
    </row>
    <row r="1660" spans="1:18" s="335" customFormat="1" ht="39.6" customHeight="1" x14ac:dyDescent="0.25">
      <c r="A1660" s="326"/>
      <c r="B1660" s="326"/>
      <c r="C1660" s="326"/>
      <c r="D1660" s="338"/>
      <c r="E1660" s="340"/>
      <c r="F1660" s="316"/>
      <c r="G1660" s="338"/>
      <c r="H1660" s="341"/>
      <c r="I1660" s="342"/>
      <c r="J1660" s="342"/>
      <c r="K1660" s="341"/>
      <c r="L1660" s="343"/>
      <c r="M1660" s="337"/>
      <c r="O1660" s="336"/>
      <c r="P1660" s="319"/>
      <c r="Q1660" s="319"/>
      <c r="R1660" s="319"/>
    </row>
    <row r="1661" spans="1:18" s="335" customFormat="1" ht="39.6" customHeight="1" x14ac:dyDescent="0.25">
      <c r="A1661" s="326"/>
      <c r="B1661" s="326"/>
      <c r="C1661" s="326"/>
      <c r="D1661" s="338"/>
      <c r="E1661" s="340"/>
      <c r="F1661" s="316"/>
      <c r="G1661" s="338"/>
      <c r="H1661" s="341"/>
      <c r="I1661" s="342"/>
      <c r="J1661" s="342"/>
      <c r="K1661" s="341"/>
      <c r="L1661" s="343"/>
      <c r="M1661" s="337"/>
      <c r="O1661" s="336"/>
      <c r="P1661" s="319"/>
      <c r="Q1661" s="319"/>
      <c r="R1661" s="319"/>
    </row>
    <row r="1662" spans="1:18" s="335" customFormat="1" ht="39.6" customHeight="1" x14ac:dyDescent="0.25">
      <c r="A1662" s="326"/>
      <c r="B1662" s="326"/>
      <c r="C1662" s="326"/>
      <c r="D1662" s="338"/>
      <c r="E1662" s="340"/>
      <c r="F1662" s="316"/>
      <c r="G1662" s="338"/>
      <c r="H1662" s="341"/>
      <c r="I1662" s="342"/>
      <c r="J1662" s="342"/>
      <c r="K1662" s="341"/>
      <c r="L1662" s="343"/>
      <c r="M1662" s="337"/>
      <c r="O1662" s="336"/>
      <c r="P1662" s="319"/>
      <c r="Q1662" s="319"/>
      <c r="R1662" s="319"/>
    </row>
    <row r="1663" spans="1:18" s="335" customFormat="1" ht="39.6" customHeight="1" x14ac:dyDescent="0.25">
      <c r="A1663" s="326"/>
      <c r="B1663" s="326"/>
      <c r="C1663" s="326"/>
      <c r="D1663" s="338"/>
      <c r="E1663" s="340"/>
      <c r="F1663" s="316"/>
      <c r="G1663" s="338"/>
      <c r="H1663" s="341"/>
      <c r="I1663" s="342"/>
      <c r="J1663" s="342"/>
      <c r="K1663" s="341"/>
      <c r="L1663" s="343"/>
      <c r="M1663" s="337"/>
      <c r="O1663" s="336"/>
      <c r="P1663" s="319"/>
      <c r="Q1663" s="319"/>
      <c r="R1663" s="319"/>
    </row>
    <row r="1664" spans="1:18" s="335" customFormat="1" ht="39.6" customHeight="1" x14ac:dyDescent="0.25">
      <c r="A1664" s="326"/>
      <c r="B1664" s="326"/>
      <c r="C1664" s="326"/>
      <c r="D1664" s="338"/>
      <c r="E1664" s="340"/>
      <c r="F1664" s="316"/>
      <c r="G1664" s="338"/>
      <c r="H1664" s="341"/>
      <c r="I1664" s="342"/>
      <c r="J1664" s="342"/>
      <c r="K1664" s="341"/>
      <c r="L1664" s="343"/>
      <c r="M1664" s="337"/>
      <c r="O1664" s="336"/>
      <c r="P1664" s="319"/>
      <c r="Q1664" s="319"/>
      <c r="R1664" s="319"/>
    </row>
    <row r="1665" spans="1:18" s="335" customFormat="1" ht="39.6" customHeight="1" x14ac:dyDescent="0.25">
      <c r="A1665" s="326"/>
      <c r="B1665" s="326"/>
      <c r="C1665" s="326"/>
      <c r="D1665" s="338"/>
      <c r="E1665" s="340"/>
      <c r="F1665" s="316"/>
      <c r="G1665" s="338"/>
      <c r="H1665" s="341"/>
      <c r="I1665" s="342"/>
      <c r="J1665" s="342"/>
      <c r="K1665" s="341"/>
      <c r="L1665" s="343"/>
      <c r="M1665" s="337"/>
      <c r="O1665" s="336"/>
      <c r="P1665" s="319"/>
      <c r="Q1665" s="319"/>
      <c r="R1665" s="319"/>
    </row>
    <row r="1666" spans="1:18" s="335" customFormat="1" ht="39.6" customHeight="1" x14ac:dyDescent="0.25">
      <c r="A1666" s="326"/>
      <c r="B1666" s="326"/>
      <c r="C1666" s="326"/>
      <c r="D1666" s="338"/>
      <c r="E1666" s="340"/>
      <c r="F1666" s="316"/>
      <c r="G1666" s="338"/>
      <c r="H1666" s="341"/>
      <c r="I1666" s="342"/>
      <c r="J1666" s="342"/>
      <c r="K1666" s="341"/>
      <c r="L1666" s="343"/>
      <c r="M1666" s="337"/>
      <c r="O1666" s="336"/>
      <c r="P1666" s="319"/>
      <c r="Q1666" s="319"/>
      <c r="R1666" s="319"/>
    </row>
    <row r="1667" spans="1:18" s="335" customFormat="1" ht="39.6" customHeight="1" x14ac:dyDescent="0.25">
      <c r="A1667" s="326"/>
      <c r="B1667" s="326"/>
      <c r="C1667" s="326"/>
      <c r="D1667" s="338"/>
      <c r="E1667" s="340"/>
      <c r="F1667" s="316"/>
      <c r="G1667" s="338"/>
      <c r="H1667" s="341"/>
      <c r="I1667" s="342"/>
      <c r="J1667" s="342"/>
      <c r="K1667" s="341"/>
      <c r="L1667" s="343"/>
      <c r="M1667" s="337"/>
      <c r="O1667" s="336"/>
      <c r="P1667" s="319"/>
      <c r="Q1667" s="319"/>
      <c r="R1667" s="319"/>
    </row>
    <row r="1668" spans="1:18" s="335" customFormat="1" ht="39.6" customHeight="1" x14ac:dyDescent="0.25">
      <c r="A1668" s="326"/>
      <c r="B1668" s="326"/>
      <c r="C1668" s="326"/>
      <c r="D1668" s="338"/>
      <c r="E1668" s="340"/>
      <c r="F1668" s="316"/>
      <c r="G1668" s="338"/>
      <c r="H1668" s="341"/>
      <c r="I1668" s="342"/>
      <c r="J1668" s="342"/>
      <c r="K1668" s="341"/>
      <c r="L1668" s="343"/>
      <c r="M1668" s="337"/>
      <c r="O1668" s="336"/>
      <c r="P1668" s="319"/>
      <c r="Q1668" s="319"/>
      <c r="R1668" s="319"/>
    </row>
    <row r="1669" spans="1:18" s="335" customFormat="1" ht="39.6" customHeight="1" x14ac:dyDescent="0.25">
      <c r="A1669" s="326"/>
      <c r="B1669" s="326"/>
      <c r="C1669" s="326"/>
      <c r="D1669" s="338"/>
      <c r="E1669" s="340"/>
      <c r="F1669" s="316"/>
      <c r="G1669" s="338"/>
      <c r="H1669" s="341"/>
      <c r="I1669" s="342"/>
      <c r="J1669" s="342"/>
      <c r="K1669" s="341"/>
      <c r="L1669" s="343"/>
      <c r="M1669" s="337"/>
      <c r="O1669" s="336"/>
      <c r="P1669" s="319"/>
      <c r="Q1669" s="319"/>
      <c r="R1669" s="319"/>
    </row>
    <row r="1670" spans="1:18" s="335" customFormat="1" ht="39.6" customHeight="1" x14ac:dyDescent="0.25">
      <c r="A1670" s="326"/>
      <c r="B1670" s="326"/>
      <c r="C1670" s="326"/>
      <c r="D1670" s="338"/>
      <c r="E1670" s="340"/>
      <c r="F1670" s="316"/>
      <c r="G1670" s="338"/>
      <c r="H1670" s="341"/>
      <c r="I1670" s="342"/>
      <c r="J1670" s="342"/>
      <c r="K1670" s="341"/>
      <c r="L1670" s="343"/>
      <c r="M1670" s="337"/>
      <c r="O1670" s="336"/>
      <c r="P1670" s="319"/>
      <c r="Q1670" s="319"/>
      <c r="R1670" s="319"/>
    </row>
    <row r="1671" spans="1:18" s="335" customFormat="1" ht="39.6" customHeight="1" x14ac:dyDescent="0.25">
      <c r="A1671" s="326"/>
      <c r="B1671" s="326"/>
      <c r="C1671" s="326"/>
      <c r="D1671" s="338"/>
      <c r="E1671" s="340"/>
      <c r="F1671" s="316"/>
      <c r="G1671" s="338"/>
      <c r="H1671" s="341"/>
      <c r="I1671" s="342"/>
      <c r="J1671" s="342"/>
      <c r="K1671" s="341"/>
      <c r="L1671" s="343"/>
      <c r="M1671" s="337"/>
      <c r="O1671" s="336"/>
      <c r="P1671" s="319"/>
      <c r="Q1671" s="319"/>
      <c r="R1671" s="319"/>
    </row>
    <row r="1672" spans="1:18" s="335" customFormat="1" ht="39.6" customHeight="1" x14ac:dyDescent="0.25">
      <c r="A1672" s="326"/>
      <c r="B1672" s="326"/>
      <c r="C1672" s="326"/>
      <c r="D1672" s="338"/>
      <c r="E1672" s="340"/>
      <c r="F1672" s="316"/>
      <c r="G1672" s="338"/>
      <c r="H1672" s="341"/>
      <c r="I1672" s="342"/>
      <c r="J1672" s="342"/>
      <c r="K1672" s="341"/>
      <c r="L1672" s="343"/>
      <c r="M1672" s="337"/>
      <c r="O1672" s="336"/>
      <c r="P1672" s="319"/>
      <c r="Q1672" s="319"/>
      <c r="R1672" s="319"/>
    </row>
    <row r="1673" spans="1:18" s="335" customFormat="1" ht="39.6" customHeight="1" x14ac:dyDescent="0.25">
      <c r="A1673" s="326"/>
      <c r="B1673" s="326"/>
      <c r="C1673" s="326"/>
      <c r="D1673" s="338"/>
      <c r="E1673" s="340"/>
      <c r="F1673" s="316"/>
      <c r="G1673" s="338"/>
      <c r="H1673" s="341"/>
      <c r="I1673" s="342"/>
      <c r="J1673" s="342"/>
      <c r="K1673" s="341"/>
      <c r="L1673" s="343"/>
      <c r="M1673" s="337"/>
      <c r="O1673" s="336"/>
      <c r="P1673" s="319"/>
      <c r="Q1673" s="319"/>
      <c r="R1673" s="319"/>
    </row>
    <row r="1674" spans="1:18" s="335" customFormat="1" ht="39.6" customHeight="1" x14ac:dyDescent="0.25">
      <c r="A1674" s="326"/>
      <c r="B1674" s="326"/>
      <c r="C1674" s="326"/>
      <c r="D1674" s="338"/>
      <c r="E1674" s="340"/>
      <c r="F1674" s="316"/>
      <c r="G1674" s="338"/>
      <c r="H1674" s="341"/>
      <c r="I1674" s="342"/>
      <c r="J1674" s="342"/>
      <c r="K1674" s="341"/>
      <c r="L1674" s="343"/>
      <c r="M1674" s="337"/>
      <c r="O1674" s="336"/>
      <c r="P1674" s="319"/>
      <c r="Q1674" s="319"/>
      <c r="R1674" s="319"/>
    </row>
    <row r="1675" spans="1:18" s="335" customFormat="1" ht="39.6" customHeight="1" x14ac:dyDescent="0.25">
      <c r="A1675" s="326"/>
      <c r="B1675" s="326"/>
      <c r="C1675" s="326"/>
      <c r="D1675" s="338"/>
      <c r="E1675" s="340"/>
      <c r="F1675" s="316"/>
      <c r="G1675" s="338"/>
      <c r="H1675" s="341"/>
      <c r="I1675" s="342"/>
      <c r="J1675" s="342"/>
      <c r="K1675" s="341"/>
      <c r="L1675" s="343"/>
      <c r="M1675" s="337"/>
      <c r="O1675" s="336"/>
      <c r="P1675" s="319"/>
      <c r="Q1675" s="319"/>
      <c r="R1675" s="319"/>
    </row>
    <row r="1676" spans="1:18" s="335" customFormat="1" ht="39.6" customHeight="1" x14ac:dyDescent="0.25">
      <c r="A1676" s="326"/>
      <c r="B1676" s="326"/>
      <c r="C1676" s="326"/>
      <c r="D1676" s="338"/>
      <c r="E1676" s="340"/>
      <c r="F1676" s="316"/>
      <c r="G1676" s="338"/>
      <c r="H1676" s="341"/>
      <c r="I1676" s="342"/>
      <c r="J1676" s="342"/>
      <c r="K1676" s="341"/>
      <c r="L1676" s="343"/>
      <c r="M1676" s="337"/>
      <c r="O1676" s="336"/>
      <c r="P1676" s="319"/>
      <c r="Q1676" s="319"/>
      <c r="R1676" s="319"/>
    </row>
    <row r="1677" spans="1:18" s="335" customFormat="1" ht="39.6" customHeight="1" x14ac:dyDescent="0.25">
      <c r="A1677" s="326"/>
      <c r="B1677" s="326"/>
      <c r="C1677" s="326"/>
      <c r="D1677" s="338"/>
      <c r="E1677" s="340"/>
      <c r="F1677" s="316"/>
      <c r="G1677" s="338"/>
      <c r="H1677" s="341"/>
      <c r="I1677" s="342"/>
      <c r="J1677" s="342"/>
      <c r="K1677" s="341"/>
      <c r="L1677" s="343"/>
      <c r="M1677" s="337"/>
      <c r="O1677" s="336"/>
      <c r="P1677" s="319"/>
      <c r="Q1677" s="319"/>
      <c r="R1677" s="319"/>
    </row>
    <row r="1678" spans="1:18" s="335" customFormat="1" ht="39.6" customHeight="1" x14ac:dyDescent="0.25">
      <c r="A1678" s="326"/>
      <c r="B1678" s="326"/>
      <c r="C1678" s="326"/>
      <c r="D1678" s="338"/>
      <c r="E1678" s="340"/>
      <c r="F1678" s="316"/>
      <c r="G1678" s="338"/>
      <c r="H1678" s="341"/>
      <c r="I1678" s="342"/>
      <c r="J1678" s="342"/>
      <c r="K1678" s="341"/>
      <c r="L1678" s="343"/>
      <c r="M1678" s="337"/>
      <c r="O1678" s="336"/>
      <c r="P1678" s="319"/>
      <c r="Q1678" s="319"/>
      <c r="R1678" s="319"/>
    </row>
    <row r="1679" spans="1:18" s="335" customFormat="1" ht="39.6" customHeight="1" x14ac:dyDescent="0.25">
      <c r="A1679" s="326"/>
      <c r="B1679" s="326"/>
      <c r="C1679" s="326"/>
      <c r="D1679" s="338"/>
      <c r="E1679" s="340"/>
      <c r="F1679" s="316"/>
      <c r="G1679" s="338"/>
      <c r="H1679" s="341"/>
      <c r="I1679" s="342"/>
      <c r="J1679" s="342"/>
      <c r="K1679" s="341"/>
      <c r="L1679" s="343"/>
      <c r="M1679" s="337"/>
      <c r="O1679" s="336"/>
      <c r="P1679" s="319"/>
      <c r="Q1679" s="319"/>
      <c r="R1679" s="319"/>
    </row>
    <row r="1680" spans="1:18" s="335" customFormat="1" ht="39.6" customHeight="1" x14ac:dyDescent="0.25">
      <c r="A1680" s="326"/>
      <c r="B1680" s="326"/>
      <c r="C1680" s="326"/>
      <c r="D1680" s="338"/>
      <c r="E1680" s="340"/>
      <c r="F1680" s="316"/>
      <c r="G1680" s="338"/>
      <c r="H1680" s="341"/>
      <c r="I1680" s="342"/>
      <c r="J1680" s="342"/>
      <c r="K1680" s="341"/>
      <c r="L1680" s="343"/>
      <c r="M1680" s="337"/>
      <c r="O1680" s="336"/>
      <c r="P1680" s="319"/>
      <c r="Q1680" s="319"/>
      <c r="R1680" s="319"/>
    </row>
    <row r="1681" spans="1:18" s="335" customFormat="1" ht="39.6" customHeight="1" x14ac:dyDescent="0.25">
      <c r="A1681" s="326"/>
      <c r="B1681" s="326"/>
      <c r="C1681" s="326"/>
      <c r="D1681" s="338"/>
      <c r="E1681" s="340"/>
      <c r="F1681" s="316"/>
      <c r="G1681" s="338"/>
      <c r="H1681" s="341"/>
      <c r="I1681" s="342"/>
      <c r="J1681" s="342"/>
      <c r="K1681" s="341"/>
      <c r="L1681" s="343"/>
      <c r="M1681" s="337"/>
      <c r="O1681" s="336"/>
      <c r="P1681" s="319"/>
      <c r="Q1681" s="319"/>
      <c r="R1681" s="319"/>
    </row>
    <row r="1682" spans="1:18" s="335" customFormat="1" ht="39.6" customHeight="1" x14ac:dyDescent="0.25">
      <c r="A1682" s="326"/>
      <c r="B1682" s="326"/>
      <c r="C1682" s="326"/>
      <c r="D1682" s="338"/>
      <c r="E1682" s="340"/>
      <c r="F1682" s="316"/>
      <c r="G1682" s="338"/>
      <c r="H1682" s="341"/>
      <c r="I1682" s="342"/>
      <c r="J1682" s="342"/>
      <c r="K1682" s="341"/>
      <c r="L1682" s="343"/>
      <c r="M1682" s="337"/>
      <c r="O1682" s="336"/>
      <c r="P1682" s="319"/>
      <c r="Q1682" s="319"/>
      <c r="R1682" s="319"/>
    </row>
    <row r="1683" spans="1:18" s="335" customFormat="1" ht="39.6" customHeight="1" x14ac:dyDescent="0.25">
      <c r="A1683" s="326"/>
      <c r="B1683" s="326"/>
      <c r="C1683" s="326"/>
      <c r="D1683" s="338"/>
      <c r="E1683" s="340"/>
      <c r="F1683" s="316"/>
      <c r="G1683" s="338"/>
      <c r="H1683" s="341"/>
      <c r="I1683" s="342"/>
      <c r="J1683" s="342"/>
      <c r="K1683" s="341"/>
      <c r="L1683" s="343"/>
      <c r="M1683" s="337"/>
      <c r="O1683" s="336"/>
      <c r="P1683" s="319"/>
      <c r="Q1683" s="319"/>
      <c r="R1683" s="319"/>
    </row>
    <row r="1684" spans="1:18" s="335" customFormat="1" ht="39.6" customHeight="1" x14ac:dyDescent="0.25">
      <c r="A1684" s="326"/>
      <c r="B1684" s="326"/>
      <c r="C1684" s="326"/>
      <c r="D1684" s="338"/>
      <c r="E1684" s="340"/>
      <c r="F1684" s="316"/>
      <c r="G1684" s="338"/>
      <c r="H1684" s="341"/>
      <c r="I1684" s="342"/>
      <c r="J1684" s="342"/>
      <c r="K1684" s="341"/>
      <c r="L1684" s="343"/>
      <c r="M1684" s="337"/>
      <c r="O1684" s="336"/>
      <c r="P1684" s="319"/>
      <c r="Q1684" s="319"/>
      <c r="R1684" s="319"/>
    </row>
    <row r="1685" spans="1:18" s="335" customFormat="1" ht="39.6" customHeight="1" x14ac:dyDescent="0.25">
      <c r="A1685" s="326"/>
      <c r="B1685" s="326"/>
      <c r="C1685" s="326"/>
      <c r="D1685" s="338"/>
      <c r="E1685" s="340"/>
      <c r="F1685" s="316"/>
      <c r="G1685" s="338"/>
      <c r="H1685" s="341"/>
      <c r="I1685" s="342"/>
      <c r="J1685" s="342"/>
      <c r="K1685" s="341"/>
      <c r="L1685" s="343"/>
      <c r="M1685" s="337"/>
      <c r="O1685" s="336"/>
      <c r="P1685" s="319"/>
      <c r="Q1685" s="319"/>
      <c r="R1685" s="319"/>
    </row>
    <row r="1686" spans="1:18" s="335" customFormat="1" ht="39.6" customHeight="1" x14ac:dyDescent="0.25">
      <c r="A1686" s="326"/>
      <c r="B1686" s="326"/>
      <c r="C1686" s="326"/>
      <c r="D1686" s="338"/>
      <c r="E1686" s="340"/>
      <c r="F1686" s="316"/>
      <c r="G1686" s="338"/>
      <c r="H1686" s="341"/>
      <c r="I1686" s="342"/>
      <c r="J1686" s="342"/>
      <c r="K1686" s="341"/>
      <c r="L1686" s="343"/>
      <c r="M1686" s="337"/>
      <c r="O1686" s="336"/>
      <c r="P1686" s="319"/>
      <c r="Q1686" s="319"/>
      <c r="R1686" s="319"/>
    </row>
    <row r="1687" spans="1:18" s="335" customFormat="1" ht="39.6" customHeight="1" x14ac:dyDescent="0.25">
      <c r="A1687" s="326"/>
      <c r="B1687" s="326"/>
      <c r="C1687" s="326"/>
      <c r="D1687" s="338"/>
      <c r="E1687" s="340"/>
      <c r="F1687" s="316"/>
      <c r="G1687" s="338"/>
      <c r="H1687" s="341"/>
      <c r="I1687" s="342"/>
      <c r="J1687" s="342"/>
      <c r="K1687" s="341"/>
      <c r="L1687" s="343"/>
      <c r="M1687" s="337"/>
      <c r="O1687" s="336"/>
      <c r="P1687" s="319"/>
      <c r="Q1687" s="319"/>
      <c r="R1687" s="319"/>
    </row>
    <row r="1688" spans="1:18" s="335" customFormat="1" ht="39.6" customHeight="1" x14ac:dyDescent="0.25">
      <c r="A1688" s="326"/>
      <c r="B1688" s="326"/>
      <c r="C1688" s="326"/>
      <c r="D1688" s="338"/>
      <c r="E1688" s="340"/>
      <c r="F1688" s="316"/>
      <c r="G1688" s="338"/>
      <c r="H1688" s="341"/>
      <c r="I1688" s="342"/>
      <c r="J1688" s="342"/>
      <c r="K1688" s="341"/>
      <c r="L1688" s="343"/>
      <c r="M1688" s="337"/>
      <c r="O1688" s="336"/>
      <c r="P1688" s="319"/>
      <c r="Q1688" s="319"/>
      <c r="R1688" s="319"/>
    </row>
    <row r="1689" spans="1:18" s="335" customFormat="1" ht="39.6" customHeight="1" x14ac:dyDescent="0.25">
      <c r="A1689" s="326"/>
      <c r="B1689" s="326"/>
      <c r="C1689" s="326"/>
      <c r="D1689" s="338"/>
      <c r="E1689" s="340"/>
      <c r="F1689" s="316"/>
      <c r="G1689" s="338"/>
      <c r="H1689" s="341"/>
      <c r="I1689" s="342"/>
      <c r="J1689" s="342"/>
      <c r="K1689" s="341"/>
      <c r="L1689" s="343"/>
      <c r="M1689" s="337"/>
      <c r="O1689" s="336"/>
      <c r="P1689" s="319"/>
      <c r="Q1689" s="319"/>
      <c r="R1689" s="319"/>
    </row>
    <row r="1690" spans="1:18" s="335" customFormat="1" ht="39.6" customHeight="1" x14ac:dyDescent="0.25">
      <c r="A1690" s="326"/>
      <c r="B1690" s="326"/>
      <c r="C1690" s="326"/>
      <c r="D1690" s="338"/>
      <c r="E1690" s="340"/>
      <c r="F1690" s="316"/>
      <c r="G1690" s="338"/>
      <c r="H1690" s="341"/>
      <c r="I1690" s="342"/>
      <c r="J1690" s="342"/>
      <c r="K1690" s="341"/>
      <c r="L1690" s="343"/>
      <c r="M1690" s="337"/>
      <c r="O1690" s="336"/>
      <c r="P1690" s="319"/>
      <c r="Q1690" s="319"/>
      <c r="R1690" s="319"/>
    </row>
    <row r="1691" spans="1:18" s="335" customFormat="1" ht="39.6" customHeight="1" x14ac:dyDescent="0.25">
      <c r="A1691" s="326"/>
      <c r="B1691" s="326"/>
      <c r="C1691" s="326"/>
      <c r="D1691" s="338"/>
      <c r="E1691" s="340"/>
      <c r="F1691" s="316"/>
      <c r="G1691" s="338"/>
      <c r="H1691" s="341"/>
      <c r="I1691" s="342"/>
      <c r="J1691" s="342"/>
      <c r="K1691" s="341"/>
      <c r="L1691" s="343"/>
      <c r="M1691" s="337"/>
      <c r="O1691" s="336"/>
      <c r="P1691" s="319"/>
      <c r="Q1691" s="319"/>
      <c r="R1691" s="319"/>
    </row>
    <row r="1692" spans="1:18" s="335" customFormat="1" ht="39.6" customHeight="1" x14ac:dyDescent="0.25">
      <c r="A1692" s="326"/>
      <c r="B1692" s="326"/>
      <c r="C1692" s="326"/>
      <c r="D1692" s="338"/>
      <c r="E1692" s="340"/>
      <c r="F1692" s="316"/>
      <c r="G1692" s="338"/>
      <c r="H1692" s="341"/>
      <c r="I1692" s="342"/>
      <c r="J1692" s="342"/>
      <c r="K1692" s="341"/>
      <c r="L1692" s="343"/>
      <c r="M1692" s="337"/>
      <c r="O1692" s="336"/>
      <c r="P1692" s="319"/>
      <c r="Q1692" s="319"/>
      <c r="R1692" s="319"/>
    </row>
    <row r="1693" spans="1:18" s="335" customFormat="1" ht="39.6" customHeight="1" x14ac:dyDescent="0.25">
      <c r="A1693" s="326"/>
      <c r="B1693" s="326"/>
      <c r="C1693" s="326"/>
      <c r="D1693" s="338"/>
      <c r="E1693" s="340"/>
      <c r="F1693" s="316"/>
      <c r="G1693" s="338"/>
      <c r="H1693" s="341"/>
      <c r="I1693" s="342"/>
      <c r="J1693" s="342"/>
      <c r="K1693" s="341"/>
      <c r="L1693" s="343"/>
      <c r="M1693" s="337"/>
      <c r="O1693" s="336"/>
      <c r="P1693" s="319"/>
      <c r="Q1693" s="319"/>
      <c r="R1693" s="319"/>
    </row>
    <row r="1694" spans="1:18" s="335" customFormat="1" ht="39.6" customHeight="1" x14ac:dyDescent="0.25">
      <c r="A1694" s="326"/>
      <c r="B1694" s="326"/>
      <c r="C1694" s="326"/>
      <c r="D1694" s="338"/>
      <c r="E1694" s="340"/>
      <c r="F1694" s="316"/>
      <c r="G1694" s="338"/>
      <c r="H1694" s="341"/>
      <c r="I1694" s="342"/>
      <c r="J1694" s="342"/>
      <c r="K1694" s="341"/>
      <c r="L1694" s="343"/>
      <c r="M1694" s="337"/>
      <c r="O1694" s="336"/>
      <c r="P1694" s="319"/>
      <c r="Q1694" s="319"/>
      <c r="R1694" s="319"/>
    </row>
    <row r="1695" spans="1:18" s="335" customFormat="1" ht="39.6" customHeight="1" x14ac:dyDescent="0.25">
      <c r="A1695" s="326"/>
      <c r="B1695" s="326"/>
      <c r="C1695" s="326"/>
      <c r="D1695" s="338"/>
      <c r="E1695" s="340"/>
      <c r="F1695" s="316"/>
      <c r="G1695" s="338"/>
      <c r="H1695" s="341"/>
      <c r="I1695" s="342"/>
      <c r="J1695" s="342"/>
      <c r="K1695" s="341"/>
      <c r="L1695" s="343"/>
      <c r="M1695" s="337"/>
      <c r="O1695" s="336"/>
      <c r="P1695" s="319"/>
      <c r="Q1695" s="319"/>
      <c r="R1695" s="319"/>
    </row>
    <row r="1696" spans="1:18" s="335" customFormat="1" ht="39.6" customHeight="1" x14ac:dyDescent="0.25">
      <c r="A1696" s="326"/>
      <c r="B1696" s="326"/>
      <c r="C1696" s="326"/>
      <c r="D1696" s="338"/>
      <c r="E1696" s="340"/>
      <c r="F1696" s="316"/>
      <c r="G1696" s="338"/>
      <c r="H1696" s="341"/>
      <c r="I1696" s="342"/>
      <c r="J1696" s="342"/>
      <c r="K1696" s="341"/>
      <c r="L1696" s="343"/>
      <c r="M1696" s="337"/>
      <c r="O1696" s="336"/>
      <c r="P1696" s="319"/>
      <c r="Q1696" s="319"/>
      <c r="R1696" s="319"/>
    </row>
    <row r="1697" spans="1:18" s="335" customFormat="1" ht="39.6" customHeight="1" x14ac:dyDescent="0.25">
      <c r="A1697" s="326"/>
      <c r="B1697" s="326"/>
      <c r="C1697" s="326"/>
      <c r="D1697" s="338"/>
      <c r="E1697" s="340"/>
      <c r="F1697" s="316"/>
      <c r="G1697" s="338"/>
      <c r="H1697" s="341"/>
      <c r="I1697" s="342"/>
      <c r="J1697" s="342"/>
      <c r="K1697" s="341"/>
      <c r="L1697" s="343"/>
      <c r="M1697" s="337"/>
      <c r="O1697" s="336"/>
      <c r="P1697" s="319"/>
      <c r="Q1697" s="319"/>
      <c r="R1697" s="319"/>
    </row>
    <row r="1698" spans="1:18" s="335" customFormat="1" ht="39.6" customHeight="1" x14ac:dyDescent="0.25">
      <c r="A1698" s="326"/>
      <c r="B1698" s="326"/>
      <c r="C1698" s="326"/>
      <c r="D1698" s="338"/>
      <c r="E1698" s="340"/>
      <c r="F1698" s="316"/>
      <c r="G1698" s="338"/>
      <c r="H1698" s="341"/>
      <c r="I1698" s="342"/>
      <c r="J1698" s="342"/>
      <c r="K1698" s="341"/>
      <c r="L1698" s="343"/>
      <c r="M1698" s="337"/>
      <c r="O1698" s="336"/>
      <c r="P1698" s="319"/>
      <c r="Q1698" s="319"/>
      <c r="R1698" s="319"/>
    </row>
    <row r="1699" spans="1:18" s="335" customFormat="1" ht="39.6" customHeight="1" x14ac:dyDescent="0.25">
      <c r="A1699" s="326"/>
      <c r="B1699" s="326"/>
      <c r="C1699" s="326"/>
      <c r="D1699" s="338"/>
      <c r="E1699" s="340"/>
      <c r="F1699" s="316"/>
      <c r="G1699" s="338"/>
      <c r="H1699" s="341"/>
      <c r="I1699" s="342"/>
      <c r="J1699" s="342"/>
      <c r="K1699" s="341"/>
      <c r="L1699" s="343"/>
      <c r="M1699" s="337"/>
      <c r="O1699" s="336"/>
      <c r="P1699" s="319"/>
      <c r="Q1699" s="319"/>
      <c r="R1699" s="319"/>
    </row>
    <row r="1700" spans="1:18" s="335" customFormat="1" ht="39.6" customHeight="1" x14ac:dyDescent="0.25">
      <c r="A1700" s="326"/>
      <c r="B1700" s="326"/>
      <c r="C1700" s="326"/>
      <c r="D1700" s="338"/>
      <c r="E1700" s="340"/>
      <c r="F1700" s="316"/>
      <c r="G1700" s="338"/>
      <c r="H1700" s="341"/>
      <c r="I1700" s="342"/>
      <c r="J1700" s="342"/>
      <c r="K1700" s="341"/>
      <c r="L1700" s="343"/>
      <c r="M1700" s="337"/>
      <c r="O1700" s="336"/>
      <c r="P1700" s="319"/>
      <c r="Q1700" s="319"/>
      <c r="R1700" s="319"/>
    </row>
    <row r="1701" spans="1:18" s="335" customFormat="1" ht="39.6" customHeight="1" x14ac:dyDescent="0.25">
      <c r="A1701" s="326"/>
      <c r="B1701" s="326"/>
      <c r="C1701" s="326"/>
      <c r="D1701" s="338"/>
      <c r="E1701" s="340"/>
      <c r="F1701" s="316"/>
      <c r="G1701" s="338"/>
      <c r="H1701" s="341"/>
      <c r="I1701" s="342"/>
      <c r="J1701" s="342"/>
      <c r="K1701" s="341"/>
      <c r="L1701" s="343"/>
      <c r="M1701" s="337"/>
      <c r="O1701" s="336"/>
      <c r="P1701" s="319"/>
      <c r="Q1701" s="319"/>
      <c r="R1701" s="319"/>
    </row>
    <row r="1702" spans="1:18" s="335" customFormat="1" ht="39.6" customHeight="1" x14ac:dyDescent="0.25">
      <c r="A1702" s="326"/>
      <c r="B1702" s="326"/>
      <c r="C1702" s="326"/>
      <c r="D1702" s="338"/>
      <c r="E1702" s="340"/>
      <c r="F1702" s="316"/>
      <c r="G1702" s="338"/>
      <c r="H1702" s="341"/>
      <c r="I1702" s="342"/>
      <c r="J1702" s="342"/>
      <c r="K1702" s="341"/>
      <c r="L1702" s="343"/>
      <c r="M1702" s="337"/>
      <c r="O1702" s="336"/>
      <c r="P1702" s="319"/>
      <c r="Q1702" s="319"/>
      <c r="R1702" s="319"/>
    </row>
    <row r="1703" spans="1:18" s="335" customFormat="1" ht="39.6" customHeight="1" x14ac:dyDescent="0.25">
      <c r="A1703" s="326"/>
      <c r="B1703" s="326"/>
      <c r="C1703" s="326"/>
      <c r="D1703" s="338"/>
      <c r="E1703" s="340"/>
      <c r="F1703" s="316"/>
      <c r="G1703" s="338"/>
      <c r="H1703" s="341"/>
      <c r="I1703" s="342"/>
      <c r="J1703" s="342"/>
      <c r="K1703" s="341"/>
      <c r="L1703" s="343"/>
      <c r="M1703" s="337"/>
      <c r="O1703" s="336"/>
      <c r="P1703" s="319"/>
      <c r="Q1703" s="319"/>
      <c r="R1703" s="319"/>
    </row>
    <row r="1704" spans="1:18" s="335" customFormat="1" ht="39.6" customHeight="1" x14ac:dyDescent="0.25">
      <c r="A1704" s="326"/>
      <c r="B1704" s="326"/>
      <c r="C1704" s="326"/>
      <c r="D1704" s="338"/>
      <c r="E1704" s="340"/>
      <c r="F1704" s="316"/>
      <c r="G1704" s="338"/>
      <c r="H1704" s="341"/>
      <c r="I1704" s="342"/>
      <c r="J1704" s="342"/>
      <c r="K1704" s="341"/>
      <c r="L1704" s="343"/>
      <c r="M1704" s="337"/>
      <c r="O1704" s="336"/>
      <c r="P1704" s="319"/>
      <c r="Q1704" s="319"/>
      <c r="R1704" s="319"/>
    </row>
    <row r="1705" spans="1:18" s="335" customFormat="1" ht="39.6" customHeight="1" x14ac:dyDescent="0.25">
      <c r="A1705" s="326"/>
      <c r="B1705" s="326"/>
      <c r="C1705" s="326"/>
      <c r="D1705" s="338"/>
      <c r="E1705" s="340"/>
      <c r="F1705" s="316"/>
      <c r="G1705" s="338"/>
      <c r="H1705" s="341"/>
      <c r="I1705" s="342"/>
      <c r="J1705" s="342"/>
      <c r="K1705" s="341"/>
      <c r="L1705" s="343"/>
      <c r="M1705" s="337"/>
      <c r="O1705" s="336"/>
      <c r="P1705" s="319"/>
      <c r="Q1705" s="319"/>
      <c r="R1705" s="319"/>
    </row>
    <row r="1706" spans="1:18" s="335" customFormat="1" ht="39.6" customHeight="1" x14ac:dyDescent="0.25">
      <c r="A1706" s="326"/>
      <c r="B1706" s="326"/>
      <c r="C1706" s="326"/>
      <c r="D1706" s="338"/>
      <c r="E1706" s="340"/>
      <c r="F1706" s="316"/>
      <c r="G1706" s="338"/>
      <c r="H1706" s="341"/>
      <c r="I1706" s="342"/>
      <c r="J1706" s="342"/>
      <c r="K1706" s="341"/>
      <c r="L1706" s="343"/>
      <c r="M1706" s="337"/>
      <c r="O1706" s="336"/>
      <c r="P1706" s="319"/>
      <c r="Q1706" s="319"/>
      <c r="R1706" s="319"/>
    </row>
    <row r="1707" spans="1:18" s="335" customFormat="1" ht="39.6" customHeight="1" x14ac:dyDescent="0.25">
      <c r="A1707" s="326"/>
      <c r="B1707" s="326"/>
      <c r="C1707" s="326"/>
      <c r="D1707" s="338"/>
      <c r="E1707" s="340"/>
      <c r="F1707" s="316"/>
      <c r="G1707" s="338"/>
      <c r="H1707" s="341"/>
      <c r="I1707" s="342"/>
      <c r="J1707" s="342"/>
      <c r="K1707" s="341"/>
      <c r="L1707" s="343"/>
      <c r="M1707" s="337"/>
      <c r="O1707" s="336"/>
      <c r="P1707" s="319"/>
      <c r="Q1707" s="319"/>
      <c r="R1707" s="319"/>
    </row>
    <row r="1708" spans="1:18" s="335" customFormat="1" ht="39.6" customHeight="1" x14ac:dyDescent="0.25">
      <c r="A1708" s="326"/>
      <c r="B1708" s="326"/>
      <c r="C1708" s="326"/>
      <c r="D1708" s="338"/>
      <c r="E1708" s="340"/>
      <c r="F1708" s="316"/>
      <c r="G1708" s="338"/>
      <c r="H1708" s="341"/>
      <c r="I1708" s="342"/>
      <c r="J1708" s="342"/>
      <c r="K1708" s="341"/>
      <c r="L1708" s="343"/>
      <c r="M1708" s="337"/>
      <c r="O1708" s="336"/>
      <c r="P1708" s="319"/>
      <c r="Q1708" s="319"/>
      <c r="R1708" s="319"/>
    </row>
    <row r="1709" spans="1:18" s="335" customFormat="1" ht="39.6" customHeight="1" x14ac:dyDescent="0.25">
      <c r="A1709" s="326"/>
      <c r="B1709" s="326"/>
      <c r="C1709" s="326"/>
      <c r="D1709" s="338"/>
      <c r="E1709" s="340"/>
      <c r="F1709" s="316"/>
      <c r="G1709" s="338"/>
      <c r="H1709" s="341"/>
      <c r="I1709" s="342"/>
      <c r="J1709" s="342"/>
      <c r="K1709" s="341"/>
      <c r="L1709" s="343"/>
      <c r="M1709" s="337"/>
      <c r="O1709" s="336"/>
      <c r="P1709" s="319"/>
      <c r="Q1709" s="319"/>
      <c r="R1709" s="319"/>
    </row>
    <row r="1710" spans="1:18" s="335" customFormat="1" ht="39.6" customHeight="1" x14ac:dyDescent="0.25">
      <c r="A1710" s="326"/>
      <c r="B1710" s="326"/>
      <c r="C1710" s="326"/>
      <c r="D1710" s="338"/>
      <c r="E1710" s="340"/>
      <c r="F1710" s="316"/>
      <c r="G1710" s="338"/>
      <c r="H1710" s="341"/>
      <c r="I1710" s="342"/>
      <c r="J1710" s="342"/>
      <c r="K1710" s="341"/>
      <c r="L1710" s="343"/>
      <c r="M1710" s="337"/>
      <c r="O1710" s="336"/>
      <c r="P1710" s="319"/>
      <c r="Q1710" s="319"/>
      <c r="R1710" s="319"/>
    </row>
    <row r="1711" spans="1:18" s="335" customFormat="1" ht="39.6" customHeight="1" x14ac:dyDescent="0.25">
      <c r="A1711" s="326"/>
      <c r="B1711" s="326"/>
      <c r="C1711" s="326"/>
      <c r="D1711" s="338"/>
      <c r="E1711" s="340"/>
      <c r="F1711" s="316"/>
      <c r="G1711" s="338"/>
      <c r="H1711" s="341"/>
      <c r="I1711" s="342"/>
      <c r="J1711" s="342"/>
      <c r="K1711" s="341"/>
      <c r="L1711" s="343"/>
      <c r="M1711" s="337"/>
      <c r="O1711" s="336"/>
      <c r="P1711" s="319"/>
      <c r="Q1711" s="319"/>
      <c r="R1711" s="319"/>
    </row>
    <row r="1712" spans="1:18" s="335" customFormat="1" ht="39.6" customHeight="1" x14ac:dyDescent="0.25">
      <c r="A1712" s="326"/>
      <c r="B1712" s="326"/>
      <c r="C1712" s="326"/>
      <c r="D1712" s="338"/>
      <c r="E1712" s="340"/>
      <c r="F1712" s="316"/>
      <c r="G1712" s="338"/>
      <c r="H1712" s="341"/>
      <c r="I1712" s="342"/>
      <c r="J1712" s="342"/>
      <c r="K1712" s="341"/>
      <c r="L1712" s="343"/>
      <c r="M1712" s="337"/>
      <c r="O1712" s="336"/>
      <c r="P1712" s="319"/>
      <c r="Q1712" s="319"/>
      <c r="R1712" s="319"/>
    </row>
    <row r="1713" spans="1:18" s="335" customFormat="1" ht="39.6" customHeight="1" x14ac:dyDescent="0.25">
      <c r="A1713" s="326"/>
      <c r="B1713" s="326"/>
      <c r="C1713" s="326"/>
      <c r="D1713" s="338"/>
      <c r="E1713" s="340"/>
      <c r="F1713" s="316"/>
      <c r="G1713" s="338"/>
      <c r="H1713" s="341"/>
      <c r="I1713" s="342"/>
      <c r="J1713" s="342"/>
      <c r="K1713" s="341"/>
      <c r="L1713" s="343"/>
      <c r="M1713" s="337"/>
      <c r="O1713" s="336"/>
      <c r="P1713" s="319"/>
      <c r="Q1713" s="319"/>
      <c r="R1713" s="319"/>
    </row>
    <row r="1714" spans="1:18" s="335" customFormat="1" ht="39.6" customHeight="1" x14ac:dyDescent="0.25">
      <c r="A1714" s="326"/>
      <c r="B1714" s="326"/>
      <c r="C1714" s="326"/>
      <c r="D1714" s="338"/>
      <c r="E1714" s="340"/>
      <c r="F1714" s="316"/>
      <c r="G1714" s="338"/>
      <c r="H1714" s="341"/>
      <c r="I1714" s="342"/>
      <c r="J1714" s="342"/>
      <c r="K1714" s="341"/>
      <c r="L1714" s="343"/>
      <c r="M1714" s="337"/>
      <c r="O1714" s="336"/>
      <c r="P1714" s="319"/>
      <c r="Q1714" s="319"/>
      <c r="R1714" s="319"/>
    </row>
    <row r="1715" spans="1:18" s="335" customFormat="1" ht="39.6" customHeight="1" x14ac:dyDescent="0.25">
      <c r="A1715" s="326"/>
      <c r="B1715" s="326"/>
      <c r="C1715" s="326"/>
      <c r="D1715" s="338"/>
      <c r="E1715" s="340"/>
      <c r="F1715" s="316"/>
      <c r="G1715" s="338"/>
      <c r="H1715" s="341"/>
      <c r="I1715" s="342"/>
      <c r="J1715" s="342"/>
      <c r="K1715" s="341"/>
      <c r="L1715" s="343"/>
      <c r="M1715" s="337"/>
      <c r="O1715" s="336"/>
      <c r="P1715" s="319"/>
      <c r="Q1715" s="319"/>
      <c r="R1715" s="319"/>
    </row>
    <row r="1716" spans="1:18" s="335" customFormat="1" ht="39.6" customHeight="1" x14ac:dyDescent="0.25">
      <c r="A1716" s="326"/>
      <c r="B1716" s="326"/>
      <c r="C1716" s="326"/>
      <c r="D1716" s="338"/>
      <c r="E1716" s="340"/>
      <c r="F1716" s="316"/>
      <c r="G1716" s="338"/>
      <c r="H1716" s="341"/>
      <c r="I1716" s="342"/>
      <c r="J1716" s="342"/>
      <c r="K1716" s="341"/>
      <c r="L1716" s="343"/>
      <c r="M1716" s="337"/>
      <c r="O1716" s="336"/>
      <c r="P1716" s="319"/>
      <c r="Q1716" s="319"/>
      <c r="R1716" s="319"/>
    </row>
    <row r="1717" spans="1:18" s="335" customFormat="1" ht="39.6" customHeight="1" x14ac:dyDescent="0.25">
      <c r="A1717" s="326"/>
      <c r="B1717" s="326"/>
      <c r="C1717" s="326"/>
      <c r="D1717" s="338"/>
      <c r="E1717" s="340"/>
      <c r="F1717" s="316"/>
      <c r="G1717" s="338"/>
      <c r="H1717" s="341"/>
      <c r="I1717" s="342"/>
      <c r="J1717" s="342"/>
      <c r="K1717" s="341"/>
      <c r="L1717" s="343"/>
      <c r="M1717" s="337"/>
      <c r="O1717" s="336"/>
      <c r="P1717" s="319"/>
      <c r="Q1717" s="319"/>
      <c r="R1717" s="319"/>
    </row>
    <row r="1718" spans="1:18" s="335" customFormat="1" ht="39.6" customHeight="1" x14ac:dyDescent="0.25">
      <c r="A1718" s="326"/>
      <c r="B1718" s="326"/>
      <c r="C1718" s="326"/>
      <c r="D1718" s="338"/>
      <c r="E1718" s="340"/>
      <c r="F1718" s="316"/>
      <c r="G1718" s="338"/>
      <c r="H1718" s="341"/>
      <c r="I1718" s="342"/>
      <c r="J1718" s="342"/>
      <c r="K1718" s="341"/>
      <c r="L1718" s="343"/>
      <c r="M1718" s="337"/>
      <c r="O1718" s="336"/>
      <c r="P1718" s="319"/>
      <c r="Q1718" s="319"/>
      <c r="R1718" s="319"/>
    </row>
    <row r="1719" spans="1:18" s="335" customFormat="1" ht="39.6" customHeight="1" x14ac:dyDescent="0.25">
      <c r="A1719" s="326"/>
      <c r="B1719" s="326"/>
      <c r="C1719" s="326"/>
      <c r="D1719" s="338"/>
      <c r="E1719" s="340"/>
      <c r="F1719" s="316"/>
      <c r="G1719" s="338"/>
      <c r="H1719" s="341"/>
      <c r="I1719" s="342"/>
      <c r="J1719" s="342"/>
      <c r="K1719" s="341"/>
      <c r="L1719" s="343"/>
      <c r="M1719" s="337"/>
      <c r="O1719" s="336"/>
      <c r="P1719" s="319"/>
      <c r="Q1719" s="319"/>
      <c r="R1719" s="319"/>
    </row>
    <row r="1720" spans="1:18" s="335" customFormat="1" ht="39.6" customHeight="1" x14ac:dyDescent="0.25">
      <c r="A1720" s="326"/>
      <c r="B1720" s="326"/>
      <c r="C1720" s="326"/>
      <c r="D1720" s="338"/>
      <c r="E1720" s="340"/>
      <c r="F1720" s="316"/>
      <c r="G1720" s="338"/>
      <c r="H1720" s="341"/>
      <c r="I1720" s="342"/>
      <c r="J1720" s="342"/>
      <c r="K1720" s="341"/>
      <c r="L1720" s="343"/>
      <c r="M1720" s="337"/>
      <c r="O1720" s="336"/>
      <c r="P1720" s="319"/>
      <c r="Q1720" s="319"/>
      <c r="R1720" s="319"/>
    </row>
    <row r="1721" spans="1:18" s="335" customFormat="1" ht="39.6" customHeight="1" x14ac:dyDescent="0.25">
      <c r="A1721" s="326"/>
      <c r="B1721" s="326"/>
      <c r="C1721" s="326"/>
      <c r="D1721" s="338"/>
      <c r="E1721" s="340"/>
      <c r="F1721" s="316"/>
      <c r="G1721" s="338"/>
      <c r="H1721" s="341"/>
      <c r="I1721" s="342"/>
      <c r="J1721" s="342"/>
      <c r="K1721" s="341"/>
      <c r="L1721" s="343"/>
      <c r="M1721" s="337"/>
      <c r="O1721" s="336"/>
      <c r="P1721" s="319"/>
      <c r="Q1721" s="319"/>
      <c r="R1721" s="319"/>
    </row>
    <row r="1722" spans="1:18" s="335" customFormat="1" ht="39.6" customHeight="1" x14ac:dyDescent="0.25">
      <c r="A1722" s="326"/>
      <c r="B1722" s="326"/>
      <c r="C1722" s="326"/>
      <c r="D1722" s="338"/>
      <c r="E1722" s="340"/>
      <c r="F1722" s="316"/>
      <c r="G1722" s="338"/>
      <c r="H1722" s="341"/>
      <c r="I1722" s="342"/>
      <c r="J1722" s="342"/>
      <c r="K1722" s="341"/>
      <c r="L1722" s="343"/>
      <c r="M1722" s="337"/>
      <c r="O1722" s="336"/>
      <c r="P1722" s="319"/>
      <c r="Q1722" s="319"/>
      <c r="R1722" s="319"/>
    </row>
    <row r="1723" spans="1:18" s="335" customFormat="1" ht="39.6" customHeight="1" x14ac:dyDescent="0.25">
      <c r="A1723" s="326"/>
      <c r="B1723" s="326"/>
      <c r="C1723" s="326"/>
      <c r="D1723" s="338"/>
      <c r="E1723" s="340"/>
      <c r="F1723" s="316"/>
      <c r="G1723" s="338"/>
      <c r="H1723" s="341"/>
      <c r="I1723" s="342"/>
      <c r="J1723" s="342"/>
      <c r="K1723" s="341"/>
      <c r="L1723" s="343"/>
      <c r="M1723" s="337"/>
      <c r="O1723" s="336"/>
      <c r="P1723" s="319"/>
      <c r="Q1723" s="319"/>
      <c r="R1723" s="319"/>
    </row>
    <row r="1724" spans="1:18" s="335" customFormat="1" ht="39.6" customHeight="1" x14ac:dyDescent="0.25">
      <c r="A1724" s="326"/>
      <c r="B1724" s="326"/>
      <c r="C1724" s="326"/>
      <c r="D1724" s="338"/>
      <c r="E1724" s="340"/>
      <c r="F1724" s="316"/>
      <c r="G1724" s="338"/>
      <c r="H1724" s="341"/>
      <c r="I1724" s="342"/>
      <c r="J1724" s="342"/>
      <c r="K1724" s="341"/>
      <c r="L1724" s="343"/>
      <c r="M1724" s="337"/>
      <c r="O1724" s="336"/>
      <c r="P1724" s="319"/>
      <c r="Q1724" s="319"/>
      <c r="R1724" s="319"/>
    </row>
    <row r="1725" spans="1:18" s="335" customFormat="1" ht="39.6" customHeight="1" x14ac:dyDescent="0.25">
      <c r="A1725" s="326"/>
      <c r="B1725" s="326"/>
      <c r="C1725" s="326"/>
      <c r="D1725" s="338"/>
      <c r="E1725" s="340"/>
      <c r="F1725" s="316"/>
      <c r="G1725" s="338"/>
      <c r="H1725" s="341"/>
      <c r="I1725" s="342"/>
      <c r="J1725" s="342"/>
      <c r="K1725" s="341"/>
      <c r="L1725" s="343"/>
      <c r="M1725" s="337"/>
      <c r="O1725" s="336"/>
      <c r="P1725" s="319"/>
      <c r="Q1725" s="319"/>
      <c r="R1725" s="319"/>
    </row>
    <row r="1726" spans="1:18" s="335" customFormat="1" ht="39.6" customHeight="1" x14ac:dyDescent="0.25">
      <c r="A1726" s="326"/>
      <c r="B1726" s="326"/>
      <c r="C1726" s="326"/>
      <c r="D1726" s="338"/>
      <c r="E1726" s="340"/>
      <c r="F1726" s="316"/>
      <c r="G1726" s="338"/>
      <c r="H1726" s="341"/>
      <c r="I1726" s="342"/>
      <c r="J1726" s="342"/>
      <c r="K1726" s="341"/>
      <c r="L1726" s="343"/>
      <c r="M1726" s="337"/>
      <c r="O1726" s="336"/>
      <c r="P1726" s="319"/>
      <c r="Q1726" s="319"/>
      <c r="R1726" s="319"/>
    </row>
    <row r="1727" spans="1:18" s="335" customFormat="1" ht="39.6" customHeight="1" x14ac:dyDescent="0.25">
      <c r="A1727" s="326"/>
      <c r="B1727" s="326"/>
      <c r="C1727" s="326"/>
      <c r="D1727" s="338"/>
      <c r="E1727" s="340"/>
      <c r="F1727" s="316"/>
      <c r="G1727" s="338"/>
      <c r="H1727" s="341"/>
      <c r="I1727" s="342"/>
      <c r="J1727" s="342"/>
      <c r="K1727" s="341"/>
      <c r="L1727" s="343"/>
      <c r="M1727" s="337"/>
      <c r="O1727" s="336"/>
      <c r="P1727" s="319"/>
      <c r="Q1727" s="319"/>
      <c r="R1727" s="319"/>
    </row>
    <row r="1728" spans="1:18" s="335" customFormat="1" ht="39.6" customHeight="1" x14ac:dyDescent="0.25">
      <c r="A1728" s="326"/>
      <c r="B1728" s="326"/>
      <c r="C1728" s="326"/>
      <c r="D1728" s="338"/>
      <c r="E1728" s="340"/>
      <c r="F1728" s="316"/>
      <c r="G1728" s="338"/>
      <c r="H1728" s="341"/>
      <c r="I1728" s="342"/>
      <c r="J1728" s="342"/>
      <c r="K1728" s="341"/>
      <c r="L1728" s="343"/>
      <c r="M1728" s="337"/>
      <c r="O1728" s="336"/>
      <c r="P1728" s="319"/>
      <c r="Q1728" s="319"/>
      <c r="R1728" s="319"/>
    </row>
    <row r="1729" spans="1:18" s="335" customFormat="1" ht="39.6" customHeight="1" x14ac:dyDescent="0.25">
      <c r="A1729" s="326"/>
      <c r="B1729" s="326"/>
      <c r="C1729" s="326"/>
      <c r="D1729" s="338"/>
      <c r="E1729" s="340"/>
      <c r="F1729" s="316"/>
      <c r="G1729" s="338"/>
      <c r="H1729" s="341"/>
      <c r="I1729" s="342"/>
      <c r="J1729" s="342"/>
      <c r="K1729" s="341"/>
      <c r="L1729" s="343"/>
      <c r="M1729" s="337"/>
      <c r="O1729" s="336"/>
      <c r="P1729" s="319"/>
      <c r="Q1729" s="319"/>
      <c r="R1729" s="319"/>
    </row>
    <row r="1730" spans="1:18" s="335" customFormat="1" ht="39.6" customHeight="1" x14ac:dyDescent="0.25">
      <c r="A1730" s="326"/>
      <c r="B1730" s="326"/>
      <c r="C1730" s="326"/>
      <c r="D1730" s="338"/>
      <c r="E1730" s="340"/>
      <c r="F1730" s="316"/>
      <c r="G1730" s="338"/>
      <c r="H1730" s="341"/>
      <c r="I1730" s="342"/>
      <c r="J1730" s="342"/>
      <c r="K1730" s="341"/>
      <c r="L1730" s="343"/>
      <c r="M1730" s="337"/>
      <c r="O1730" s="336"/>
      <c r="P1730" s="319"/>
      <c r="Q1730" s="319"/>
      <c r="R1730" s="319"/>
    </row>
    <row r="1731" spans="1:18" s="335" customFormat="1" ht="39.6" customHeight="1" x14ac:dyDescent="0.25">
      <c r="A1731" s="326"/>
      <c r="B1731" s="326"/>
      <c r="C1731" s="326"/>
      <c r="D1731" s="338"/>
      <c r="E1731" s="340"/>
      <c r="F1731" s="316"/>
      <c r="G1731" s="338"/>
      <c r="H1731" s="341"/>
      <c r="I1731" s="342"/>
      <c r="J1731" s="342"/>
      <c r="K1731" s="341"/>
      <c r="L1731" s="343"/>
      <c r="M1731" s="337"/>
      <c r="O1731" s="336"/>
      <c r="P1731" s="319"/>
      <c r="Q1731" s="319"/>
      <c r="R1731" s="319"/>
    </row>
    <row r="1732" spans="1:18" s="335" customFormat="1" ht="39.6" customHeight="1" x14ac:dyDescent="0.25">
      <c r="A1732" s="326"/>
      <c r="B1732" s="326"/>
      <c r="C1732" s="326"/>
      <c r="D1732" s="338"/>
      <c r="E1732" s="340"/>
      <c r="F1732" s="316"/>
      <c r="G1732" s="338"/>
      <c r="H1732" s="341"/>
      <c r="I1732" s="342"/>
      <c r="J1732" s="342"/>
      <c r="K1732" s="341"/>
      <c r="L1732" s="343"/>
      <c r="M1732" s="337"/>
      <c r="O1732" s="336"/>
      <c r="P1732" s="319"/>
      <c r="Q1732" s="319"/>
      <c r="R1732" s="319"/>
    </row>
    <row r="1733" spans="1:18" s="335" customFormat="1" ht="39.6" customHeight="1" x14ac:dyDescent="0.25">
      <c r="A1733" s="326"/>
      <c r="B1733" s="326"/>
      <c r="C1733" s="326"/>
      <c r="D1733" s="338"/>
      <c r="E1733" s="340"/>
      <c r="F1733" s="316"/>
      <c r="G1733" s="338"/>
      <c r="H1733" s="341"/>
      <c r="I1733" s="342"/>
      <c r="J1733" s="342"/>
      <c r="K1733" s="341"/>
      <c r="L1733" s="343"/>
      <c r="M1733" s="337"/>
      <c r="O1733" s="336"/>
      <c r="P1733" s="319"/>
      <c r="Q1733" s="319"/>
      <c r="R1733" s="319"/>
    </row>
    <row r="1734" spans="1:18" s="335" customFormat="1" ht="39.6" customHeight="1" x14ac:dyDescent="0.25">
      <c r="A1734" s="326"/>
      <c r="B1734" s="326"/>
      <c r="C1734" s="326"/>
      <c r="D1734" s="338"/>
      <c r="E1734" s="340"/>
      <c r="F1734" s="316"/>
      <c r="G1734" s="338"/>
      <c r="H1734" s="341"/>
      <c r="I1734" s="342"/>
      <c r="J1734" s="342"/>
      <c r="K1734" s="341"/>
      <c r="L1734" s="343"/>
      <c r="M1734" s="337"/>
      <c r="O1734" s="336"/>
      <c r="P1734" s="319"/>
      <c r="Q1734" s="319"/>
      <c r="R1734" s="319"/>
    </row>
    <row r="1735" spans="1:18" s="335" customFormat="1" ht="39.6" customHeight="1" x14ac:dyDescent="0.25">
      <c r="A1735" s="326"/>
      <c r="B1735" s="326"/>
      <c r="C1735" s="326"/>
      <c r="D1735" s="338"/>
      <c r="E1735" s="340"/>
      <c r="F1735" s="316"/>
      <c r="G1735" s="338"/>
      <c r="H1735" s="341"/>
      <c r="I1735" s="342"/>
      <c r="J1735" s="342"/>
      <c r="K1735" s="341"/>
      <c r="L1735" s="343"/>
      <c r="M1735" s="337"/>
      <c r="O1735" s="336"/>
      <c r="P1735" s="319"/>
      <c r="Q1735" s="319"/>
      <c r="R1735" s="319"/>
    </row>
    <row r="1736" spans="1:18" s="335" customFormat="1" ht="39.6" customHeight="1" x14ac:dyDescent="0.25">
      <c r="A1736" s="326"/>
      <c r="B1736" s="326"/>
      <c r="C1736" s="326"/>
      <c r="D1736" s="338"/>
      <c r="E1736" s="340"/>
      <c r="F1736" s="316"/>
      <c r="G1736" s="338"/>
      <c r="H1736" s="341"/>
      <c r="I1736" s="342"/>
      <c r="J1736" s="342"/>
      <c r="K1736" s="341"/>
      <c r="L1736" s="343"/>
      <c r="M1736" s="337"/>
      <c r="O1736" s="336"/>
      <c r="P1736" s="319"/>
      <c r="Q1736" s="319"/>
      <c r="R1736" s="319"/>
    </row>
    <row r="1737" spans="1:18" s="335" customFormat="1" ht="39.6" customHeight="1" x14ac:dyDescent="0.25">
      <c r="A1737" s="326"/>
      <c r="B1737" s="326"/>
      <c r="C1737" s="326"/>
      <c r="D1737" s="338"/>
      <c r="E1737" s="340"/>
      <c r="F1737" s="316"/>
      <c r="G1737" s="338"/>
      <c r="H1737" s="341"/>
      <c r="I1737" s="342"/>
      <c r="J1737" s="342"/>
      <c r="K1737" s="341"/>
      <c r="L1737" s="343"/>
      <c r="M1737" s="337"/>
      <c r="O1737" s="336"/>
      <c r="P1737" s="319"/>
      <c r="Q1737" s="319"/>
      <c r="R1737" s="319"/>
    </row>
    <row r="1738" spans="1:18" s="335" customFormat="1" ht="39.6" customHeight="1" x14ac:dyDescent="0.25">
      <c r="A1738" s="326"/>
      <c r="B1738" s="326"/>
      <c r="C1738" s="326"/>
      <c r="D1738" s="338"/>
      <c r="E1738" s="340"/>
      <c r="F1738" s="316"/>
      <c r="G1738" s="338"/>
      <c r="H1738" s="341"/>
      <c r="I1738" s="342"/>
      <c r="J1738" s="342"/>
      <c r="K1738" s="341"/>
      <c r="L1738" s="343"/>
      <c r="M1738" s="337"/>
      <c r="O1738" s="336"/>
      <c r="P1738" s="319"/>
      <c r="Q1738" s="319"/>
      <c r="R1738" s="319"/>
    </row>
    <row r="1739" spans="1:18" s="335" customFormat="1" ht="39.6" customHeight="1" x14ac:dyDescent="0.25">
      <c r="A1739" s="326"/>
      <c r="B1739" s="326"/>
      <c r="C1739" s="326"/>
      <c r="D1739" s="338"/>
      <c r="E1739" s="340"/>
      <c r="F1739" s="316"/>
      <c r="G1739" s="338"/>
      <c r="H1739" s="341"/>
      <c r="I1739" s="342"/>
      <c r="J1739" s="342"/>
      <c r="K1739" s="341"/>
      <c r="L1739" s="343"/>
      <c r="M1739" s="337"/>
      <c r="O1739" s="336"/>
      <c r="P1739" s="319"/>
      <c r="Q1739" s="319"/>
      <c r="R1739" s="319"/>
    </row>
    <row r="1740" spans="1:18" s="335" customFormat="1" ht="39.6" customHeight="1" x14ac:dyDescent="0.25">
      <c r="A1740" s="326"/>
      <c r="B1740" s="326"/>
      <c r="C1740" s="326"/>
      <c r="D1740" s="338"/>
      <c r="E1740" s="340"/>
      <c r="F1740" s="316"/>
      <c r="G1740" s="338"/>
      <c r="H1740" s="341"/>
      <c r="I1740" s="342"/>
      <c r="J1740" s="342"/>
      <c r="K1740" s="341"/>
      <c r="L1740" s="343"/>
      <c r="M1740" s="337"/>
      <c r="O1740" s="336"/>
      <c r="P1740" s="319"/>
      <c r="Q1740" s="319"/>
      <c r="R1740" s="319"/>
    </row>
    <row r="1741" spans="1:18" s="335" customFormat="1" ht="39.6" customHeight="1" x14ac:dyDescent="0.25">
      <c r="A1741" s="326"/>
      <c r="B1741" s="326"/>
      <c r="C1741" s="326"/>
      <c r="D1741" s="338"/>
      <c r="E1741" s="340"/>
      <c r="F1741" s="316"/>
      <c r="G1741" s="338"/>
      <c r="H1741" s="341"/>
      <c r="I1741" s="342"/>
      <c r="J1741" s="342"/>
      <c r="K1741" s="341"/>
      <c r="L1741" s="343"/>
      <c r="M1741" s="337"/>
      <c r="O1741" s="336"/>
      <c r="P1741" s="319"/>
      <c r="Q1741" s="319"/>
      <c r="R1741" s="319"/>
    </row>
    <row r="1742" spans="1:18" s="335" customFormat="1" ht="39.6" customHeight="1" x14ac:dyDescent="0.25">
      <c r="A1742" s="326"/>
      <c r="B1742" s="326"/>
      <c r="C1742" s="326"/>
      <c r="D1742" s="338"/>
      <c r="E1742" s="340"/>
      <c r="F1742" s="316"/>
      <c r="G1742" s="338"/>
      <c r="H1742" s="341"/>
      <c r="I1742" s="342"/>
      <c r="J1742" s="342"/>
      <c r="K1742" s="341"/>
      <c r="L1742" s="343"/>
      <c r="M1742" s="337"/>
      <c r="O1742" s="336"/>
      <c r="P1742" s="319"/>
      <c r="Q1742" s="319"/>
      <c r="R1742" s="319"/>
    </row>
    <row r="1743" spans="1:18" s="335" customFormat="1" ht="39.6" customHeight="1" x14ac:dyDescent="0.25">
      <c r="A1743" s="326"/>
      <c r="B1743" s="326"/>
      <c r="C1743" s="326"/>
      <c r="D1743" s="338"/>
      <c r="E1743" s="340"/>
      <c r="F1743" s="316"/>
      <c r="G1743" s="338"/>
      <c r="H1743" s="341"/>
      <c r="I1743" s="342"/>
      <c r="J1743" s="342"/>
      <c r="K1743" s="341"/>
      <c r="L1743" s="343"/>
      <c r="M1743" s="337"/>
      <c r="O1743" s="336"/>
      <c r="P1743" s="319"/>
      <c r="Q1743" s="319"/>
      <c r="R1743" s="319"/>
    </row>
    <row r="1744" spans="1:18" s="335" customFormat="1" ht="39.6" customHeight="1" x14ac:dyDescent="0.25">
      <c r="A1744" s="326"/>
      <c r="B1744" s="326"/>
      <c r="C1744" s="326"/>
      <c r="D1744" s="338"/>
      <c r="E1744" s="340"/>
      <c r="F1744" s="316"/>
      <c r="G1744" s="338"/>
      <c r="H1744" s="341"/>
      <c r="I1744" s="342"/>
      <c r="J1744" s="342"/>
      <c r="K1744" s="341"/>
      <c r="L1744" s="343"/>
      <c r="M1744" s="337"/>
      <c r="O1744" s="336"/>
      <c r="P1744" s="319"/>
      <c r="Q1744" s="319"/>
      <c r="R1744" s="319"/>
    </row>
    <row r="1745" spans="1:18" s="335" customFormat="1" ht="39.6" customHeight="1" x14ac:dyDescent="0.25">
      <c r="A1745" s="326"/>
      <c r="B1745" s="326"/>
      <c r="C1745" s="326"/>
      <c r="D1745" s="338"/>
      <c r="E1745" s="340"/>
      <c r="F1745" s="316"/>
      <c r="G1745" s="338"/>
      <c r="H1745" s="341"/>
      <c r="I1745" s="342"/>
      <c r="J1745" s="342"/>
      <c r="K1745" s="341"/>
      <c r="L1745" s="343"/>
      <c r="M1745" s="337"/>
      <c r="O1745" s="336"/>
      <c r="P1745" s="319"/>
      <c r="Q1745" s="319"/>
      <c r="R1745" s="319"/>
    </row>
    <row r="1746" spans="1:18" s="335" customFormat="1" ht="39.6" customHeight="1" x14ac:dyDescent="0.25">
      <c r="A1746" s="326"/>
      <c r="B1746" s="326"/>
      <c r="C1746" s="326"/>
      <c r="D1746" s="338"/>
      <c r="E1746" s="340"/>
      <c r="F1746" s="316"/>
      <c r="G1746" s="338"/>
      <c r="H1746" s="341"/>
      <c r="I1746" s="342"/>
      <c r="J1746" s="342"/>
      <c r="K1746" s="341"/>
      <c r="L1746" s="343"/>
      <c r="M1746" s="337"/>
      <c r="O1746" s="336"/>
      <c r="P1746" s="319"/>
      <c r="Q1746" s="319"/>
      <c r="R1746" s="319"/>
    </row>
    <row r="1747" spans="1:18" s="335" customFormat="1" ht="39.6" customHeight="1" x14ac:dyDescent="0.25">
      <c r="A1747" s="326"/>
      <c r="B1747" s="326"/>
      <c r="C1747" s="326"/>
      <c r="D1747" s="338"/>
      <c r="E1747" s="340"/>
      <c r="F1747" s="316"/>
      <c r="G1747" s="338"/>
      <c r="H1747" s="341"/>
      <c r="I1747" s="342"/>
      <c r="J1747" s="342"/>
      <c r="K1747" s="341"/>
      <c r="L1747" s="343"/>
      <c r="M1747" s="337"/>
      <c r="O1747" s="336"/>
      <c r="P1747" s="319"/>
      <c r="Q1747" s="319"/>
      <c r="R1747" s="319"/>
    </row>
    <row r="1748" spans="1:18" s="335" customFormat="1" ht="39.6" customHeight="1" x14ac:dyDescent="0.25">
      <c r="A1748" s="326"/>
      <c r="B1748" s="326"/>
      <c r="C1748" s="326"/>
      <c r="D1748" s="338"/>
      <c r="E1748" s="340"/>
      <c r="F1748" s="316"/>
      <c r="G1748" s="338"/>
      <c r="H1748" s="341"/>
      <c r="I1748" s="342"/>
      <c r="J1748" s="342"/>
      <c r="K1748" s="341"/>
      <c r="L1748" s="343"/>
      <c r="M1748" s="337"/>
      <c r="O1748" s="336"/>
      <c r="P1748" s="319"/>
      <c r="Q1748" s="319"/>
      <c r="R1748" s="319"/>
    </row>
    <row r="1749" spans="1:18" s="335" customFormat="1" ht="39.6" customHeight="1" x14ac:dyDescent="0.25">
      <c r="A1749" s="326"/>
      <c r="B1749" s="326"/>
      <c r="C1749" s="326"/>
      <c r="D1749" s="338"/>
      <c r="E1749" s="340"/>
      <c r="F1749" s="316"/>
      <c r="G1749" s="338"/>
      <c r="H1749" s="341"/>
      <c r="I1749" s="342"/>
      <c r="J1749" s="342"/>
      <c r="K1749" s="341"/>
      <c r="L1749" s="343"/>
      <c r="M1749" s="337"/>
      <c r="O1749" s="336"/>
      <c r="P1749" s="319"/>
      <c r="Q1749" s="319"/>
      <c r="R1749" s="319"/>
    </row>
    <row r="1750" spans="1:18" s="335" customFormat="1" ht="39.6" customHeight="1" x14ac:dyDescent="0.25">
      <c r="A1750" s="326"/>
      <c r="B1750" s="326"/>
      <c r="C1750" s="326"/>
      <c r="D1750" s="338"/>
      <c r="E1750" s="340"/>
      <c r="F1750" s="316"/>
      <c r="G1750" s="338"/>
      <c r="H1750" s="341"/>
      <c r="I1750" s="342"/>
      <c r="J1750" s="342"/>
      <c r="K1750" s="341"/>
      <c r="L1750" s="343"/>
      <c r="M1750" s="337"/>
      <c r="O1750" s="336"/>
      <c r="P1750" s="319"/>
      <c r="Q1750" s="319"/>
      <c r="R1750" s="319"/>
    </row>
    <row r="1751" spans="1:18" s="335" customFormat="1" ht="39.6" customHeight="1" x14ac:dyDescent="0.25">
      <c r="A1751" s="326"/>
      <c r="B1751" s="326"/>
      <c r="C1751" s="326"/>
      <c r="D1751" s="338"/>
      <c r="E1751" s="340"/>
      <c r="F1751" s="316"/>
      <c r="G1751" s="338"/>
      <c r="H1751" s="341"/>
      <c r="I1751" s="342"/>
      <c r="J1751" s="342"/>
      <c r="K1751" s="341"/>
      <c r="L1751" s="343"/>
      <c r="M1751" s="337"/>
      <c r="O1751" s="336"/>
      <c r="P1751" s="319"/>
      <c r="Q1751" s="319"/>
      <c r="R1751" s="319"/>
    </row>
    <row r="1752" spans="1:18" s="335" customFormat="1" ht="39.6" customHeight="1" x14ac:dyDescent="0.25">
      <c r="A1752" s="326"/>
      <c r="B1752" s="326"/>
      <c r="C1752" s="326"/>
      <c r="D1752" s="338"/>
      <c r="E1752" s="340"/>
      <c r="F1752" s="316"/>
      <c r="G1752" s="338"/>
      <c r="H1752" s="341"/>
      <c r="I1752" s="342"/>
      <c r="J1752" s="342"/>
      <c r="K1752" s="341"/>
      <c r="L1752" s="343"/>
      <c r="M1752" s="337"/>
      <c r="O1752" s="336"/>
      <c r="P1752" s="319"/>
      <c r="Q1752" s="319"/>
      <c r="R1752" s="319"/>
    </row>
    <row r="1753" spans="1:18" s="335" customFormat="1" ht="39.6" customHeight="1" x14ac:dyDescent="0.25">
      <c r="A1753" s="326"/>
      <c r="B1753" s="326"/>
      <c r="C1753" s="326"/>
      <c r="D1753" s="338"/>
      <c r="E1753" s="340"/>
      <c r="F1753" s="316"/>
      <c r="G1753" s="338"/>
      <c r="H1753" s="341"/>
      <c r="I1753" s="342"/>
      <c r="J1753" s="342"/>
      <c r="K1753" s="341"/>
      <c r="L1753" s="343"/>
      <c r="M1753" s="337"/>
      <c r="O1753" s="336"/>
      <c r="P1753" s="319"/>
      <c r="Q1753" s="319"/>
      <c r="R1753" s="319"/>
    </row>
    <row r="1754" spans="1:18" s="335" customFormat="1" ht="39.6" customHeight="1" x14ac:dyDescent="0.25">
      <c r="A1754" s="326"/>
      <c r="B1754" s="326"/>
      <c r="C1754" s="326"/>
      <c r="D1754" s="338"/>
      <c r="E1754" s="340"/>
      <c r="F1754" s="316"/>
      <c r="G1754" s="338"/>
      <c r="H1754" s="341"/>
      <c r="I1754" s="342"/>
      <c r="J1754" s="342"/>
      <c r="K1754" s="341"/>
      <c r="L1754" s="343"/>
      <c r="M1754" s="337"/>
      <c r="O1754" s="336"/>
      <c r="P1754" s="319"/>
      <c r="Q1754" s="319"/>
      <c r="R1754" s="319"/>
    </row>
    <row r="1755" spans="1:18" s="335" customFormat="1" ht="39.6" customHeight="1" x14ac:dyDescent="0.25">
      <c r="A1755" s="326"/>
      <c r="B1755" s="326"/>
      <c r="C1755" s="326"/>
      <c r="D1755" s="338"/>
      <c r="E1755" s="340"/>
      <c r="F1755" s="316"/>
      <c r="G1755" s="338"/>
      <c r="H1755" s="341"/>
      <c r="I1755" s="342"/>
      <c r="J1755" s="342"/>
      <c r="K1755" s="341"/>
      <c r="L1755" s="343"/>
      <c r="M1755" s="337"/>
      <c r="O1755" s="336"/>
      <c r="P1755" s="319"/>
      <c r="Q1755" s="319"/>
      <c r="R1755" s="319"/>
    </row>
    <row r="1756" spans="1:18" s="335" customFormat="1" ht="39.6" customHeight="1" x14ac:dyDescent="0.25">
      <c r="A1756" s="326"/>
      <c r="B1756" s="326"/>
      <c r="C1756" s="326"/>
      <c r="D1756" s="338"/>
      <c r="E1756" s="340"/>
      <c r="F1756" s="316"/>
      <c r="G1756" s="338"/>
      <c r="H1756" s="341"/>
      <c r="I1756" s="342"/>
      <c r="J1756" s="342"/>
      <c r="K1756" s="341"/>
      <c r="L1756" s="343"/>
      <c r="M1756" s="337"/>
      <c r="O1756" s="336"/>
      <c r="P1756" s="319"/>
      <c r="Q1756" s="319"/>
      <c r="R1756" s="319"/>
    </row>
    <row r="1757" spans="1:18" s="335" customFormat="1" ht="39.6" customHeight="1" x14ac:dyDescent="0.25">
      <c r="A1757" s="326"/>
      <c r="B1757" s="326"/>
      <c r="C1757" s="326"/>
      <c r="D1757" s="338"/>
      <c r="E1757" s="340"/>
      <c r="F1757" s="316"/>
      <c r="G1757" s="338"/>
      <c r="H1757" s="341"/>
      <c r="I1757" s="342"/>
      <c r="J1757" s="342"/>
      <c r="K1757" s="341"/>
      <c r="L1757" s="343"/>
      <c r="M1757" s="337"/>
      <c r="O1757" s="336"/>
      <c r="P1757" s="319"/>
      <c r="Q1757" s="319"/>
      <c r="R1757" s="319"/>
    </row>
    <row r="1758" spans="1:18" s="335" customFormat="1" ht="39.6" customHeight="1" x14ac:dyDescent="0.25">
      <c r="A1758" s="326"/>
      <c r="B1758" s="326"/>
      <c r="C1758" s="326"/>
      <c r="D1758" s="338"/>
      <c r="E1758" s="340"/>
      <c r="F1758" s="316"/>
      <c r="G1758" s="338"/>
      <c r="H1758" s="341"/>
      <c r="I1758" s="342"/>
      <c r="J1758" s="342"/>
      <c r="K1758" s="341"/>
      <c r="L1758" s="343"/>
      <c r="M1758" s="337"/>
      <c r="O1758" s="336"/>
      <c r="P1758" s="319"/>
      <c r="Q1758" s="319"/>
      <c r="R1758" s="319"/>
    </row>
    <row r="1759" spans="1:18" s="335" customFormat="1" ht="39.6" customHeight="1" x14ac:dyDescent="0.25">
      <c r="A1759" s="326"/>
      <c r="B1759" s="326"/>
      <c r="C1759" s="326"/>
      <c r="D1759" s="338"/>
      <c r="E1759" s="340"/>
      <c r="F1759" s="316"/>
      <c r="G1759" s="338"/>
      <c r="H1759" s="341"/>
      <c r="I1759" s="342"/>
      <c r="J1759" s="342"/>
      <c r="K1759" s="341"/>
      <c r="L1759" s="343"/>
      <c r="M1759" s="337"/>
      <c r="O1759" s="336"/>
      <c r="P1759" s="319"/>
      <c r="Q1759" s="319"/>
      <c r="R1759" s="319"/>
    </row>
    <row r="1760" spans="1:18" s="335" customFormat="1" ht="39.6" customHeight="1" x14ac:dyDescent="0.25">
      <c r="A1760" s="326"/>
      <c r="B1760" s="326"/>
      <c r="C1760" s="326"/>
      <c r="D1760" s="338"/>
      <c r="E1760" s="340"/>
      <c r="F1760" s="316"/>
      <c r="G1760" s="338"/>
      <c r="H1760" s="341"/>
      <c r="I1760" s="342"/>
      <c r="J1760" s="342"/>
      <c r="K1760" s="341"/>
      <c r="L1760" s="343"/>
      <c r="M1760" s="337"/>
      <c r="O1760" s="336"/>
      <c r="P1760" s="319"/>
      <c r="Q1760" s="319"/>
      <c r="R1760" s="319"/>
    </row>
    <row r="1761" spans="1:18" s="335" customFormat="1" ht="39.6" customHeight="1" x14ac:dyDescent="0.25">
      <c r="A1761" s="326"/>
      <c r="B1761" s="326"/>
      <c r="C1761" s="326"/>
      <c r="D1761" s="338"/>
      <c r="E1761" s="340"/>
      <c r="F1761" s="316"/>
      <c r="G1761" s="338"/>
      <c r="H1761" s="341"/>
      <c r="I1761" s="342"/>
      <c r="J1761" s="342"/>
      <c r="K1761" s="341"/>
      <c r="L1761" s="343"/>
      <c r="M1761" s="337"/>
      <c r="O1761" s="336"/>
      <c r="P1761" s="319"/>
      <c r="Q1761" s="319"/>
      <c r="R1761" s="319"/>
    </row>
    <row r="1762" spans="1:18" s="335" customFormat="1" ht="39.6" customHeight="1" x14ac:dyDescent="0.25">
      <c r="A1762" s="326"/>
      <c r="B1762" s="326"/>
      <c r="C1762" s="326"/>
      <c r="D1762" s="338"/>
      <c r="E1762" s="340"/>
      <c r="F1762" s="316"/>
      <c r="G1762" s="338"/>
      <c r="H1762" s="341"/>
      <c r="I1762" s="342"/>
      <c r="J1762" s="342"/>
      <c r="K1762" s="341"/>
      <c r="L1762" s="343"/>
      <c r="M1762" s="337"/>
      <c r="O1762" s="336"/>
      <c r="P1762" s="319"/>
      <c r="Q1762" s="319"/>
      <c r="R1762" s="319"/>
    </row>
    <row r="1763" spans="1:18" s="335" customFormat="1" ht="39.6" customHeight="1" x14ac:dyDescent="0.25">
      <c r="A1763" s="326"/>
      <c r="B1763" s="326"/>
      <c r="C1763" s="326"/>
      <c r="D1763" s="338"/>
      <c r="E1763" s="340"/>
      <c r="F1763" s="316"/>
      <c r="G1763" s="338"/>
      <c r="H1763" s="341"/>
      <c r="I1763" s="342"/>
      <c r="J1763" s="342"/>
      <c r="K1763" s="341"/>
      <c r="L1763" s="343"/>
      <c r="M1763" s="337"/>
      <c r="O1763" s="336"/>
      <c r="P1763" s="319"/>
      <c r="Q1763" s="319"/>
      <c r="R1763" s="319"/>
    </row>
    <row r="1764" spans="1:18" s="335" customFormat="1" ht="39.6" customHeight="1" x14ac:dyDescent="0.25">
      <c r="A1764" s="326"/>
      <c r="B1764" s="326"/>
      <c r="C1764" s="326"/>
      <c r="D1764" s="338"/>
      <c r="E1764" s="340"/>
      <c r="F1764" s="316"/>
      <c r="G1764" s="338"/>
      <c r="H1764" s="341"/>
      <c r="I1764" s="342"/>
      <c r="J1764" s="342"/>
      <c r="K1764" s="341"/>
      <c r="L1764" s="343"/>
      <c r="M1764" s="337"/>
      <c r="O1764" s="336"/>
      <c r="P1764" s="319"/>
      <c r="Q1764" s="319"/>
      <c r="R1764" s="319"/>
    </row>
    <row r="1765" spans="1:18" s="335" customFormat="1" ht="39.6" customHeight="1" x14ac:dyDescent="0.25">
      <c r="A1765" s="326"/>
      <c r="B1765" s="326"/>
      <c r="C1765" s="326"/>
      <c r="D1765" s="338"/>
      <c r="E1765" s="340"/>
      <c r="F1765" s="316"/>
      <c r="G1765" s="338"/>
      <c r="H1765" s="341"/>
      <c r="I1765" s="342"/>
      <c r="J1765" s="342"/>
      <c r="K1765" s="341"/>
      <c r="L1765" s="343"/>
      <c r="M1765" s="337"/>
      <c r="O1765" s="336"/>
      <c r="P1765" s="319"/>
      <c r="Q1765" s="319"/>
      <c r="R1765" s="319"/>
    </row>
    <row r="1766" spans="1:18" s="335" customFormat="1" ht="39.6" customHeight="1" x14ac:dyDescent="0.25">
      <c r="A1766" s="326"/>
      <c r="B1766" s="326"/>
      <c r="C1766" s="326"/>
      <c r="D1766" s="338"/>
      <c r="E1766" s="340"/>
      <c r="F1766" s="316"/>
      <c r="G1766" s="338"/>
      <c r="H1766" s="341"/>
      <c r="I1766" s="342"/>
      <c r="J1766" s="342"/>
      <c r="K1766" s="341"/>
      <c r="L1766" s="343"/>
      <c r="M1766" s="337"/>
      <c r="O1766" s="336"/>
      <c r="P1766" s="319"/>
      <c r="Q1766" s="319"/>
      <c r="R1766" s="319"/>
    </row>
    <row r="1767" spans="1:18" s="335" customFormat="1" ht="39.6" customHeight="1" x14ac:dyDescent="0.25">
      <c r="A1767" s="326"/>
      <c r="B1767" s="326"/>
      <c r="C1767" s="326"/>
      <c r="D1767" s="338"/>
      <c r="E1767" s="340"/>
      <c r="F1767" s="316"/>
      <c r="G1767" s="338"/>
      <c r="H1767" s="341"/>
      <c r="I1767" s="342"/>
      <c r="J1767" s="342"/>
      <c r="K1767" s="341"/>
      <c r="L1767" s="343"/>
      <c r="M1767" s="337"/>
      <c r="O1767" s="336"/>
      <c r="P1767" s="319"/>
      <c r="Q1767" s="319"/>
      <c r="R1767" s="319"/>
    </row>
    <row r="1768" spans="1:18" s="335" customFormat="1" ht="39.6" customHeight="1" x14ac:dyDescent="0.25">
      <c r="A1768" s="326"/>
      <c r="B1768" s="326"/>
      <c r="C1768" s="326"/>
      <c r="D1768" s="338"/>
      <c r="E1768" s="340"/>
      <c r="F1768" s="316"/>
      <c r="G1768" s="338"/>
      <c r="H1768" s="341"/>
      <c r="I1768" s="342"/>
      <c r="J1768" s="342"/>
      <c r="K1768" s="341"/>
      <c r="L1768" s="343"/>
      <c r="M1768" s="337"/>
      <c r="O1768" s="336"/>
      <c r="P1768" s="319"/>
      <c r="Q1768" s="319"/>
      <c r="R1768" s="319"/>
    </row>
    <row r="1769" spans="1:18" s="335" customFormat="1" ht="39.6" customHeight="1" x14ac:dyDescent="0.25">
      <c r="A1769" s="326"/>
      <c r="B1769" s="326"/>
      <c r="C1769" s="326"/>
      <c r="D1769" s="338"/>
      <c r="E1769" s="340"/>
      <c r="F1769" s="316"/>
      <c r="G1769" s="338"/>
      <c r="H1769" s="341"/>
      <c r="I1769" s="342"/>
      <c r="J1769" s="342"/>
      <c r="K1769" s="341"/>
      <c r="L1769" s="343"/>
      <c r="M1769" s="337"/>
      <c r="O1769" s="336"/>
      <c r="P1769" s="319"/>
      <c r="Q1769" s="319"/>
      <c r="R1769" s="319"/>
    </row>
    <row r="1770" spans="1:18" s="335" customFormat="1" ht="39.6" customHeight="1" x14ac:dyDescent="0.25">
      <c r="A1770" s="326"/>
      <c r="B1770" s="326"/>
      <c r="C1770" s="326"/>
      <c r="D1770" s="338"/>
      <c r="E1770" s="340"/>
      <c r="F1770" s="316"/>
      <c r="G1770" s="338"/>
      <c r="H1770" s="341"/>
      <c r="I1770" s="342"/>
      <c r="J1770" s="342"/>
      <c r="K1770" s="341"/>
      <c r="L1770" s="343"/>
      <c r="M1770" s="337"/>
      <c r="O1770" s="336"/>
      <c r="P1770" s="319"/>
      <c r="Q1770" s="319"/>
      <c r="R1770" s="319"/>
    </row>
    <row r="1771" spans="1:18" s="335" customFormat="1" ht="39.6" customHeight="1" x14ac:dyDescent="0.25">
      <c r="A1771" s="326"/>
      <c r="B1771" s="326"/>
      <c r="C1771" s="326"/>
      <c r="D1771" s="338"/>
      <c r="E1771" s="340"/>
      <c r="F1771" s="316"/>
      <c r="G1771" s="338"/>
      <c r="H1771" s="341"/>
      <c r="I1771" s="342"/>
      <c r="J1771" s="342"/>
      <c r="K1771" s="341"/>
      <c r="L1771" s="343"/>
      <c r="M1771" s="337"/>
      <c r="O1771" s="336"/>
      <c r="P1771" s="319"/>
      <c r="Q1771" s="319"/>
      <c r="R1771" s="319"/>
    </row>
    <row r="1772" spans="1:18" s="335" customFormat="1" ht="39.6" customHeight="1" x14ac:dyDescent="0.25">
      <c r="A1772" s="326"/>
      <c r="B1772" s="326"/>
      <c r="C1772" s="326"/>
      <c r="D1772" s="338"/>
      <c r="E1772" s="340"/>
      <c r="F1772" s="316"/>
      <c r="G1772" s="338"/>
      <c r="H1772" s="341"/>
      <c r="I1772" s="342"/>
      <c r="J1772" s="342"/>
      <c r="K1772" s="341"/>
      <c r="L1772" s="343"/>
      <c r="M1772" s="337"/>
      <c r="O1772" s="336"/>
      <c r="P1772" s="319"/>
      <c r="Q1772" s="319"/>
      <c r="R1772" s="319"/>
    </row>
    <row r="1773" spans="1:18" s="335" customFormat="1" ht="39.6" customHeight="1" x14ac:dyDescent="0.25">
      <c r="A1773" s="326"/>
      <c r="B1773" s="326"/>
      <c r="C1773" s="326"/>
      <c r="D1773" s="338"/>
      <c r="E1773" s="340"/>
      <c r="F1773" s="316"/>
      <c r="G1773" s="338"/>
      <c r="H1773" s="341"/>
      <c r="I1773" s="342"/>
      <c r="J1773" s="342"/>
      <c r="K1773" s="341"/>
      <c r="L1773" s="343"/>
      <c r="M1773" s="337"/>
      <c r="O1773" s="336"/>
      <c r="P1773" s="319"/>
      <c r="Q1773" s="319"/>
      <c r="R1773" s="319"/>
    </row>
    <row r="1774" spans="1:18" s="335" customFormat="1" ht="39.6" customHeight="1" x14ac:dyDescent="0.25">
      <c r="A1774" s="326"/>
      <c r="B1774" s="326"/>
      <c r="C1774" s="326"/>
      <c r="D1774" s="338"/>
      <c r="E1774" s="340"/>
      <c r="F1774" s="316"/>
      <c r="G1774" s="338"/>
      <c r="H1774" s="341"/>
      <c r="I1774" s="342"/>
      <c r="J1774" s="342"/>
      <c r="K1774" s="341"/>
      <c r="L1774" s="343"/>
      <c r="M1774" s="337"/>
      <c r="O1774" s="336"/>
      <c r="P1774" s="319"/>
      <c r="Q1774" s="319"/>
      <c r="R1774" s="319"/>
    </row>
    <row r="1775" spans="1:18" s="335" customFormat="1" ht="39.6" customHeight="1" x14ac:dyDescent="0.25">
      <c r="A1775" s="326"/>
      <c r="B1775" s="326"/>
      <c r="C1775" s="326"/>
      <c r="D1775" s="338"/>
      <c r="E1775" s="340"/>
      <c r="F1775" s="316"/>
      <c r="G1775" s="338"/>
      <c r="H1775" s="341"/>
      <c r="I1775" s="342"/>
      <c r="J1775" s="342"/>
      <c r="K1775" s="341"/>
      <c r="L1775" s="343"/>
      <c r="M1775" s="337"/>
      <c r="O1775" s="336"/>
      <c r="P1775" s="319"/>
      <c r="Q1775" s="319"/>
      <c r="R1775" s="319"/>
    </row>
    <row r="1776" spans="1:18" s="335" customFormat="1" ht="39.6" customHeight="1" x14ac:dyDescent="0.25">
      <c r="A1776" s="326"/>
      <c r="B1776" s="326"/>
      <c r="C1776" s="326"/>
      <c r="D1776" s="338"/>
      <c r="E1776" s="340"/>
      <c r="F1776" s="316"/>
      <c r="G1776" s="338"/>
      <c r="H1776" s="341"/>
      <c r="I1776" s="342"/>
      <c r="J1776" s="342"/>
      <c r="K1776" s="341"/>
      <c r="L1776" s="343"/>
      <c r="M1776" s="337"/>
      <c r="O1776" s="336"/>
      <c r="P1776" s="319"/>
      <c r="Q1776" s="319"/>
      <c r="R1776" s="319"/>
    </row>
    <row r="1777" spans="1:18" s="335" customFormat="1" ht="39.6" customHeight="1" x14ac:dyDescent="0.25">
      <c r="A1777" s="326"/>
      <c r="B1777" s="326"/>
      <c r="C1777" s="326"/>
      <c r="D1777" s="338"/>
      <c r="E1777" s="340"/>
      <c r="F1777" s="316"/>
      <c r="G1777" s="338"/>
      <c r="H1777" s="341"/>
      <c r="I1777" s="342"/>
      <c r="J1777" s="342"/>
      <c r="K1777" s="341"/>
      <c r="L1777" s="343"/>
      <c r="M1777" s="337"/>
      <c r="O1777" s="336"/>
      <c r="P1777" s="319"/>
      <c r="Q1777" s="319"/>
      <c r="R1777" s="319"/>
    </row>
    <row r="1778" spans="1:18" s="335" customFormat="1" ht="39.6" customHeight="1" x14ac:dyDescent="0.25">
      <c r="A1778" s="326"/>
      <c r="B1778" s="326"/>
      <c r="C1778" s="326"/>
      <c r="D1778" s="338"/>
      <c r="E1778" s="340"/>
      <c r="F1778" s="316"/>
      <c r="G1778" s="338"/>
      <c r="H1778" s="341"/>
      <c r="I1778" s="342"/>
      <c r="J1778" s="342"/>
      <c r="K1778" s="341"/>
      <c r="L1778" s="343"/>
      <c r="M1778" s="337"/>
      <c r="O1778" s="336"/>
      <c r="P1778" s="319"/>
      <c r="Q1778" s="319"/>
      <c r="R1778" s="319"/>
    </row>
    <row r="1779" spans="1:18" s="335" customFormat="1" ht="39.6" customHeight="1" x14ac:dyDescent="0.25">
      <c r="A1779" s="326"/>
      <c r="B1779" s="326"/>
      <c r="C1779" s="326"/>
      <c r="D1779" s="338"/>
      <c r="E1779" s="340"/>
      <c r="F1779" s="316"/>
      <c r="G1779" s="338"/>
      <c r="H1779" s="341"/>
      <c r="I1779" s="342"/>
      <c r="J1779" s="342"/>
      <c r="K1779" s="341"/>
      <c r="L1779" s="343"/>
      <c r="M1779" s="337"/>
      <c r="O1779" s="336"/>
      <c r="P1779" s="319"/>
      <c r="Q1779" s="319"/>
      <c r="R1779" s="319"/>
    </row>
    <row r="1780" spans="1:18" s="335" customFormat="1" ht="39.6" customHeight="1" x14ac:dyDescent="0.25">
      <c r="A1780" s="326"/>
      <c r="B1780" s="326"/>
      <c r="C1780" s="326"/>
      <c r="D1780" s="338"/>
      <c r="E1780" s="340"/>
      <c r="F1780" s="316"/>
      <c r="G1780" s="338"/>
      <c r="H1780" s="341"/>
      <c r="I1780" s="342"/>
      <c r="J1780" s="342"/>
      <c r="K1780" s="341"/>
      <c r="L1780" s="343"/>
      <c r="M1780" s="337"/>
      <c r="O1780" s="336"/>
      <c r="P1780" s="319"/>
      <c r="Q1780" s="319"/>
      <c r="R1780" s="319"/>
    </row>
    <row r="1781" spans="1:18" s="335" customFormat="1" ht="39.6" customHeight="1" x14ac:dyDescent="0.25">
      <c r="A1781" s="326"/>
      <c r="B1781" s="326"/>
      <c r="C1781" s="326"/>
      <c r="D1781" s="338"/>
      <c r="E1781" s="340"/>
      <c r="F1781" s="316"/>
      <c r="G1781" s="338"/>
      <c r="H1781" s="341"/>
      <c r="I1781" s="342"/>
      <c r="J1781" s="342"/>
      <c r="K1781" s="341"/>
      <c r="L1781" s="343"/>
      <c r="M1781" s="337"/>
      <c r="O1781" s="336"/>
      <c r="P1781" s="319"/>
      <c r="Q1781" s="319"/>
      <c r="R1781" s="319"/>
    </row>
    <row r="1782" spans="1:18" s="335" customFormat="1" ht="39.6" customHeight="1" x14ac:dyDescent="0.25">
      <c r="A1782" s="326"/>
      <c r="B1782" s="326"/>
      <c r="C1782" s="326"/>
      <c r="D1782" s="338"/>
      <c r="E1782" s="340"/>
      <c r="F1782" s="316"/>
      <c r="G1782" s="338"/>
      <c r="H1782" s="341"/>
      <c r="I1782" s="342"/>
      <c r="J1782" s="342"/>
      <c r="K1782" s="341"/>
      <c r="L1782" s="343"/>
      <c r="M1782" s="337"/>
      <c r="O1782" s="336"/>
      <c r="P1782" s="319"/>
      <c r="Q1782" s="319"/>
      <c r="R1782" s="319"/>
    </row>
    <row r="1783" spans="1:18" s="335" customFormat="1" ht="39.6" customHeight="1" x14ac:dyDescent="0.25">
      <c r="A1783" s="326"/>
      <c r="B1783" s="326"/>
      <c r="C1783" s="326"/>
      <c r="D1783" s="338"/>
      <c r="E1783" s="340"/>
      <c r="F1783" s="316"/>
      <c r="G1783" s="338"/>
      <c r="H1783" s="341"/>
      <c r="I1783" s="342"/>
      <c r="J1783" s="342"/>
      <c r="K1783" s="341"/>
      <c r="L1783" s="343"/>
      <c r="M1783" s="337"/>
      <c r="O1783" s="336"/>
      <c r="P1783" s="319"/>
      <c r="Q1783" s="319"/>
      <c r="R1783" s="319"/>
    </row>
    <row r="1784" spans="1:18" s="335" customFormat="1" ht="39.6" customHeight="1" x14ac:dyDescent="0.25">
      <c r="A1784" s="326"/>
      <c r="B1784" s="326"/>
      <c r="C1784" s="326"/>
      <c r="D1784" s="338"/>
      <c r="E1784" s="340"/>
      <c r="F1784" s="316"/>
      <c r="G1784" s="338"/>
      <c r="H1784" s="341"/>
      <c r="I1784" s="342"/>
      <c r="J1784" s="342"/>
      <c r="K1784" s="341"/>
      <c r="L1784" s="343"/>
      <c r="M1784" s="337"/>
      <c r="O1784" s="336"/>
      <c r="P1784" s="319"/>
      <c r="Q1784" s="319"/>
      <c r="R1784" s="319"/>
    </row>
    <row r="1785" spans="1:18" s="335" customFormat="1" ht="39.6" customHeight="1" x14ac:dyDescent="0.25">
      <c r="A1785" s="326"/>
      <c r="B1785" s="326"/>
      <c r="C1785" s="326"/>
      <c r="D1785" s="338"/>
      <c r="E1785" s="340"/>
      <c r="F1785" s="316"/>
      <c r="G1785" s="338"/>
      <c r="H1785" s="341"/>
      <c r="I1785" s="342"/>
      <c r="J1785" s="342"/>
      <c r="K1785" s="341"/>
      <c r="L1785" s="343"/>
      <c r="M1785" s="337"/>
      <c r="O1785" s="336"/>
      <c r="P1785" s="319"/>
      <c r="Q1785" s="319"/>
      <c r="R1785" s="319"/>
    </row>
    <row r="1786" spans="1:18" s="335" customFormat="1" ht="39.6" customHeight="1" x14ac:dyDescent="0.25">
      <c r="A1786" s="326"/>
      <c r="B1786" s="326"/>
      <c r="C1786" s="326"/>
      <c r="D1786" s="338"/>
      <c r="E1786" s="340"/>
      <c r="F1786" s="316"/>
      <c r="G1786" s="338"/>
      <c r="H1786" s="341"/>
      <c r="I1786" s="342"/>
      <c r="J1786" s="342"/>
      <c r="K1786" s="341"/>
      <c r="L1786" s="343"/>
      <c r="M1786" s="337"/>
      <c r="O1786" s="336"/>
      <c r="P1786" s="319"/>
      <c r="Q1786" s="319"/>
      <c r="R1786" s="319"/>
    </row>
    <row r="1787" spans="1:18" s="335" customFormat="1" ht="39.6" customHeight="1" x14ac:dyDescent="0.25">
      <c r="A1787" s="326"/>
      <c r="B1787" s="326"/>
      <c r="C1787" s="326"/>
      <c r="D1787" s="338"/>
      <c r="E1787" s="340"/>
      <c r="F1787" s="316"/>
      <c r="G1787" s="338"/>
      <c r="H1787" s="341"/>
      <c r="I1787" s="342"/>
      <c r="J1787" s="342"/>
      <c r="K1787" s="341"/>
      <c r="L1787" s="343"/>
      <c r="M1787" s="337"/>
      <c r="O1787" s="336"/>
      <c r="P1787" s="319"/>
      <c r="Q1787" s="319"/>
      <c r="R1787" s="319"/>
    </row>
    <row r="1788" spans="1:18" s="335" customFormat="1" ht="39.6" customHeight="1" x14ac:dyDescent="0.25">
      <c r="A1788" s="326"/>
      <c r="B1788" s="326"/>
      <c r="C1788" s="326"/>
      <c r="D1788" s="338"/>
      <c r="E1788" s="340"/>
      <c r="F1788" s="316"/>
      <c r="G1788" s="338"/>
      <c r="H1788" s="341"/>
      <c r="I1788" s="342"/>
      <c r="J1788" s="342"/>
      <c r="K1788" s="341"/>
      <c r="L1788" s="343"/>
      <c r="M1788" s="337"/>
      <c r="O1788" s="336"/>
      <c r="P1788" s="319"/>
      <c r="Q1788" s="319"/>
      <c r="R1788" s="319"/>
    </row>
    <row r="1789" spans="1:18" s="335" customFormat="1" ht="39.6" customHeight="1" x14ac:dyDescent="0.25">
      <c r="A1789" s="326"/>
      <c r="B1789" s="326"/>
      <c r="C1789" s="326"/>
      <c r="D1789" s="338"/>
      <c r="E1789" s="340"/>
      <c r="F1789" s="316"/>
      <c r="G1789" s="338"/>
      <c r="H1789" s="341"/>
      <c r="I1789" s="342"/>
      <c r="J1789" s="342"/>
      <c r="K1789" s="341"/>
      <c r="L1789" s="343"/>
      <c r="M1789" s="337"/>
      <c r="O1789" s="336"/>
      <c r="P1789" s="319"/>
      <c r="Q1789" s="319"/>
      <c r="R1789" s="319"/>
    </row>
    <row r="1790" spans="1:18" s="335" customFormat="1" ht="39.6" customHeight="1" x14ac:dyDescent="0.25">
      <c r="A1790" s="326"/>
      <c r="B1790" s="326"/>
      <c r="C1790" s="326"/>
      <c r="D1790" s="338"/>
      <c r="E1790" s="340"/>
      <c r="F1790" s="316"/>
      <c r="G1790" s="338"/>
      <c r="H1790" s="341"/>
      <c r="I1790" s="342"/>
      <c r="J1790" s="342"/>
      <c r="K1790" s="341"/>
      <c r="L1790" s="343"/>
      <c r="M1790" s="337"/>
      <c r="O1790" s="336"/>
      <c r="P1790" s="319"/>
      <c r="Q1790" s="319"/>
      <c r="R1790" s="319"/>
    </row>
    <row r="1791" spans="1:18" s="335" customFormat="1" ht="39.6" customHeight="1" x14ac:dyDescent="0.25">
      <c r="A1791" s="326"/>
      <c r="B1791" s="326"/>
      <c r="C1791" s="326"/>
      <c r="D1791" s="338"/>
      <c r="E1791" s="340"/>
      <c r="F1791" s="316"/>
      <c r="G1791" s="338"/>
      <c r="H1791" s="341"/>
      <c r="I1791" s="342"/>
      <c r="J1791" s="342"/>
      <c r="K1791" s="341"/>
      <c r="L1791" s="343"/>
      <c r="M1791" s="337"/>
      <c r="O1791" s="336"/>
      <c r="P1791" s="319"/>
      <c r="Q1791" s="319"/>
      <c r="R1791" s="319"/>
    </row>
    <row r="1792" spans="1:18" s="335" customFormat="1" ht="39.6" customHeight="1" x14ac:dyDescent="0.25">
      <c r="A1792" s="326"/>
      <c r="B1792" s="326"/>
      <c r="C1792" s="326"/>
      <c r="D1792" s="338"/>
      <c r="E1792" s="340"/>
      <c r="F1792" s="316"/>
      <c r="G1792" s="338"/>
      <c r="H1792" s="341"/>
      <c r="I1792" s="342"/>
      <c r="J1792" s="342"/>
      <c r="K1792" s="341"/>
      <c r="L1792" s="343"/>
      <c r="M1792" s="337"/>
      <c r="O1792" s="336"/>
      <c r="P1792" s="319"/>
      <c r="Q1792" s="319"/>
      <c r="R1792" s="319"/>
    </row>
    <row r="1793" spans="1:18" s="335" customFormat="1" ht="39.6" customHeight="1" x14ac:dyDescent="0.25">
      <c r="A1793" s="326"/>
      <c r="B1793" s="326"/>
      <c r="C1793" s="326"/>
      <c r="D1793" s="338"/>
      <c r="E1793" s="340"/>
      <c r="F1793" s="316"/>
      <c r="G1793" s="338"/>
      <c r="H1793" s="341"/>
      <c r="I1793" s="342"/>
      <c r="J1793" s="342"/>
      <c r="K1793" s="341"/>
      <c r="L1793" s="343"/>
      <c r="M1793" s="337"/>
      <c r="O1793" s="336"/>
      <c r="P1793" s="319"/>
      <c r="Q1793" s="319"/>
      <c r="R1793" s="319"/>
    </row>
    <row r="1794" spans="1:18" s="335" customFormat="1" ht="39.6" customHeight="1" x14ac:dyDescent="0.25">
      <c r="A1794" s="326"/>
      <c r="B1794" s="326"/>
      <c r="C1794" s="326"/>
      <c r="D1794" s="338"/>
      <c r="E1794" s="340"/>
      <c r="F1794" s="316"/>
      <c r="G1794" s="338"/>
      <c r="H1794" s="341"/>
      <c r="I1794" s="342"/>
      <c r="J1794" s="342"/>
      <c r="K1794" s="341"/>
      <c r="L1794" s="343"/>
      <c r="M1794" s="337"/>
      <c r="O1794" s="336"/>
      <c r="P1794" s="319"/>
      <c r="Q1794" s="319"/>
      <c r="R1794" s="319"/>
    </row>
    <row r="1795" spans="1:18" s="335" customFormat="1" ht="39.6" customHeight="1" x14ac:dyDescent="0.25">
      <c r="A1795" s="326"/>
      <c r="B1795" s="326"/>
      <c r="C1795" s="326"/>
      <c r="D1795" s="338"/>
      <c r="E1795" s="340"/>
      <c r="F1795" s="316"/>
      <c r="G1795" s="338"/>
      <c r="H1795" s="341"/>
      <c r="I1795" s="342"/>
      <c r="J1795" s="342"/>
      <c r="K1795" s="341"/>
      <c r="L1795" s="343"/>
      <c r="M1795" s="337"/>
      <c r="O1795" s="336"/>
      <c r="P1795" s="319"/>
      <c r="Q1795" s="319"/>
      <c r="R1795" s="319"/>
    </row>
    <row r="1796" spans="1:18" s="335" customFormat="1" ht="39.6" customHeight="1" x14ac:dyDescent="0.25">
      <c r="A1796" s="326"/>
      <c r="B1796" s="326"/>
      <c r="C1796" s="326"/>
      <c r="D1796" s="338"/>
      <c r="E1796" s="340"/>
      <c r="F1796" s="316"/>
      <c r="G1796" s="338"/>
      <c r="H1796" s="341"/>
      <c r="I1796" s="342"/>
      <c r="J1796" s="342"/>
      <c r="K1796" s="341"/>
      <c r="L1796" s="343"/>
      <c r="M1796" s="337"/>
      <c r="O1796" s="336"/>
      <c r="P1796" s="319"/>
      <c r="Q1796" s="319"/>
      <c r="R1796" s="319"/>
    </row>
    <row r="1797" spans="1:18" s="335" customFormat="1" ht="39.6" customHeight="1" x14ac:dyDescent="0.25">
      <c r="A1797" s="326"/>
      <c r="B1797" s="326"/>
      <c r="C1797" s="326"/>
      <c r="D1797" s="338"/>
      <c r="E1797" s="340"/>
      <c r="F1797" s="316"/>
      <c r="G1797" s="338"/>
      <c r="H1797" s="341"/>
      <c r="I1797" s="342"/>
      <c r="J1797" s="342"/>
      <c r="K1797" s="341"/>
      <c r="L1797" s="343"/>
      <c r="M1797" s="337"/>
      <c r="O1797" s="336"/>
      <c r="P1797" s="319"/>
      <c r="Q1797" s="319"/>
      <c r="R1797" s="319"/>
    </row>
    <row r="1798" spans="1:18" s="335" customFormat="1" ht="39.6" customHeight="1" x14ac:dyDescent="0.25">
      <c r="A1798" s="326"/>
      <c r="B1798" s="326"/>
      <c r="C1798" s="326"/>
      <c r="D1798" s="338"/>
      <c r="E1798" s="340"/>
      <c r="F1798" s="316"/>
      <c r="G1798" s="338"/>
      <c r="H1798" s="341"/>
      <c r="I1798" s="342"/>
      <c r="J1798" s="342"/>
      <c r="K1798" s="341"/>
      <c r="L1798" s="343"/>
      <c r="M1798" s="337"/>
      <c r="O1798" s="336"/>
      <c r="P1798" s="319"/>
      <c r="Q1798" s="319"/>
      <c r="R1798" s="319"/>
    </row>
    <row r="1799" spans="1:18" s="335" customFormat="1" ht="39.6" customHeight="1" x14ac:dyDescent="0.25">
      <c r="A1799" s="326"/>
      <c r="B1799" s="326"/>
      <c r="C1799" s="326"/>
      <c r="D1799" s="338"/>
      <c r="E1799" s="340"/>
      <c r="F1799" s="316"/>
      <c r="G1799" s="338"/>
      <c r="H1799" s="341"/>
      <c r="I1799" s="342"/>
      <c r="J1799" s="342"/>
      <c r="K1799" s="341"/>
      <c r="L1799" s="343"/>
      <c r="M1799" s="337"/>
      <c r="O1799" s="336"/>
      <c r="P1799" s="319"/>
      <c r="Q1799" s="319"/>
      <c r="R1799" s="319"/>
    </row>
    <row r="1800" spans="1:18" s="335" customFormat="1" ht="39.6" customHeight="1" x14ac:dyDescent="0.25">
      <c r="A1800" s="326"/>
      <c r="B1800" s="326"/>
      <c r="C1800" s="326"/>
      <c r="D1800" s="338"/>
      <c r="E1800" s="340"/>
      <c r="F1800" s="316"/>
      <c r="G1800" s="338"/>
      <c r="H1800" s="341"/>
      <c r="I1800" s="342"/>
      <c r="J1800" s="342"/>
      <c r="K1800" s="341"/>
      <c r="L1800" s="343"/>
      <c r="M1800" s="337"/>
      <c r="O1800" s="336"/>
      <c r="P1800" s="319"/>
      <c r="Q1800" s="319"/>
      <c r="R1800" s="319"/>
    </row>
    <row r="1801" spans="1:18" s="335" customFormat="1" ht="39.6" customHeight="1" x14ac:dyDescent="0.25">
      <c r="A1801" s="326"/>
      <c r="B1801" s="326"/>
      <c r="C1801" s="326"/>
      <c r="D1801" s="338"/>
      <c r="E1801" s="340"/>
      <c r="F1801" s="316"/>
      <c r="G1801" s="338"/>
      <c r="H1801" s="341"/>
      <c r="I1801" s="342"/>
      <c r="J1801" s="342"/>
      <c r="K1801" s="341"/>
      <c r="L1801" s="343"/>
      <c r="M1801" s="337"/>
      <c r="O1801" s="336"/>
      <c r="P1801" s="319"/>
      <c r="Q1801" s="319"/>
      <c r="R1801" s="319"/>
    </row>
    <row r="1802" spans="1:18" s="335" customFormat="1" ht="39.6" customHeight="1" x14ac:dyDescent="0.25">
      <c r="A1802" s="326"/>
      <c r="B1802" s="326"/>
      <c r="C1802" s="326"/>
      <c r="D1802" s="338"/>
      <c r="E1802" s="340"/>
      <c r="F1802" s="316"/>
      <c r="G1802" s="338"/>
      <c r="H1802" s="341"/>
      <c r="I1802" s="342"/>
      <c r="J1802" s="342"/>
      <c r="K1802" s="341"/>
      <c r="L1802" s="343"/>
      <c r="M1802" s="337"/>
      <c r="O1802" s="336"/>
      <c r="P1802" s="319"/>
      <c r="Q1802" s="319"/>
      <c r="R1802" s="319"/>
    </row>
    <row r="1803" spans="1:18" s="335" customFormat="1" ht="39.6" customHeight="1" x14ac:dyDescent="0.25">
      <c r="A1803" s="326"/>
      <c r="B1803" s="326"/>
      <c r="C1803" s="326"/>
      <c r="D1803" s="338"/>
      <c r="E1803" s="340"/>
      <c r="F1803" s="316"/>
      <c r="G1803" s="338"/>
      <c r="H1803" s="341"/>
      <c r="I1803" s="342"/>
      <c r="J1803" s="342"/>
      <c r="K1803" s="341"/>
      <c r="L1803" s="343"/>
      <c r="M1803" s="337"/>
      <c r="O1803" s="336"/>
      <c r="P1803" s="319"/>
      <c r="Q1803" s="319"/>
      <c r="R1803" s="319"/>
    </row>
    <row r="1804" spans="1:18" s="335" customFormat="1" ht="39.6" customHeight="1" x14ac:dyDescent="0.25">
      <c r="A1804" s="326"/>
      <c r="B1804" s="326"/>
      <c r="C1804" s="326"/>
      <c r="D1804" s="338"/>
      <c r="E1804" s="340"/>
      <c r="F1804" s="316"/>
      <c r="G1804" s="338"/>
      <c r="H1804" s="341"/>
      <c r="I1804" s="342"/>
      <c r="J1804" s="342"/>
      <c r="K1804" s="341"/>
      <c r="L1804" s="343"/>
      <c r="M1804" s="337"/>
      <c r="O1804" s="336"/>
      <c r="P1804" s="319"/>
      <c r="Q1804" s="319"/>
      <c r="R1804" s="319"/>
    </row>
    <row r="1805" spans="1:18" s="335" customFormat="1" ht="39.6" customHeight="1" x14ac:dyDescent="0.25">
      <c r="A1805" s="326"/>
      <c r="B1805" s="326"/>
      <c r="C1805" s="326"/>
      <c r="D1805" s="338"/>
      <c r="E1805" s="340"/>
      <c r="F1805" s="316"/>
      <c r="G1805" s="338"/>
      <c r="H1805" s="341"/>
      <c r="I1805" s="342"/>
      <c r="J1805" s="342"/>
      <c r="K1805" s="341"/>
      <c r="L1805" s="343"/>
      <c r="M1805" s="337"/>
      <c r="O1805" s="336"/>
      <c r="P1805" s="319"/>
      <c r="Q1805" s="319"/>
      <c r="R1805" s="319"/>
    </row>
    <row r="1806" spans="1:18" s="335" customFormat="1" ht="39.6" customHeight="1" x14ac:dyDescent="0.25">
      <c r="A1806" s="326"/>
      <c r="B1806" s="326"/>
      <c r="C1806" s="326"/>
      <c r="D1806" s="338"/>
      <c r="E1806" s="340"/>
      <c r="F1806" s="316"/>
      <c r="G1806" s="338"/>
      <c r="H1806" s="341"/>
      <c r="I1806" s="342"/>
      <c r="J1806" s="342"/>
      <c r="K1806" s="341"/>
      <c r="L1806" s="343"/>
      <c r="M1806" s="337"/>
      <c r="O1806" s="336"/>
      <c r="P1806" s="319"/>
      <c r="Q1806" s="319"/>
      <c r="R1806" s="319"/>
    </row>
    <row r="1807" spans="1:18" s="335" customFormat="1" ht="39.6" customHeight="1" x14ac:dyDescent="0.25">
      <c r="A1807" s="326"/>
      <c r="B1807" s="326"/>
      <c r="C1807" s="326"/>
      <c r="D1807" s="338"/>
      <c r="E1807" s="340"/>
      <c r="F1807" s="316"/>
      <c r="G1807" s="338"/>
      <c r="H1807" s="341"/>
      <c r="I1807" s="342"/>
      <c r="J1807" s="342"/>
      <c r="K1807" s="341"/>
      <c r="L1807" s="343"/>
      <c r="M1807" s="337"/>
      <c r="O1807" s="336"/>
      <c r="P1807" s="319"/>
      <c r="Q1807" s="319"/>
      <c r="R1807" s="319"/>
    </row>
    <row r="1808" spans="1:18" s="335" customFormat="1" ht="39.6" customHeight="1" x14ac:dyDescent="0.25">
      <c r="A1808" s="326"/>
      <c r="B1808" s="326"/>
      <c r="C1808" s="326"/>
      <c r="D1808" s="338"/>
      <c r="E1808" s="340"/>
      <c r="F1808" s="316"/>
      <c r="G1808" s="338"/>
      <c r="H1808" s="341"/>
      <c r="I1808" s="342"/>
      <c r="J1808" s="342"/>
      <c r="K1808" s="341"/>
      <c r="L1808" s="343"/>
      <c r="M1808" s="337"/>
      <c r="O1808" s="336"/>
      <c r="P1808" s="319"/>
      <c r="Q1808" s="319"/>
      <c r="R1808" s="319"/>
    </row>
    <row r="1809" spans="1:18" s="335" customFormat="1" ht="39.6" customHeight="1" x14ac:dyDescent="0.25">
      <c r="A1809" s="326"/>
      <c r="B1809" s="326"/>
      <c r="C1809" s="326"/>
      <c r="D1809" s="338"/>
      <c r="E1809" s="340"/>
      <c r="F1809" s="316"/>
      <c r="G1809" s="338"/>
      <c r="H1809" s="341"/>
      <c r="I1809" s="342"/>
      <c r="J1809" s="342"/>
      <c r="K1809" s="341"/>
      <c r="L1809" s="343"/>
      <c r="M1809" s="337"/>
      <c r="O1809" s="336"/>
      <c r="P1809" s="319"/>
      <c r="Q1809" s="319"/>
      <c r="R1809" s="319"/>
    </row>
    <row r="1810" spans="1:18" s="335" customFormat="1" ht="39.6" customHeight="1" x14ac:dyDescent="0.25">
      <c r="A1810" s="326"/>
      <c r="B1810" s="326"/>
      <c r="C1810" s="326"/>
      <c r="D1810" s="338"/>
      <c r="E1810" s="340"/>
      <c r="F1810" s="316"/>
      <c r="G1810" s="338"/>
      <c r="H1810" s="341"/>
      <c r="I1810" s="342"/>
      <c r="J1810" s="342"/>
      <c r="K1810" s="341"/>
      <c r="L1810" s="343"/>
      <c r="M1810" s="337"/>
      <c r="O1810" s="336"/>
      <c r="P1810" s="319"/>
      <c r="Q1810" s="319"/>
      <c r="R1810" s="319"/>
    </row>
    <row r="1811" spans="1:18" s="335" customFormat="1" ht="39.6" customHeight="1" x14ac:dyDescent="0.25">
      <c r="A1811" s="326"/>
      <c r="B1811" s="326"/>
      <c r="C1811" s="326"/>
      <c r="D1811" s="338"/>
      <c r="E1811" s="340"/>
      <c r="F1811" s="316"/>
      <c r="G1811" s="338"/>
      <c r="H1811" s="341"/>
      <c r="I1811" s="342"/>
      <c r="J1811" s="342"/>
      <c r="K1811" s="341"/>
      <c r="L1811" s="343"/>
      <c r="M1811" s="337"/>
      <c r="O1811" s="336"/>
      <c r="P1811" s="319"/>
      <c r="Q1811" s="319"/>
      <c r="R1811" s="319"/>
    </row>
    <row r="1812" spans="1:18" s="335" customFormat="1" ht="39.6" customHeight="1" x14ac:dyDescent="0.25">
      <c r="A1812" s="326"/>
      <c r="B1812" s="326"/>
      <c r="C1812" s="326"/>
      <c r="D1812" s="338"/>
      <c r="E1812" s="340"/>
      <c r="F1812" s="316"/>
      <c r="G1812" s="338"/>
      <c r="H1812" s="341"/>
      <c r="I1812" s="342"/>
      <c r="J1812" s="342"/>
      <c r="K1812" s="341"/>
      <c r="L1812" s="343"/>
      <c r="M1812" s="337"/>
      <c r="O1812" s="336"/>
      <c r="P1812" s="319"/>
      <c r="Q1812" s="319"/>
      <c r="R1812" s="319"/>
    </row>
    <row r="1813" spans="1:18" s="335" customFormat="1" ht="39.6" customHeight="1" x14ac:dyDescent="0.25">
      <c r="A1813" s="326"/>
      <c r="B1813" s="326"/>
      <c r="C1813" s="326"/>
      <c r="D1813" s="338"/>
      <c r="E1813" s="340"/>
      <c r="F1813" s="316"/>
      <c r="G1813" s="338"/>
      <c r="H1813" s="341"/>
      <c r="I1813" s="342"/>
      <c r="J1813" s="342"/>
      <c r="K1813" s="341"/>
      <c r="L1813" s="343"/>
      <c r="M1813" s="337"/>
      <c r="O1813" s="336"/>
      <c r="P1813" s="319"/>
      <c r="Q1813" s="319"/>
      <c r="R1813" s="319"/>
    </row>
    <row r="1814" spans="1:18" s="335" customFormat="1" ht="39.6" customHeight="1" x14ac:dyDescent="0.25">
      <c r="A1814" s="326"/>
      <c r="B1814" s="326"/>
      <c r="C1814" s="326"/>
      <c r="D1814" s="338"/>
      <c r="E1814" s="340"/>
      <c r="F1814" s="316"/>
      <c r="G1814" s="338"/>
      <c r="H1814" s="341"/>
      <c r="I1814" s="342"/>
      <c r="J1814" s="342"/>
      <c r="K1814" s="341"/>
      <c r="L1814" s="343"/>
      <c r="M1814" s="337"/>
      <c r="O1814" s="336"/>
      <c r="P1814" s="319"/>
      <c r="Q1814" s="319"/>
      <c r="R1814" s="319"/>
    </row>
    <row r="1815" spans="1:18" s="335" customFormat="1" ht="39.6" customHeight="1" x14ac:dyDescent="0.25">
      <c r="A1815" s="326"/>
      <c r="B1815" s="326"/>
      <c r="C1815" s="326"/>
      <c r="D1815" s="338"/>
      <c r="E1815" s="340"/>
      <c r="F1815" s="316"/>
      <c r="G1815" s="338"/>
      <c r="H1815" s="341"/>
      <c r="I1815" s="342"/>
      <c r="J1815" s="342"/>
      <c r="K1815" s="341"/>
      <c r="L1815" s="343"/>
      <c r="M1815" s="337"/>
      <c r="O1815" s="336"/>
      <c r="P1815" s="319"/>
      <c r="Q1815" s="319"/>
      <c r="R1815" s="319"/>
    </row>
    <row r="1816" spans="1:18" s="335" customFormat="1" ht="39.6" customHeight="1" x14ac:dyDescent="0.25">
      <c r="A1816" s="326"/>
      <c r="B1816" s="326"/>
      <c r="C1816" s="326"/>
      <c r="D1816" s="338"/>
      <c r="E1816" s="340"/>
      <c r="F1816" s="316"/>
      <c r="G1816" s="338"/>
      <c r="H1816" s="341"/>
      <c r="I1816" s="342"/>
      <c r="J1816" s="342"/>
      <c r="K1816" s="341"/>
      <c r="L1816" s="343"/>
      <c r="M1816" s="337"/>
      <c r="O1816" s="336"/>
      <c r="P1816" s="319"/>
      <c r="Q1816" s="319"/>
      <c r="R1816" s="319"/>
    </row>
    <row r="1817" spans="1:18" s="335" customFormat="1" ht="39.6" customHeight="1" x14ac:dyDescent="0.25">
      <c r="A1817" s="326"/>
      <c r="B1817" s="326"/>
      <c r="C1817" s="326"/>
      <c r="D1817" s="338"/>
      <c r="E1817" s="340"/>
      <c r="F1817" s="316"/>
      <c r="G1817" s="338"/>
      <c r="H1817" s="341"/>
      <c r="I1817" s="342"/>
      <c r="J1817" s="342"/>
      <c r="K1817" s="341"/>
      <c r="L1817" s="343"/>
      <c r="M1817" s="337"/>
      <c r="O1817" s="336"/>
      <c r="P1817" s="319"/>
      <c r="Q1817" s="319"/>
      <c r="R1817" s="319"/>
    </row>
    <row r="1818" spans="1:18" s="335" customFormat="1" ht="39.6" customHeight="1" x14ac:dyDescent="0.25">
      <c r="A1818" s="326"/>
      <c r="B1818" s="326"/>
      <c r="C1818" s="326"/>
      <c r="D1818" s="338"/>
      <c r="E1818" s="340"/>
      <c r="F1818" s="316"/>
      <c r="G1818" s="338"/>
      <c r="H1818" s="341"/>
      <c r="I1818" s="342"/>
      <c r="J1818" s="342"/>
      <c r="K1818" s="341"/>
      <c r="L1818" s="343"/>
      <c r="M1818" s="337"/>
      <c r="O1818" s="336"/>
      <c r="P1818" s="319"/>
      <c r="Q1818" s="319"/>
      <c r="R1818" s="319"/>
    </row>
    <row r="1819" spans="1:18" s="335" customFormat="1" ht="39.6" customHeight="1" x14ac:dyDescent="0.25">
      <c r="A1819" s="326"/>
      <c r="B1819" s="326"/>
      <c r="C1819" s="326"/>
      <c r="D1819" s="338"/>
      <c r="E1819" s="340"/>
      <c r="F1819" s="316"/>
      <c r="G1819" s="338"/>
      <c r="H1819" s="341"/>
      <c r="I1819" s="342"/>
      <c r="J1819" s="342"/>
      <c r="K1819" s="341"/>
      <c r="L1819" s="343"/>
      <c r="M1819" s="337"/>
      <c r="O1819" s="336"/>
      <c r="P1819" s="319"/>
      <c r="Q1819" s="319"/>
      <c r="R1819" s="319"/>
    </row>
    <row r="1820" spans="1:18" s="335" customFormat="1" ht="39.6" customHeight="1" x14ac:dyDescent="0.25">
      <c r="A1820" s="326"/>
      <c r="B1820" s="326"/>
      <c r="C1820" s="326"/>
      <c r="D1820" s="338"/>
      <c r="E1820" s="340"/>
      <c r="F1820" s="316"/>
      <c r="G1820" s="338"/>
      <c r="H1820" s="341"/>
      <c r="I1820" s="342"/>
      <c r="J1820" s="342"/>
      <c r="K1820" s="341"/>
      <c r="L1820" s="343"/>
      <c r="M1820" s="337"/>
      <c r="O1820" s="336"/>
      <c r="P1820" s="319"/>
      <c r="Q1820" s="319"/>
      <c r="R1820" s="319"/>
    </row>
    <row r="1821" spans="1:18" s="335" customFormat="1" ht="39.6" customHeight="1" x14ac:dyDescent="0.25">
      <c r="A1821" s="326"/>
      <c r="B1821" s="326"/>
      <c r="C1821" s="326"/>
      <c r="D1821" s="338"/>
      <c r="E1821" s="340"/>
      <c r="F1821" s="316"/>
      <c r="G1821" s="338"/>
      <c r="H1821" s="341"/>
      <c r="I1821" s="342"/>
      <c r="J1821" s="342"/>
      <c r="K1821" s="341"/>
      <c r="L1821" s="343"/>
      <c r="M1821" s="337"/>
      <c r="O1821" s="336"/>
      <c r="P1821" s="319"/>
      <c r="Q1821" s="319"/>
      <c r="R1821" s="319"/>
    </row>
    <row r="1822" spans="1:18" s="335" customFormat="1" ht="39.6" customHeight="1" x14ac:dyDescent="0.25">
      <c r="A1822" s="326"/>
      <c r="B1822" s="326"/>
      <c r="C1822" s="326"/>
      <c r="D1822" s="338"/>
      <c r="E1822" s="340"/>
      <c r="F1822" s="316"/>
      <c r="G1822" s="338"/>
      <c r="H1822" s="341"/>
      <c r="I1822" s="342"/>
      <c r="J1822" s="342"/>
      <c r="K1822" s="341"/>
      <c r="L1822" s="343"/>
      <c r="M1822" s="337"/>
      <c r="O1822" s="336"/>
      <c r="P1822" s="319"/>
      <c r="Q1822" s="319"/>
      <c r="R1822" s="319"/>
    </row>
    <row r="1823" spans="1:18" s="335" customFormat="1" ht="39.6" customHeight="1" x14ac:dyDescent="0.25">
      <c r="A1823" s="326"/>
      <c r="B1823" s="326"/>
      <c r="C1823" s="326"/>
      <c r="D1823" s="338"/>
      <c r="E1823" s="340"/>
      <c r="F1823" s="316"/>
      <c r="G1823" s="338"/>
      <c r="H1823" s="341"/>
      <c r="I1823" s="342"/>
      <c r="J1823" s="342"/>
      <c r="K1823" s="341"/>
      <c r="L1823" s="343"/>
      <c r="M1823" s="337"/>
      <c r="O1823" s="336"/>
      <c r="P1823" s="319"/>
      <c r="Q1823" s="319"/>
      <c r="R1823" s="319"/>
    </row>
    <row r="1824" spans="1:18" s="335" customFormat="1" ht="39.6" customHeight="1" x14ac:dyDescent="0.25">
      <c r="A1824" s="326"/>
      <c r="B1824" s="326"/>
      <c r="C1824" s="326"/>
      <c r="D1824" s="338"/>
      <c r="E1824" s="340"/>
      <c r="F1824" s="316"/>
      <c r="G1824" s="338"/>
      <c r="H1824" s="341"/>
      <c r="I1824" s="342"/>
      <c r="J1824" s="342"/>
      <c r="K1824" s="341"/>
      <c r="L1824" s="343"/>
      <c r="M1824" s="337"/>
      <c r="O1824" s="336"/>
      <c r="P1824" s="319"/>
      <c r="Q1824" s="319"/>
      <c r="R1824" s="319"/>
    </row>
    <row r="1825" spans="1:18" s="335" customFormat="1" ht="39.6" customHeight="1" x14ac:dyDescent="0.25">
      <c r="A1825" s="326"/>
      <c r="B1825" s="326"/>
      <c r="C1825" s="326"/>
      <c r="D1825" s="338"/>
      <c r="E1825" s="340"/>
      <c r="F1825" s="316"/>
      <c r="G1825" s="338"/>
      <c r="H1825" s="341"/>
      <c r="I1825" s="342"/>
      <c r="J1825" s="342"/>
      <c r="K1825" s="341"/>
      <c r="L1825" s="343"/>
      <c r="M1825" s="337"/>
      <c r="O1825" s="336"/>
      <c r="P1825" s="319"/>
      <c r="Q1825" s="319"/>
      <c r="R1825" s="319"/>
    </row>
    <row r="1826" spans="1:18" s="335" customFormat="1" ht="39.6" customHeight="1" x14ac:dyDescent="0.25">
      <c r="A1826" s="326"/>
      <c r="B1826" s="326"/>
      <c r="C1826" s="326"/>
      <c r="D1826" s="338"/>
      <c r="E1826" s="340"/>
      <c r="F1826" s="316"/>
      <c r="G1826" s="338"/>
      <c r="H1826" s="341"/>
      <c r="I1826" s="342"/>
      <c r="J1826" s="342"/>
      <c r="K1826" s="341"/>
      <c r="L1826" s="343"/>
      <c r="M1826" s="337"/>
      <c r="O1826" s="336"/>
      <c r="P1826" s="319"/>
      <c r="Q1826" s="319"/>
      <c r="R1826" s="319"/>
    </row>
    <row r="1827" spans="1:18" s="335" customFormat="1" ht="39.6" customHeight="1" x14ac:dyDescent="0.25">
      <c r="A1827" s="326"/>
      <c r="B1827" s="326"/>
      <c r="C1827" s="326"/>
      <c r="D1827" s="338"/>
      <c r="E1827" s="340"/>
      <c r="F1827" s="316"/>
      <c r="G1827" s="338"/>
      <c r="H1827" s="341"/>
      <c r="I1827" s="342"/>
      <c r="J1827" s="342"/>
      <c r="K1827" s="341"/>
      <c r="L1827" s="343"/>
      <c r="M1827" s="337"/>
      <c r="O1827" s="336"/>
      <c r="P1827" s="319"/>
      <c r="Q1827" s="319"/>
      <c r="R1827" s="319"/>
    </row>
    <row r="1828" spans="1:18" s="335" customFormat="1" ht="39.6" customHeight="1" x14ac:dyDescent="0.25">
      <c r="A1828" s="326"/>
      <c r="B1828" s="326"/>
      <c r="C1828" s="326"/>
      <c r="D1828" s="338"/>
      <c r="E1828" s="340"/>
      <c r="F1828" s="316"/>
      <c r="G1828" s="338"/>
      <c r="H1828" s="341"/>
      <c r="I1828" s="342"/>
      <c r="J1828" s="342"/>
      <c r="K1828" s="341"/>
      <c r="L1828" s="343"/>
      <c r="M1828" s="337"/>
      <c r="O1828" s="336"/>
      <c r="P1828" s="319"/>
      <c r="Q1828" s="319"/>
      <c r="R1828" s="319"/>
    </row>
    <row r="1829" spans="1:18" s="335" customFormat="1" ht="39.6" customHeight="1" x14ac:dyDescent="0.25">
      <c r="A1829" s="326"/>
      <c r="B1829" s="326"/>
      <c r="C1829" s="326"/>
      <c r="D1829" s="338"/>
      <c r="E1829" s="340"/>
      <c r="F1829" s="316"/>
      <c r="G1829" s="338"/>
      <c r="H1829" s="341"/>
      <c r="I1829" s="342"/>
      <c r="J1829" s="342"/>
      <c r="K1829" s="341"/>
      <c r="L1829" s="343"/>
      <c r="M1829" s="337"/>
      <c r="O1829" s="336"/>
      <c r="P1829" s="319"/>
      <c r="Q1829" s="319"/>
      <c r="R1829" s="319"/>
    </row>
    <row r="1830" spans="1:18" s="335" customFormat="1" ht="39.6" customHeight="1" x14ac:dyDescent="0.25">
      <c r="A1830" s="326"/>
      <c r="B1830" s="326"/>
      <c r="C1830" s="326"/>
      <c r="D1830" s="338"/>
      <c r="E1830" s="340"/>
      <c r="F1830" s="316"/>
      <c r="G1830" s="338"/>
      <c r="H1830" s="341"/>
      <c r="I1830" s="342"/>
      <c r="J1830" s="342"/>
      <c r="K1830" s="341"/>
      <c r="L1830" s="343"/>
      <c r="M1830" s="337"/>
      <c r="O1830" s="336"/>
      <c r="P1830" s="319"/>
      <c r="Q1830" s="319"/>
      <c r="R1830" s="319"/>
    </row>
    <row r="1831" spans="1:18" s="335" customFormat="1" ht="39.6" customHeight="1" x14ac:dyDescent="0.25">
      <c r="A1831" s="326"/>
      <c r="B1831" s="326"/>
      <c r="C1831" s="326"/>
      <c r="D1831" s="338"/>
      <c r="E1831" s="340"/>
      <c r="F1831" s="316"/>
      <c r="G1831" s="338"/>
      <c r="H1831" s="341"/>
      <c r="I1831" s="342"/>
      <c r="J1831" s="342"/>
      <c r="K1831" s="341"/>
      <c r="L1831" s="343"/>
      <c r="M1831" s="337"/>
      <c r="O1831" s="336"/>
      <c r="P1831" s="319"/>
      <c r="Q1831" s="319"/>
      <c r="R1831" s="319"/>
    </row>
    <row r="1832" spans="1:18" s="335" customFormat="1" ht="39.6" customHeight="1" x14ac:dyDescent="0.25">
      <c r="A1832" s="326"/>
      <c r="B1832" s="326"/>
      <c r="C1832" s="326"/>
      <c r="D1832" s="338"/>
      <c r="E1832" s="340"/>
      <c r="F1832" s="316"/>
      <c r="G1832" s="338"/>
      <c r="H1832" s="341"/>
      <c r="I1832" s="342"/>
      <c r="J1832" s="342"/>
      <c r="K1832" s="341"/>
      <c r="L1832" s="343"/>
      <c r="M1832" s="337"/>
      <c r="O1832" s="336"/>
      <c r="P1832" s="319"/>
      <c r="Q1832" s="319"/>
      <c r="R1832" s="319"/>
    </row>
    <row r="1833" spans="1:18" s="335" customFormat="1" ht="39.6" customHeight="1" x14ac:dyDescent="0.25">
      <c r="A1833" s="326"/>
      <c r="B1833" s="326"/>
      <c r="C1833" s="326"/>
      <c r="D1833" s="338"/>
      <c r="E1833" s="340"/>
      <c r="F1833" s="316"/>
      <c r="G1833" s="338"/>
      <c r="H1833" s="341"/>
      <c r="I1833" s="342"/>
      <c r="J1833" s="342"/>
      <c r="K1833" s="341"/>
      <c r="L1833" s="343"/>
      <c r="M1833" s="337"/>
      <c r="O1833" s="336"/>
      <c r="P1833" s="319"/>
      <c r="Q1833" s="319"/>
      <c r="R1833" s="319"/>
    </row>
    <row r="1834" spans="1:18" s="335" customFormat="1" ht="39.6" customHeight="1" x14ac:dyDescent="0.25">
      <c r="A1834" s="326"/>
      <c r="B1834" s="326"/>
      <c r="C1834" s="326"/>
      <c r="D1834" s="338"/>
      <c r="E1834" s="340"/>
      <c r="F1834" s="316"/>
      <c r="G1834" s="338"/>
      <c r="H1834" s="341"/>
      <c r="I1834" s="342"/>
      <c r="J1834" s="342"/>
      <c r="K1834" s="341"/>
      <c r="L1834" s="343"/>
      <c r="M1834" s="337"/>
      <c r="O1834" s="336"/>
      <c r="P1834" s="319"/>
      <c r="Q1834" s="319"/>
      <c r="R1834" s="319"/>
    </row>
    <row r="1835" spans="1:18" s="335" customFormat="1" ht="39.6" customHeight="1" x14ac:dyDescent="0.25">
      <c r="A1835" s="326"/>
      <c r="B1835" s="326"/>
      <c r="C1835" s="326"/>
      <c r="D1835" s="338"/>
      <c r="E1835" s="340"/>
      <c r="F1835" s="316"/>
      <c r="G1835" s="338"/>
      <c r="H1835" s="341"/>
      <c r="I1835" s="342"/>
      <c r="J1835" s="342"/>
      <c r="K1835" s="341"/>
      <c r="L1835" s="343"/>
      <c r="M1835" s="337"/>
      <c r="O1835" s="336"/>
      <c r="P1835" s="319"/>
      <c r="Q1835" s="319"/>
      <c r="R1835" s="319"/>
    </row>
    <row r="1836" spans="1:18" s="335" customFormat="1" ht="39.6" customHeight="1" x14ac:dyDescent="0.25">
      <c r="A1836" s="326"/>
      <c r="B1836" s="326"/>
      <c r="C1836" s="326"/>
      <c r="D1836" s="338"/>
      <c r="E1836" s="340"/>
      <c r="F1836" s="316"/>
      <c r="G1836" s="338"/>
      <c r="H1836" s="341"/>
      <c r="I1836" s="342"/>
      <c r="J1836" s="342"/>
      <c r="K1836" s="341"/>
      <c r="L1836" s="343"/>
      <c r="M1836" s="337"/>
      <c r="O1836" s="336"/>
      <c r="P1836" s="319"/>
      <c r="Q1836" s="319"/>
      <c r="R1836" s="319"/>
    </row>
    <row r="1837" spans="1:18" s="335" customFormat="1" ht="39.6" customHeight="1" x14ac:dyDescent="0.25">
      <c r="A1837" s="326"/>
      <c r="B1837" s="326"/>
      <c r="C1837" s="326"/>
      <c r="D1837" s="338"/>
      <c r="E1837" s="340"/>
      <c r="F1837" s="316"/>
      <c r="G1837" s="338"/>
      <c r="H1837" s="341"/>
      <c r="I1837" s="342"/>
      <c r="J1837" s="342"/>
      <c r="K1837" s="341"/>
      <c r="L1837" s="343"/>
      <c r="M1837" s="337"/>
      <c r="O1837" s="336"/>
      <c r="P1837" s="319"/>
      <c r="Q1837" s="319"/>
      <c r="R1837" s="319"/>
    </row>
    <row r="1838" spans="1:18" s="335" customFormat="1" ht="39.6" customHeight="1" x14ac:dyDescent="0.25">
      <c r="A1838" s="326"/>
      <c r="B1838" s="326"/>
      <c r="C1838" s="326"/>
      <c r="D1838" s="338"/>
      <c r="E1838" s="340"/>
      <c r="F1838" s="316"/>
      <c r="G1838" s="338"/>
      <c r="H1838" s="341"/>
      <c r="I1838" s="342"/>
      <c r="J1838" s="342"/>
      <c r="K1838" s="341"/>
      <c r="L1838" s="343"/>
      <c r="M1838" s="337"/>
      <c r="O1838" s="336"/>
      <c r="P1838" s="319"/>
      <c r="Q1838" s="319"/>
      <c r="R1838" s="319"/>
    </row>
    <row r="1839" spans="1:18" s="335" customFormat="1" ht="39.6" customHeight="1" x14ac:dyDescent="0.25">
      <c r="A1839" s="326"/>
      <c r="B1839" s="326"/>
      <c r="C1839" s="326"/>
      <c r="D1839" s="338"/>
      <c r="E1839" s="340"/>
      <c r="F1839" s="316"/>
      <c r="G1839" s="338"/>
      <c r="H1839" s="341"/>
      <c r="I1839" s="342"/>
      <c r="J1839" s="342"/>
      <c r="K1839" s="341"/>
      <c r="L1839" s="343"/>
      <c r="M1839" s="337"/>
      <c r="O1839" s="336"/>
      <c r="P1839" s="319"/>
      <c r="Q1839" s="319"/>
      <c r="R1839" s="319"/>
    </row>
    <row r="1840" spans="1:18" s="335" customFormat="1" ht="39.6" customHeight="1" x14ac:dyDescent="0.25">
      <c r="A1840" s="326"/>
      <c r="B1840" s="326"/>
      <c r="C1840" s="326"/>
      <c r="D1840" s="338"/>
      <c r="E1840" s="340"/>
      <c r="F1840" s="316"/>
      <c r="G1840" s="338"/>
      <c r="H1840" s="341"/>
      <c r="I1840" s="342"/>
      <c r="J1840" s="342"/>
      <c r="K1840" s="341"/>
      <c r="L1840" s="343"/>
      <c r="M1840" s="337"/>
      <c r="O1840" s="336"/>
      <c r="P1840" s="319"/>
      <c r="Q1840" s="319"/>
      <c r="R1840" s="319"/>
    </row>
    <row r="1841" spans="1:18" s="335" customFormat="1" ht="39.6" customHeight="1" x14ac:dyDescent="0.25">
      <c r="A1841" s="326"/>
      <c r="B1841" s="326"/>
      <c r="C1841" s="326"/>
      <c r="D1841" s="338"/>
      <c r="E1841" s="340"/>
      <c r="F1841" s="316"/>
      <c r="G1841" s="338"/>
      <c r="H1841" s="341"/>
      <c r="I1841" s="342"/>
      <c r="J1841" s="342"/>
      <c r="K1841" s="341"/>
      <c r="L1841" s="343"/>
      <c r="M1841" s="337"/>
      <c r="O1841" s="336"/>
      <c r="P1841" s="319"/>
      <c r="Q1841" s="319"/>
      <c r="R1841" s="319"/>
    </row>
    <row r="1842" spans="1:18" s="335" customFormat="1" ht="39.6" customHeight="1" x14ac:dyDescent="0.25">
      <c r="A1842" s="326"/>
      <c r="B1842" s="326"/>
      <c r="C1842" s="326"/>
      <c r="D1842" s="338"/>
      <c r="E1842" s="340"/>
      <c r="F1842" s="316"/>
      <c r="G1842" s="338"/>
      <c r="H1842" s="341"/>
      <c r="I1842" s="342"/>
      <c r="J1842" s="342"/>
      <c r="K1842" s="341"/>
      <c r="L1842" s="343"/>
      <c r="M1842" s="337"/>
      <c r="O1842" s="336"/>
      <c r="P1842" s="319"/>
      <c r="Q1842" s="319"/>
      <c r="R1842" s="319"/>
    </row>
    <row r="1843" spans="1:18" s="335" customFormat="1" ht="39.6" customHeight="1" x14ac:dyDescent="0.25">
      <c r="A1843" s="326"/>
      <c r="B1843" s="326"/>
      <c r="C1843" s="326"/>
      <c r="D1843" s="338"/>
      <c r="E1843" s="340"/>
      <c r="F1843" s="316"/>
      <c r="G1843" s="338"/>
      <c r="H1843" s="341"/>
      <c r="I1843" s="342"/>
      <c r="J1843" s="342"/>
      <c r="K1843" s="341"/>
      <c r="L1843" s="343"/>
      <c r="M1843" s="337"/>
      <c r="O1843" s="336"/>
      <c r="P1843" s="319"/>
      <c r="Q1843" s="319"/>
      <c r="R1843" s="319"/>
    </row>
    <row r="1844" spans="1:18" s="335" customFormat="1" ht="39.6" customHeight="1" x14ac:dyDescent="0.25">
      <c r="A1844" s="326"/>
      <c r="B1844" s="326"/>
      <c r="C1844" s="326"/>
      <c r="D1844" s="338"/>
      <c r="E1844" s="340"/>
      <c r="F1844" s="316"/>
      <c r="G1844" s="338"/>
      <c r="H1844" s="341"/>
      <c r="I1844" s="342"/>
      <c r="J1844" s="342"/>
      <c r="K1844" s="341"/>
      <c r="L1844" s="343"/>
      <c r="M1844" s="337"/>
      <c r="O1844" s="336"/>
      <c r="P1844" s="319"/>
      <c r="Q1844" s="319"/>
      <c r="R1844" s="319"/>
    </row>
    <row r="1845" spans="1:18" s="335" customFormat="1" ht="39.6" customHeight="1" x14ac:dyDescent="0.25">
      <c r="A1845" s="326"/>
      <c r="B1845" s="326"/>
      <c r="C1845" s="326"/>
      <c r="D1845" s="338"/>
      <c r="E1845" s="340"/>
      <c r="F1845" s="316"/>
      <c r="G1845" s="338"/>
      <c r="H1845" s="341"/>
      <c r="I1845" s="342"/>
      <c r="J1845" s="342"/>
      <c r="K1845" s="341"/>
      <c r="L1845" s="343"/>
      <c r="M1845" s="337"/>
      <c r="O1845" s="336"/>
      <c r="P1845" s="319"/>
      <c r="Q1845" s="319"/>
      <c r="R1845" s="319"/>
    </row>
    <row r="1846" spans="1:18" s="335" customFormat="1" ht="39.6" customHeight="1" x14ac:dyDescent="0.25">
      <c r="A1846" s="326"/>
      <c r="B1846" s="326"/>
      <c r="C1846" s="326"/>
      <c r="D1846" s="338"/>
      <c r="E1846" s="340"/>
      <c r="F1846" s="316"/>
      <c r="G1846" s="338"/>
      <c r="H1846" s="341"/>
      <c r="I1846" s="342"/>
      <c r="J1846" s="342"/>
      <c r="K1846" s="341"/>
      <c r="L1846" s="343"/>
      <c r="M1846" s="337"/>
      <c r="O1846" s="336"/>
      <c r="P1846" s="319"/>
      <c r="Q1846" s="319"/>
      <c r="R1846" s="319"/>
    </row>
    <row r="1847" spans="1:18" s="335" customFormat="1" ht="39.6" customHeight="1" x14ac:dyDescent="0.25">
      <c r="A1847" s="326"/>
      <c r="B1847" s="326"/>
      <c r="C1847" s="326"/>
      <c r="D1847" s="338"/>
      <c r="E1847" s="340"/>
      <c r="F1847" s="316"/>
      <c r="G1847" s="338"/>
      <c r="H1847" s="341"/>
      <c r="I1847" s="342"/>
      <c r="J1847" s="342"/>
      <c r="K1847" s="341"/>
      <c r="L1847" s="343"/>
      <c r="M1847" s="337"/>
      <c r="O1847" s="336"/>
      <c r="P1847" s="319"/>
      <c r="Q1847" s="319"/>
      <c r="R1847" s="319"/>
    </row>
    <row r="1848" spans="1:18" s="335" customFormat="1" ht="39.6" customHeight="1" x14ac:dyDescent="0.25">
      <c r="A1848" s="326"/>
      <c r="B1848" s="326"/>
      <c r="C1848" s="326"/>
      <c r="D1848" s="338"/>
      <c r="E1848" s="340"/>
      <c r="F1848" s="316"/>
      <c r="G1848" s="338"/>
      <c r="H1848" s="341"/>
      <c r="I1848" s="342"/>
      <c r="J1848" s="342"/>
      <c r="K1848" s="341"/>
      <c r="L1848" s="343"/>
      <c r="M1848" s="337"/>
      <c r="O1848" s="336"/>
      <c r="P1848" s="319"/>
      <c r="Q1848" s="319"/>
      <c r="R1848" s="319"/>
    </row>
    <row r="1849" spans="1:18" s="335" customFormat="1" ht="39.6" customHeight="1" x14ac:dyDescent="0.25">
      <c r="A1849" s="326"/>
      <c r="B1849" s="326"/>
      <c r="C1849" s="326"/>
      <c r="D1849" s="338"/>
      <c r="E1849" s="340"/>
      <c r="F1849" s="316"/>
      <c r="G1849" s="338"/>
      <c r="H1849" s="341"/>
      <c r="I1849" s="342"/>
      <c r="J1849" s="342"/>
      <c r="K1849" s="341"/>
      <c r="L1849" s="343"/>
      <c r="M1849" s="337"/>
      <c r="O1849" s="336"/>
      <c r="P1849" s="319"/>
      <c r="Q1849" s="319"/>
      <c r="R1849" s="319"/>
    </row>
    <row r="1850" spans="1:18" s="335" customFormat="1" ht="39.6" customHeight="1" x14ac:dyDescent="0.25">
      <c r="A1850" s="326"/>
      <c r="B1850" s="326"/>
      <c r="C1850" s="326"/>
      <c r="D1850" s="338"/>
      <c r="E1850" s="340"/>
      <c r="F1850" s="316"/>
      <c r="G1850" s="338"/>
      <c r="H1850" s="341"/>
      <c r="I1850" s="342"/>
      <c r="J1850" s="342"/>
      <c r="K1850" s="341"/>
      <c r="L1850" s="343"/>
      <c r="M1850" s="337"/>
      <c r="O1850" s="336"/>
      <c r="P1850" s="319"/>
      <c r="Q1850" s="319"/>
      <c r="R1850" s="319"/>
    </row>
    <row r="1851" spans="1:18" s="335" customFormat="1" ht="39.6" customHeight="1" x14ac:dyDescent="0.25">
      <c r="A1851" s="326"/>
      <c r="B1851" s="326"/>
      <c r="C1851" s="326"/>
      <c r="D1851" s="338"/>
      <c r="E1851" s="340"/>
      <c r="F1851" s="316"/>
      <c r="G1851" s="338"/>
      <c r="H1851" s="341"/>
      <c r="I1851" s="342"/>
      <c r="J1851" s="342"/>
      <c r="K1851" s="341"/>
      <c r="L1851" s="343"/>
      <c r="M1851" s="337"/>
      <c r="O1851" s="336"/>
      <c r="P1851" s="319"/>
      <c r="Q1851" s="319"/>
      <c r="R1851" s="319"/>
    </row>
    <row r="1852" spans="1:18" s="335" customFormat="1" ht="39.6" customHeight="1" x14ac:dyDescent="0.25">
      <c r="A1852" s="326"/>
      <c r="B1852" s="326"/>
      <c r="C1852" s="326"/>
      <c r="D1852" s="338"/>
      <c r="E1852" s="340"/>
      <c r="F1852" s="316"/>
      <c r="G1852" s="338"/>
      <c r="H1852" s="341"/>
      <c r="I1852" s="342"/>
      <c r="J1852" s="342"/>
      <c r="K1852" s="341"/>
      <c r="L1852" s="343"/>
      <c r="M1852" s="337"/>
      <c r="O1852" s="336"/>
      <c r="P1852" s="319"/>
      <c r="Q1852" s="319"/>
      <c r="R1852" s="319"/>
    </row>
    <row r="1853" spans="1:18" s="335" customFormat="1" ht="39.6" customHeight="1" x14ac:dyDescent="0.25">
      <c r="A1853" s="326"/>
      <c r="B1853" s="326"/>
      <c r="C1853" s="326"/>
      <c r="D1853" s="338"/>
      <c r="E1853" s="340"/>
      <c r="F1853" s="316"/>
      <c r="G1853" s="338"/>
      <c r="H1853" s="341"/>
      <c r="I1853" s="342"/>
      <c r="J1853" s="342"/>
      <c r="K1853" s="341"/>
      <c r="L1853" s="343"/>
      <c r="M1853" s="337"/>
      <c r="O1853" s="336"/>
      <c r="P1853" s="319"/>
      <c r="Q1853" s="319"/>
      <c r="R1853" s="319"/>
    </row>
    <row r="1854" spans="1:18" s="335" customFormat="1" ht="39.6" customHeight="1" x14ac:dyDescent="0.25">
      <c r="A1854" s="326"/>
      <c r="B1854" s="326"/>
      <c r="C1854" s="326"/>
      <c r="D1854" s="338"/>
      <c r="E1854" s="340"/>
      <c r="F1854" s="316"/>
      <c r="G1854" s="338"/>
      <c r="H1854" s="341"/>
      <c r="I1854" s="342"/>
      <c r="J1854" s="342"/>
      <c r="K1854" s="341"/>
      <c r="L1854" s="343"/>
      <c r="M1854" s="337"/>
      <c r="O1854" s="336"/>
      <c r="P1854" s="319"/>
      <c r="Q1854" s="319"/>
      <c r="R1854" s="319"/>
    </row>
    <row r="1855" spans="1:18" s="335" customFormat="1" ht="39.6" customHeight="1" x14ac:dyDescent="0.25">
      <c r="A1855" s="326"/>
      <c r="B1855" s="326"/>
      <c r="C1855" s="326"/>
      <c r="D1855" s="338"/>
      <c r="E1855" s="340"/>
      <c r="F1855" s="316"/>
      <c r="G1855" s="338"/>
      <c r="H1855" s="341"/>
      <c r="I1855" s="342"/>
      <c r="J1855" s="342"/>
      <c r="K1855" s="341"/>
      <c r="L1855" s="343"/>
      <c r="M1855" s="337"/>
      <c r="O1855" s="336"/>
      <c r="P1855" s="319"/>
      <c r="Q1855" s="319"/>
      <c r="R1855" s="319"/>
    </row>
    <row r="1856" spans="1:18" s="335" customFormat="1" ht="39.6" customHeight="1" x14ac:dyDescent="0.25">
      <c r="A1856" s="326"/>
      <c r="B1856" s="326"/>
      <c r="C1856" s="326"/>
      <c r="D1856" s="338"/>
      <c r="E1856" s="340"/>
      <c r="F1856" s="316"/>
      <c r="G1856" s="338"/>
      <c r="H1856" s="341"/>
      <c r="I1856" s="342"/>
      <c r="J1856" s="342"/>
      <c r="K1856" s="341"/>
      <c r="L1856" s="343"/>
      <c r="M1856" s="337"/>
      <c r="O1856" s="336"/>
      <c r="P1856" s="319"/>
      <c r="Q1856" s="319"/>
      <c r="R1856" s="319"/>
    </row>
    <row r="1857" spans="1:18" s="335" customFormat="1" ht="39.6" customHeight="1" x14ac:dyDescent="0.25">
      <c r="A1857" s="326"/>
      <c r="B1857" s="326"/>
      <c r="C1857" s="326"/>
      <c r="D1857" s="338"/>
      <c r="E1857" s="340"/>
      <c r="F1857" s="316"/>
      <c r="G1857" s="338"/>
      <c r="H1857" s="341"/>
      <c r="I1857" s="342"/>
      <c r="J1857" s="342"/>
      <c r="K1857" s="341"/>
      <c r="L1857" s="343"/>
      <c r="M1857" s="337"/>
      <c r="O1857" s="336"/>
      <c r="P1857" s="319"/>
      <c r="Q1857" s="319"/>
      <c r="R1857" s="319"/>
    </row>
    <row r="1858" spans="1:18" s="335" customFormat="1" ht="39.6" customHeight="1" x14ac:dyDescent="0.25">
      <c r="A1858" s="326"/>
      <c r="B1858" s="326"/>
      <c r="C1858" s="326"/>
      <c r="D1858" s="338"/>
      <c r="E1858" s="340"/>
      <c r="F1858" s="316"/>
      <c r="G1858" s="338"/>
      <c r="H1858" s="341"/>
      <c r="I1858" s="342"/>
      <c r="J1858" s="342"/>
      <c r="K1858" s="341"/>
      <c r="L1858" s="343"/>
      <c r="M1858" s="337"/>
      <c r="O1858" s="336"/>
      <c r="P1858" s="319"/>
      <c r="Q1858" s="319"/>
      <c r="R1858" s="319"/>
    </row>
    <row r="1859" spans="1:18" s="335" customFormat="1" ht="39.6" customHeight="1" x14ac:dyDescent="0.25">
      <c r="A1859" s="326"/>
      <c r="B1859" s="326"/>
      <c r="C1859" s="326"/>
      <c r="D1859" s="338"/>
      <c r="E1859" s="340"/>
      <c r="F1859" s="316"/>
      <c r="G1859" s="338"/>
      <c r="H1859" s="341"/>
      <c r="I1859" s="342"/>
      <c r="J1859" s="342"/>
      <c r="K1859" s="341"/>
      <c r="L1859" s="343"/>
      <c r="M1859" s="337"/>
      <c r="O1859" s="336"/>
      <c r="P1859" s="319"/>
      <c r="Q1859" s="319"/>
      <c r="R1859" s="319"/>
    </row>
    <row r="1860" spans="1:18" s="335" customFormat="1" ht="39.6" customHeight="1" x14ac:dyDescent="0.25">
      <c r="A1860" s="326"/>
      <c r="B1860" s="326"/>
      <c r="C1860" s="326"/>
      <c r="D1860" s="338"/>
      <c r="E1860" s="340"/>
      <c r="F1860" s="316"/>
      <c r="G1860" s="338"/>
      <c r="H1860" s="341"/>
      <c r="I1860" s="342"/>
      <c r="J1860" s="342"/>
      <c r="K1860" s="341"/>
      <c r="L1860" s="343"/>
      <c r="M1860" s="337"/>
      <c r="O1860" s="336"/>
      <c r="P1860" s="319"/>
      <c r="Q1860" s="319"/>
      <c r="R1860" s="319"/>
    </row>
    <row r="1861" spans="1:18" s="335" customFormat="1" ht="39.6" customHeight="1" x14ac:dyDescent="0.25">
      <c r="A1861" s="326"/>
      <c r="B1861" s="326"/>
      <c r="C1861" s="326"/>
      <c r="D1861" s="338"/>
      <c r="E1861" s="340"/>
      <c r="F1861" s="316"/>
      <c r="G1861" s="338"/>
      <c r="H1861" s="341"/>
      <c r="I1861" s="342"/>
      <c r="J1861" s="342"/>
      <c r="K1861" s="341"/>
      <c r="L1861" s="343"/>
      <c r="M1861" s="337"/>
      <c r="O1861" s="336"/>
      <c r="P1861" s="319"/>
      <c r="Q1861" s="319"/>
      <c r="R1861" s="319"/>
    </row>
    <row r="1862" spans="1:18" s="335" customFormat="1" ht="39.6" customHeight="1" x14ac:dyDescent="0.25">
      <c r="A1862" s="326"/>
      <c r="B1862" s="326"/>
      <c r="C1862" s="326"/>
      <c r="D1862" s="338"/>
      <c r="E1862" s="340"/>
      <c r="F1862" s="316"/>
      <c r="G1862" s="338"/>
      <c r="H1862" s="341"/>
      <c r="I1862" s="342"/>
      <c r="J1862" s="342"/>
      <c r="K1862" s="341"/>
      <c r="L1862" s="343"/>
      <c r="M1862" s="337"/>
      <c r="O1862" s="336"/>
      <c r="P1862" s="319"/>
      <c r="Q1862" s="319"/>
      <c r="R1862" s="319"/>
    </row>
    <row r="1863" spans="1:18" s="335" customFormat="1" ht="39.6" customHeight="1" x14ac:dyDescent="0.25">
      <c r="A1863" s="326"/>
      <c r="B1863" s="326"/>
      <c r="C1863" s="326"/>
      <c r="D1863" s="338"/>
      <c r="E1863" s="340"/>
      <c r="F1863" s="316"/>
      <c r="G1863" s="338"/>
      <c r="H1863" s="341"/>
      <c r="I1863" s="342"/>
      <c r="J1863" s="342"/>
      <c r="K1863" s="341"/>
      <c r="L1863" s="343"/>
      <c r="M1863" s="337"/>
      <c r="O1863" s="336"/>
      <c r="P1863" s="319"/>
      <c r="Q1863" s="319"/>
      <c r="R1863" s="319"/>
    </row>
    <row r="1864" spans="1:18" s="335" customFormat="1" ht="39.6" customHeight="1" x14ac:dyDescent="0.25">
      <c r="A1864" s="326"/>
      <c r="B1864" s="326"/>
      <c r="C1864" s="326"/>
      <c r="D1864" s="338"/>
      <c r="E1864" s="340"/>
      <c r="F1864" s="316"/>
      <c r="G1864" s="338"/>
      <c r="H1864" s="341"/>
      <c r="I1864" s="342"/>
      <c r="J1864" s="342"/>
      <c r="K1864" s="341"/>
      <c r="L1864" s="343"/>
      <c r="M1864" s="337"/>
      <c r="O1864" s="336"/>
      <c r="P1864" s="319"/>
      <c r="Q1864" s="319"/>
      <c r="R1864" s="319"/>
    </row>
    <row r="1865" spans="1:18" s="335" customFormat="1" ht="39.6" customHeight="1" x14ac:dyDescent="0.25">
      <c r="A1865" s="326"/>
      <c r="B1865" s="326"/>
      <c r="C1865" s="326"/>
      <c r="D1865" s="338"/>
      <c r="E1865" s="340"/>
      <c r="F1865" s="316"/>
      <c r="G1865" s="338"/>
      <c r="H1865" s="341"/>
      <c r="I1865" s="342"/>
      <c r="J1865" s="342"/>
      <c r="K1865" s="341"/>
      <c r="L1865" s="343"/>
      <c r="M1865" s="337"/>
      <c r="O1865" s="336"/>
      <c r="P1865" s="319"/>
      <c r="Q1865" s="319"/>
      <c r="R1865" s="319"/>
    </row>
    <row r="1866" spans="1:18" s="335" customFormat="1" ht="39.6" customHeight="1" x14ac:dyDescent="0.25">
      <c r="A1866" s="326"/>
      <c r="B1866" s="326"/>
      <c r="C1866" s="326"/>
      <c r="D1866" s="338"/>
      <c r="E1866" s="340"/>
      <c r="F1866" s="316"/>
      <c r="G1866" s="338"/>
      <c r="H1866" s="341"/>
      <c r="I1866" s="342"/>
      <c r="J1866" s="342"/>
      <c r="K1866" s="341"/>
      <c r="L1866" s="343"/>
      <c r="M1866" s="337"/>
      <c r="O1866" s="336"/>
      <c r="P1866" s="319"/>
      <c r="Q1866" s="319"/>
      <c r="R1866" s="319"/>
    </row>
    <row r="1867" spans="1:18" s="335" customFormat="1" ht="39.6" customHeight="1" x14ac:dyDescent="0.25">
      <c r="A1867" s="326"/>
      <c r="B1867" s="326"/>
      <c r="C1867" s="326"/>
      <c r="D1867" s="338"/>
      <c r="E1867" s="340"/>
      <c r="F1867" s="316"/>
      <c r="G1867" s="338"/>
      <c r="H1867" s="341"/>
      <c r="I1867" s="342"/>
      <c r="J1867" s="342"/>
      <c r="K1867" s="341"/>
      <c r="L1867" s="343"/>
      <c r="M1867" s="337"/>
      <c r="O1867" s="336"/>
      <c r="P1867" s="319"/>
      <c r="Q1867" s="319"/>
      <c r="R1867" s="319"/>
    </row>
    <row r="1868" spans="1:18" s="335" customFormat="1" ht="39.6" customHeight="1" x14ac:dyDescent="0.25">
      <c r="A1868" s="326"/>
      <c r="B1868" s="326"/>
      <c r="C1868" s="326"/>
      <c r="D1868" s="338"/>
      <c r="E1868" s="340"/>
      <c r="F1868" s="316"/>
      <c r="G1868" s="338"/>
      <c r="H1868" s="341"/>
      <c r="I1868" s="342"/>
      <c r="J1868" s="342"/>
      <c r="K1868" s="341"/>
      <c r="L1868" s="343"/>
      <c r="M1868" s="337"/>
      <c r="O1868" s="336"/>
      <c r="P1868" s="319"/>
      <c r="Q1868" s="319"/>
      <c r="R1868" s="319"/>
    </row>
    <row r="1869" spans="1:18" s="335" customFormat="1" ht="39.6" customHeight="1" x14ac:dyDescent="0.25">
      <c r="A1869" s="326"/>
      <c r="B1869" s="326"/>
      <c r="C1869" s="326"/>
      <c r="D1869" s="338"/>
      <c r="E1869" s="340"/>
      <c r="F1869" s="316"/>
      <c r="G1869" s="338"/>
      <c r="H1869" s="341"/>
      <c r="I1869" s="342"/>
      <c r="J1869" s="342"/>
      <c r="K1869" s="341"/>
      <c r="L1869" s="343"/>
      <c r="M1869" s="337"/>
      <c r="O1869" s="336"/>
      <c r="P1869" s="319"/>
      <c r="Q1869" s="319"/>
      <c r="R1869" s="319"/>
    </row>
    <row r="1870" spans="1:18" s="335" customFormat="1" ht="39.6" customHeight="1" x14ac:dyDescent="0.25">
      <c r="A1870" s="326"/>
      <c r="B1870" s="326"/>
      <c r="C1870" s="326"/>
      <c r="D1870" s="338"/>
      <c r="E1870" s="340"/>
      <c r="F1870" s="316"/>
      <c r="G1870" s="338"/>
      <c r="H1870" s="341"/>
      <c r="I1870" s="342"/>
      <c r="J1870" s="342"/>
      <c r="K1870" s="341"/>
      <c r="L1870" s="343"/>
      <c r="M1870" s="337"/>
      <c r="O1870" s="336"/>
      <c r="P1870" s="319"/>
      <c r="Q1870" s="319"/>
      <c r="R1870" s="319"/>
    </row>
    <row r="1871" spans="1:18" s="335" customFormat="1" ht="39.6" customHeight="1" x14ac:dyDescent="0.25">
      <c r="A1871" s="326"/>
      <c r="B1871" s="326"/>
      <c r="C1871" s="326"/>
      <c r="D1871" s="338"/>
      <c r="E1871" s="340"/>
      <c r="F1871" s="316"/>
      <c r="G1871" s="338"/>
      <c r="H1871" s="341"/>
      <c r="I1871" s="342"/>
      <c r="J1871" s="342"/>
      <c r="K1871" s="341"/>
      <c r="L1871" s="343"/>
      <c r="M1871" s="337"/>
      <c r="O1871" s="336"/>
      <c r="P1871" s="319"/>
      <c r="Q1871" s="319"/>
      <c r="R1871" s="319"/>
    </row>
    <row r="1872" spans="1:18" s="335" customFormat="1" ht="39.6" customHeight="1" x14ac:dyDescent="0.25">
      <c r="A1872" s="326"/>
      <c r="B1872" s="326"/>
      <c r="C1872" s="326"/>
      <c r="D1872" s="338"/>
      <c r="E1872" s="340"/>
      <c r="F1872" s="316"/>
      <c r="G1872" s="338"/>
      <c r="H1872" s="341"/>
      <c r="I1872" s="342"/>
      <c r="J1872" s="342"/>
      <c r="K1872" s="341"/>
      <c r="L1872" s="343"/>
      <c r="M1872" s="337"/>
      <c r="O1872" s="336"/>
      <c r="P1872" s="319"/>
      <c r="Q1872" s="319"/>
      <c r="R1872" s="319"/>
    </row>
    <row r="1873" spans="1:18" s="335" customFormat="1" ht="39.6" customHeight="1" x14ac:dyDescent="0.25">
      <c r="A1873" s="326"/>
      <c r="B1873" s="326"/>
      <c r="C1873" s="326"/>
      <c r="D1873" s="338"/>
      <c r="E1873" s="340"/>
      <c r="F1873" s="316"/>
      <c r="G1873" s="338"/>
      <c r="H1873" s="341"/>
      <c r="I1873" s="342"/>
      <c r="J1873" s="342"/>
      <c r="K1873" s="341"/>
      <c r="L1873" s="343"/>
      <c r="M1873" s="337"/>
      <c r="O1873" s="336"/>
      <c r="P1873" s="319"/>
      <c r="Q1873" s="319"/>
      <c r="R1873" s="319"/>
    </row>
    <row r="1874" spans="1:18" s="335" customFormat="1" ht="39.6" customHeight="1" x14ac:dyDescent="0.25">
      <c r="A1874" s="326"/>
      <c r="B1874" s="326"/>
      <c r="C1874" s="326"/>
      <c r="D1874" s="338"/>
      <c r="E1874" s="340"/>
      <c r="F1874" s="316"/>
      <c r="G1874" s="338"/>
      <c r="H1874" s="341"/>
      <c r="I1874" s="342"/>
      <c r="J1874" s="342"/>
      <c r="K1874" s="341"/>
      <c r="L1874" s="343"/>
      <c r="M1874" s="337"/>
      <c r="O1874" s="336"/>
      <c r="P1874" s="319"/>
      <c r="Q1874" s="319"/>
      <c r="R1874" s="319"/>
    </row>
    <row r="1875" spans="1:18" s="335" customFormat="1" ht="39.6" customHeight="1" x14ac:dyDescent="0.25">
      <c r="A1875" s="326"/>
      <c r="B1875" s="326"/>
      <c r="C1875" s="326"/>
      <c r="D1875" s="338"/>
      <c r="E1875" s="340"/>
      <c r="F1875" s="316"/>
      <c r="G1875" s="338"/>
      <c r="H1875" s="341"/>
      <c r="I1875" s="342"/>
      <c r="J1875" s="342"/>
      <c r="K1875" s="341"/>
      <c r="L1875" s="343"/>
      <c r="M1875" s="337"/>
      <c r="O1875" s="336"/>
      <c r="P1875" s="319"/>
      <c r="Q1875" s="319"/>
      <c r="R1875" s="319"/>
    </row>
    <row r="1876" spans="1:18" s="335" customFormat="1" ht="39.6" customHeight="1" x14ac:dyDescent="0.25">
      <c r="A1876" s="326"/>
      <c r="B1876" s="326"/>
      <c r="C1876" s="326"/>
      <c r="D1876" s="338"/>
      <c r="E1876" s="340"/>
      <c r="F1876" s="316"/>
      <c r="G1876" s="338"/>
      <c r="H1876" s="341"/>
      <c r="I1876" s="342"/>
      <c r="J1876" s="342"/>
      <c r="K1876" s="341"/>
      <c r="L1876" s="343"/>
      <c r="M1876" s="337"/>
      <c r="O1876" s="336"/>
      <c r="P1876" s="319"/>
      <c r="Q1876" s="319"/>
      <c r="R1876" s="319"/>
    </row>
    <row r="1877" spans="1:18" s="335" customFormat="1" ht="39.6" customHeight="1" x14ac:dyDescent="0.25">
      <c r="A1877" s="326"/>
      <c r="B1877" s="326"/>
      <c r="C1877" s="326"/>
      <c r="D1877" s="338"/>
      <c r="E1877" s="340"/>
      <c r="F1877" s="316"/>
      <c r="G1877" s="338"/>
      <c r="H1877" s="341"/>
      <c r="I1877" s="342"/>
      <c r="J1877" s="342"/>
      <c r="K1877" s="341"/>
      <c r="L1877" s="343"/>
      <c r="M1877" s="337"/>
      <c r="O1877" s="336"/>
      <c r="P1877" s="319"/>
      <c r="Q1877" s="319"/>
      <c r="R1877" s="319"/>
    </row>
    <row r="1878" spans="1:18" s="335" customFormat="1" ht="39.6" customHeight="1" x14ac:dyDescent="0.25">
      <c r="A1878" s="326"/>
      <c r="B1878" s="326"/>
      <c r="C1878" s="326"/>
      <c r="D1878" s="338"/>
      <c r="E1878" s="340"/>
      <c r="F1878" s="316"/>
      <c r="G1878" s="338"/>
      <c r="H1878" s="341"/>
      <c r="I1878" s="342"/>
      <c r="J1878" s="342"/>
      <c r="K1878" s="341"/>
      <c r="L1878" s="343"/>
      <c r="M1878" s="337"/>
      <c r="O1878" s="336"/>
      <c r="P1878" s="319"/>
      <c r="Q1878" s="319"/>
      <c r="R1878" s="319"/>
    </row>
    <row r="1879" spans="1:18" s="335" customFormat="1" ht="39.6" customHeight="1" x14ac:dyDescent="0.25">
      <c r="A1879" s="326"/>
      <c r="B1879" s="326"/>
      <c r="C1879" s="326"/>
      <c r="D1879" s="338"/>
      <c r="E1879" s="340"/>
      <c r="F1879" s="316"/>
      <c r="G1879" s="338"/>
      <c r="H1879" s="341"/>
      <c r="I1879" s="342"/>
      <c r="J1879" s="342"/>
      <c r="K1879" s="341"/>
      <c r="L1879" s="343"/>
      <c r="M1879" s="337"/>
      <c r="O1879" s="336"/>
      <c r="P1879" s="319"/>
      <c r="Q1879" s="319"/>
      <c r="R1879" s="319"/>
    </row>
    <row r="1880" spans="1:18" s="335" customFormat="1" ht="39.6" customHeight="1" x14ac:dyDescent="0.25">
      <c r="A1880" s="326"/>
      <c r="B1880" s="326"/>
      <c r="C1880" s="326"/>
      <c r="D1880" s="338"/>
      <c r="E1880" s="340"/>
      <c r="F1880" s="316"/>
      <c r="G1880" s="338"/>
      <c r="H1880" s="341"/>
      <c r="I1880" s="342"/>
      <c r="J1880" s="342"/>
      <c r="K1880" s="341"/>
      <c r="L1880" s="343"/>
      <c r="M1880" s="337"/>
      <c r="O1880" s="336"/>
      <c r="P1880" s="319"/>
      <c r="Q1880" s="319"/>
      <c r="R1880" s="319"/>
    </row>
    <row r="1881" spans="1:18" s="335" customFormat="1" ht="39.6" customHeight="1" x14ac:dyDescent="0.25">
      <c r="A1881" s="326"/>
      <c r="B1881" s="326"/>
      <c r="C1881" s="326"/>
      <c r="D1881" s="338"/>
      <c r="E1881" s="340"/>
      <c r="F1881" s="316"/>
      <c r="G1881" s="338"/>
      <c r="H1881" s="341"/>
      <c r="I1881" s="342"/>
      <c r="J1881" s="342"/>
      <c r="K1881" s="341"/>
      <c r="L1881" s="343"/>
      <c r="M1881" s="337"/>
      <c r="O1881" s="336"/>
      <c r="P1881" s="319"/>
      <c r="Q1881" s="319"/>
      <c r="R1881" s="319"/>
    </row>
    <row r="1882" spans="1:18" s="335" customFormat="1" ht="39.6" customHeight="1" x14ac:dyDescent="0.25">
      <c r="A1882" s="326"/>
      <c r="B1882" s="326"/>
      <c r="C1882" s="326"/>
      <c r="D1882" s="338"/>
      <c r="E1882" s="340"/>
      <c r="F1882" s="316"/>
      <c r="G1882" s="338"/>
      <c r="H1882" s="341"/>
      <c r="I1882" s="342"/>
      <c r="J1882" s="342"/>
      <c r="K1882" s="341"/>
      <c r="L1882" s="343"/>
      <c r="M1882" s="337"/>
      <c r="O1882" s="336"/>
      <c r="P1882" s="319"/>
      <c r="Q1882" s="319"/>
      <c r="R1882" s="319"/>
    </row>
    <row r="1883" spans="1:18" s="335" customFormat="1" ht="39.6" customHeight="1" x14ac:dyDescent="0.25">
      <c r="A1883" s="326"/>
      <c r="B1883" s="326"/>
      <c r="C1883" s="326"/>
      <c r="D1883" s="338"/>
      <c r="E1883" s="340"/>
      <c r="F1883" s="316"/>
      <c r="G1883" s="338"/>
      <c r="H1883" s="341"/>
      <c r="I1883" s="342"/>
      <c r="J1883" s="342"/>
      <c r="K1883" s="341"/>
      <c r="L1883" s="343"/>
      <c r="M1883" s="337"/>
      <c r="O1883" s="336"/>
      <c r="P1883" s="319"/>
      <c r="Q1883" s="319"/>
      <c r="R1883" s="319"/>
    </row>
    <row r="1884" spans="1:18" s="335" customFormat="1" ht="39.6" customHeight="1" x14ac:dyDescent="0.25">
      <c r="A1884" s="326"/>
      <c r="B1884" s="326"/>
      <c r="C1884" s="326"/>
      <c r="D1884" s="338"/>
      <c r="E1884" s="340"/>
      <c r="F1884" s="316"/>
      <c r="G1884" s="338"/>
      <c r="H1884" s="341"/>
      <c r="I1884" s="342"/>
      <c r="J1884" s="342"/>
      <c r="K1884" s="341"/>
      <c r="L1884" s="343"/>
      <c r="M1884" s="337"/>
      <c r="O1884" s="336"/>
      <c r="P1884" s="319"/>
      <c r="Q1884" s="319"/>
      <c r="R1884" s="319"/>
    </row>
    <row r="1885" spans="1:18" s="335" customFormat="1" ht="39.6" customHeight="1" x14ac:dyDescent="0.25">
      <c r="A1885" s="326"/>
      <c r="B1885" s="326"/>
      <c r="C1885" s="326"/>
      <c r="D1885" s="338"/>
      <c r="E1885" s="340"/>
      <c r="F1885" s="316"/>
      <c r="G1885" s="338"/>
      <c r="H1885" s="341"/>
      <c r="I1885" s="342"/>
      <c r="J1885" s="342"/>
      <c r="K1885" s="341"/>
      <c r="L1885" s="343"/>
      <c r="M1885" s="337"/>
      <c r="O1885" s="336"/>
      <c r="P1885" s="319"/>
      <c r="Q1885" s="319"/>
      <c r="R1885" s="319"/>
    </row>
    <row r="1886" spans="1:18" s="335" customFormat="1" ht="39.6" customHeight="1" x14ac:dyDescent="0.25">
      <c r="A1886" s="326"/>
      <c r="B1886" s="326"/>
      <c r="C1886" s="326"/>
      <c r="D1886" s="338"/>
      <c r="E1886" s="340"/>
      <c r="F1886" s="316"/>
      <c r="G1886" s="338"/>
      <c r="H1886" s="341"/>
      <c r="I1886" s="342"/>
      <c r="J1886" s="342"/>
      <c r="K1886" s="341"/>
      <c r="L1886" s="343"/>
      <c r="M1886" s="337"/>
      <c r="O1886" s="336"/>
      <c r="P1886" s="319"/>
      <c r="Q1886" s="319"/>
      <c r="R1886" s="319"/>
    </row>
    <row r="1887" spans="1:18" s="335" customFormat="1" ht="39.6" customHeight="1" x14ac:dyDescent="0.25">
      <c r="A1887" s="326"/>
      <c r="B1887" s="326"/>
      <c r="C1887" s="326"/>
      <c r="D1887" s="338"/>
      <c r="E1887" s="340"/>
      <c r="F1887" s="316"/>
      <c r="G1887" s="338"/>
      <c r="H1887" s="341"/>
      <c r="I1887" s="342"/>
      <c r="J1887" s="342"/>
      <c r="K1887" s="341"/>
      <c r="L1887" s="343"/>
      <c r="M1887" s="337"/>
      <c r="O1887" s="336"/>
      <c r="P1887" s="319"/>
      <c r="Q1887" s="319"/>
      <c r="R1887" s="319"/>
    </row>
    <row r="1888" spans="1:18" s="335" customFormat="1" ht="39.6" customHeight="1" x14ac:dyDescent="0.25">
      <c r="A1888" s="326"/>
      <c r="B1888" s="326"/>
      <c r="C1888" s="326"/>
      <c r="D1888" s="338"/>
      <c r="E1888" s="340"/>
      <c r="F1888" s="316"/>
      <c r="G1888" s="338"/>
      <c r="H1888" s="341"/>
      <c r="I1888" s="342"/>
      <c r="J1888" s="342"/>
      <c r="K1888" s="341"/>
      <c r="L1888" s="343"/>
      <c r="M1888" s="337"/>
      <c r="O1888" s="336"/>
      <c r="P1888" s="319"/>
      <c r="Q1888" s="319"/>
      <c r="R1888" s="319"/>
    </row>
    <row r="1889" spans="1:18" s="335" customFormat="1" ht="39.6" customHeight="1" x14ac:dyDescent="0.25">
      <c r="A1889" s="326"/>
      <c r="B1889" s="326"/>
      <c r="C1889" s="326"/>
      <c r="D1889" s="338"/>
      <c r="E1889" s="340"/>
      <c r="F1889" s="316"/>
      <c r="G1889" s="338"/>
      <c r="H1889" s="341"/>
      <c r="I1889" s="342"/>
      <c r="J1889" s="342"/>
      <c r="K1889" s="341"/>
      <c r="L1889" s="343"/>
      <c r="M1889" s="337"/>
      <c r="O1889" s="336"/>
      <c r="P1889" s="319"/>
      <c r="Q1889" s="319"/>
      <c r="R1889" s="319"/>
    </row>
    <row r="1890" spans="1:18" s="335" customFormat="1" ht="39.6" customHeight="1" x14ac:dyDescent="0.25">
      <c r="A1890" s="326"/>
      <c r="B1890" s="326"/>
      <c r="C1890" s="326"/>
      <c r="D1890" s="338"/>
      <c r="E1890" s="340"/>
      <c r="F1890" s="316"/>
      <c r="G1890" s="338"/>
      <c r="H1890" s="341"/>
      <c r="I1890" s="342"/>
      <c r="J1890" s="342"/>
      <c r="K1890" s="341"/>
      <c r="L1890" s="343"/>
      <c r="M1890" s="337"/>
      <c r="O1890" s="336"/>
      <c r="P1890" s="319"/>
      <c r="Q1890" s="319"/>
      <c r="R1890" s="319"/>
    </row>
    <row r="1891" spans="1:18" s="335" customFormat="1" ht="39.6" customHeight="1" x14ac:dyDescent="0.25">
      <c r="A1891" s="326"/>
      <c r="B1891" s="326"/>
      <c r="C1891" s="326"/>
      <c r="D1891" s="338"/>
      <c r="E1891" s="340"/>
      <c r="F1891" s="316"/>
      <c r="G1891" s="338"/>
      <c r="H1891" s="341"/>
      <c r="I1891" s="342"/>
      <c r="J1891" s="342"/>
      <c r="K1891" s="341"/>
      <c r="L1891" s="343"/>
      <c r="M1891" s="337"/>
      <c r="O1891" s="336"/>
      <c r="P1891" s="319"/>
      <c r="Q1891" s="319"/>
      <c r="R1891" s="319"/>
    </row>
    <row r="1892" spans="1:18" s="335" customFormat="1" ht="39.6" customHeight="1" x14ac:dyDescent="0.25">
      <c r="A1892" s="326"/>
      <c r="B1892" s="326"/>
      <c r="C1892" s="326"/>
      <c r="D1892" s="338"/>
      <c r="E1892" s="340"/>
      <c r="F1892" s="316"/>
      <c r="G1892" s="338"/>
      <c r="H1892" s="341"/>
      <c r="I1892" s="342"/>
      <c r="J1892" s="342"/>
      <c r="K1892" s="341"/>
      <c r="L1892" s="343"/>
      <c r="M1892" s="337"/>
      <c r="O1892" s="336"/>
      <c r="P1892" s="319"/>
      <c r="Q1892" s="319"/>
      <c r="R1892" s="319"/>
    </row>
    <row r="1893" spans="1:18" s="335" customFormat="1" ht="39.6" customHeight="1" x14ac:dyDescent="0.25">
      <c r="A1893" s="326"/>
      <c r="B1893" s="326"/>
      <c r="C1893" s="326"/>
      <c r="D1893" s="338"/>
      <c r="E1893" s="340"/>
      <c r="F1893" s="316"/>
      <c r="G1893" s="338"/>
      <c r="H1893" s="341"/>
      <c r="I1893" s="342"/>
      <c r="J1893" s="342"/>
      <c r="K1893" s="341"/>
      <c r="L1893" s="343"/>
      <c r="M1893" s="337"/>
      <c r="O1893" s="336"/>
      <c r="P1893" s="319"/>
      <c r="Q1893" s="319"/>
      <c r="R1893" s="319"/>
    </row>
    <row r="1894" spans="1:18" s="335" customFormat="1" ht="39.6" customHeight="1" x14ac:dyDescent="0.25">
      <c r="A1894" s="326"/>
      <c r="B1894" s="326"/>
      <c r="C1894" s="326"/>
      <c r="D1894" s="338"/>
      <c r="E1894" s="340"/>
      <c r="F1894" s="316"/>
      <c r="G1894" s="338"/>
      <c r="H1894" s="341"/>
      <c r="I1894" s="342"/>
      <c r="J1894" s="342"/>
      <c r="K1894" s="341"/>
      <c r="L1894" s="343"/>
      <c r="M1894" s="337"/>
      <c r="O1894" s="336"/>
      <c r="P1894" s="319"/>
      <c r="Q1894" s="319"/>
      <c r="R1894" s="319"/>
    </row>
    <row r="1895" spans="1:18" s="335" customFormat="1" ht="39.6" customHeight="1" x14ac:dyDescent="0.25">
      <c r="A1895" s="326"/>
      <c r="B1895" s="326"/>
      <c r="C1895" s="326"/>
      <c r="D1895" s="338"/>
      <c r="E1895" s="340"/>
      <c r="F1895" s="316"/>
      <c r="G1895" s="338"/>
      <c r="H1895" s="341"/>
      <c r="I1895" s="342"/>
      <c r="J1895" s="342"/>
      <c r="K1895" s="341"/>
      <c r="L1895" s="343"/>
      <c r="M1895" s="337"/>
      <c r="O1895" s="336"/>
      <c r="P1895" s="319"/>
      <c r="Q1895" s="319"/>
      <c r="R1895" s="319"/>
    </row>
    <row r="1896" spans="1:18" s="335" customFormat="1" ht="39.6" customHeight="1" x14ac:dyDescent="0.25">
      <c r="A1896" s="326"/>
      <c r="B1896" s="326"/>
      <c r="C1896" s="326"/>
      <c r="D1896" s="338"/>
      <c r="E1896" s="340"/>
      <c r="F1896" s="316"/>
      <c r="G1896" s="338"/>
      <c r="H1896" s="341"/>
      <c r="I1896" s="342"/>
      <c r="J1896" s="342"/>
      <c r="K1896" s="341"/>
      <c r="L1896" s="343"/>
      <c r="M1896" s="337"/>
      <c r="O1896" s="336"/>
      <c r="P1896" s="319"/>
      <c r="Q1896" s="319"/>
      <c r="R1896" s="319"/>
    </row>
    <row r="1897" spans="1:18" s="335" customFormat="1" ht="39.6" customHeight="1" x14ac:dyDescent="0.25">
      <c r="A1897" s="326"/>
      <c r="B1897" s="326"/>
      <c r="C1897" s="326"/>
      <c r="D1897" s="338"/>
      <c r="E1897" s="340"/>
      <c r="F1897" s="316"/>
      <c r="G1897" s="338"/>
      <c r="H1897" s="341"/>
      <c r="I1897" s="342"/>
      <c r="J1897" s="342"/>
      <c r="K1897" s="341"/>
      <c r="L1897" s="343"/>
      <c r="M1897" s="337"/>
      <c r="O1897" s="336"/>
      <c r="P1897" s="319"/>
      <c r="Q1897" s="319"/>
      <c r="R1897" s="319"/>
    </row>
    <row r="1898" spans="1:18" s="335" customFormat="1" ht="39.6" customHeight="1" x14ac:dyDescent="0.25">
      <c r="A1898" s="326"/>
      <c r="B1898" s="326"/>
      <c r="C1898" s="326"/>
      <c r="D1898" s="338"/>
      <c r="E1898" s="340"/>
      <c r="F1898" s="316"/>
      <c r="G1898" s="338"/>
      <c r="H1898" s="341"/>
      <c r="I1898" s="342"/>
      <c r="J1898" s="342"/>
      <c r="K1898" s="341"/>
      <c r="L1898" s="343"/>
      <c r="M1898" s="337"/>
      <c r="O1898" s="336"/>
      <c r="P1898" s="319"/>
      <c r="Q1898" s="319"/>
      <c r="R1898" s="319"/>
    </row>
    <row r="1899" spans="1:18" s="335" customFormat="1" ht="39.6" customHeight="1" x14ac:dyDescent="0.25">
      <c r="A1899" s="326"/>
      <c r="B1899" s="326"/>
      <c r="C1899" s="326"/>
      <c r="D1899" s="338"/>
      <c r="E1899" s="340"/>
      <c r="F1899" s="316"/>
      <c r="G1899" s="338"/>
      <c r="H1899" s="341"/>
      <c r="I1899" s="342"/>
      <c r="J1899" s="342"/>
      <c r="K1899" s="341"/>
      <c r="L1899" s="343"/>
      <c r="M1899" s="337"/>
      <c r="O1899" s="336"/>
      <c r="P1899" s="319"/>
      <c r="Q1899" s="319"/>
      <c r="R1899" s="319"/>
    </row>
    <row r="1900" spans="1:18" s="335" customFormat="1" ht="39.6" customHeight="1" x14ac:dyDescent="0.25">
      <c r="A1900" s="326"/>
      <c r="B1900" s="326"/>
      <c r="C1900" s="326"/>
      <c r="D1900" s="338"/>
      <c r="E1900" s="340"/>
      <c r="F1900" s="316"/>
      <c r="G1900" s="338"/>
      <c r="H1900" s="341"/>
      <c r="I1900" s="342"/>
      <c r="J1900" s="342"/>
      <c r="K1900" s="341"/>
      <c r="L1900" s="343"/>
      <c r="M1900" s="337"/>
      <c r="O1900" s="336"/>
      <c r="P1900" s="319"/>
      <c r="Q1900" s="319"/>
      <c r="R1900" s="319"/>
    </row>
    <row r="1901" spans="1:18" s="335" customFormat="1" ht="39.6" customHeight="1" x14ac:dyDescent="0.25">
      <c r="A1901" s="326"/>
      <c r="B1901" s="326"/>
      <c r="C1901" s="326"/>
      <c r="D1901" s="338"/>
      <c r="E1901" s="340"/>
      <c r="F1901" s="316"/>
      <c r="G1901" s="338"/>
      <c r="H1901" s="341"/>
      <c r="I1901" s="342"/>
      <c r="J1901" s="342"/>
      <c r="K1901" s="341"/>
      <c r="L1901" s="343"/>
      <c r="M1901" s="337"/>
      <c r="O1901" s="336"/>
      <c r="P1901" s="319"/>
      <c r="Q1901" s="319"/>
      <c r="R1901" s="319"/>
    </row>
    <row r="1902" spans="1:18" s="335" customFormat="1" ht="39.6" customHeight="1" x14ac:dyDescent="0.25">
      <c r="A1902" s="326"/>
      <c r="B1902" s="326"/>
      <c r="C1902" s="326"/>
      <c r="D1902" s="338"/>
      <c r="E1902" s="340"/>
      <c r="F1902" s="316"/>
      <c r="G1902" s="338"/>
      <c r="H1902" s="341"/>
      <c r="I1902" s="342"/>
      <c r="J1902" s="342"/>
      <c r="K1902" s="341"/>
      <c r="L1902" s="343"/>
      <c r="M1902" s="337"/>
      <c r="O1902" s="336"/>
      <c r="P1902" s="319"/>
      <c r="Q1902" s="319"/>
      <c r="R1902" s="319"/>
    </row>
    <row r="1903" spans="1:18" s="335" customFormat="1" ht="39.6" customHeight="1" x14ac:dyDescent="0.25">
      <c r="A1903" s="326"/>
      <c r="B1903" s="326"/>
      <c r="C1903" s="326"/>
      <c r="D1903" s="338"/>
      <c r="E1903" s="340"/>
      <c r="F1903" s="316"/>
      <c r="G1903" s="338"/>
      <c r="H1903" s="341"/>
      <c r="I1903" s="342"/>
      <c r="J1903" s="342"/>
      <c r="K1903" s="341"/>
      <c r="L1903" s="343"/>
      <c r="M1903" s="337"/>
      <c r="O1903" s="336"/>
      <c r="P1903" s="319"/>
      <c r="Q1903" s="319"/>
      <c r="R1903" s="319"/>
    </row>
    <row r="1904" spans="1:18" s="335" customFormat="1" ht="39.6" customHeight="1" x14ac:dyDescent="0.25">
      <c r="A1904" s="326"/>
      <c r="B1904" s="326"/>
      <c r="C1904" s="326"/>
      <c r="D1904" s="338"/>
      <c r="E1904" s="340"/>
      <c r="F1904" s="316"/>
      <c r="G1904" s="338"/>
      <c r="H1904" s="341"/>
      <c r="I1904" s="342"/>
      <c r="J1904" s="342"/>
      <c r="K1904" s="341"/>
      <c r="L1904" s="343"/>
      <c r="M1904" s="337"/>
      <c r="O1904" s="336"/>
      <c r="P1904" s="319"/>
      <c r="Q1904" s="319"/>
      <c r="R1904" s="319"/>
    </row>
    <row r="1905" spans="1:18" s="335" customFormat="1" ht="39.6" customHeight="1" x14ac:dyDescent="0.25">
      <c r="A1905" s="326"/>
      <c r="B1905" s="326"/>
      <c r="C1905" s="326"/>
      <c r="D1905" s="338"/>
      <c r="E1905" s="340"/>
      <c r="F1905" s="316"/>
      <c r="G1905" s="338"/>
      <c r="H1905" s="341"/>
      <c r="I1905" s="342"/>
      <c r="J1905" s="342"/>
      <c r="K1905" s="341"/>
      <c r="L1905" s="343"/>
      <c r="M1905" s="337"/>
      <c r="O1905" s="336"/>
      <c r="P1905" s="319"/>
      <c r="Q1905" s="319"/>
      <c r="R1905" s="319"/>
    </row>
    <row r="1906" spans="1:18" s="335" customFormat="1" ht="39.6" customHeight="1" x14ac:dyDescent="0.25">
      <c r="A1906" s="326"/>
      <c r="B1906" s="326"/>
      <c r="C1906" s="326"/>
      <c r="D1906" s="338"/>
      <c r="E1906" s="340"/>
      <c r="F1906" s="316"/>
      <c r="G1906" s="338"/>
      <c r="H1906" s="341"/>
      <c r="I1906" s="342"/>
      <c r="J1906" s="342"/>
      <c r="K1906" s="341"/>
      <c r="L1906" s="343"/>
      <c r="M1906" s="337"/>
      <c r="O1906" s="336"/>
      <c r="P1906" s="319"/>
      <c r="Q1906" s="319"/>
      <c r="R1906" s="319"/>
    </row>
    <row r="1907" spans="1:18" s="335" customFormat="1" ht="39.6" customHeight="1" x14ac:dyDescent="0.25">
      <c r="A1907" s="326"/>
      <c r="B1907" s="326"/>
      <c r="C1907" s="326"/>
      <c r="D1907" s="338"/>
      <c r="E1907" s="340"/>
      <c r="F1907" s="316"/>
      <c r="G1907" s="338"/>
      <c r="H1907" s="341"/>
      <c r="I1907" s="342"/>
      <c r="J1907" s="342"/>
      <c r="K1907" s="341"/>
      <c r="L1907" s="343"/>
      <c r="M1907" s="337"/>
      <c r="O1907" s="336"/>
      <c r="P1907" s="319"/>
      <c r="Q1907" s="319"/>
      <c r="R1907" s="319"/>
    </row>
    <row r="1908" spans="1:18" s="335" customFormat="1" ht="39.6" customHeight="1" x14ac:dyDescent="0.25">
      <c r="A1908" s="326"/>
      <c r="B1908" s="326"/>
      <c r="C1908" s="326"/>
      <c r="D1908" s="338"/>
      <c r="E1908" s="340"/>
      <c r="F1908" s="316"/>
      <c r="G1908" s="338"/>
      <c r="H1908" s="341"/>
      <c r="I1908" s="342"/>
      <c r="J1908" s="342"/>
      <c r="K1908" s="341"/>
      <c r="L1908" s="343"/>
      <c r="M1908" s="337"/>
      <c r="O1908" s="336"/>
      <c r="P1908" s="319"/>
      <c r="Q1908" s="319"/>
      <c r="R1908" s="319"/>
    </row>
    <row r="1909" spans="1:18" s="335" customFormat="1" ht="39.6" customHeight="1" x14ac:dyDescent="0.25">
      <c r="A1909" s="326"/>
      <c r="B1909" s="326"/>
      <c r="C1909" s="326"/>
      <c r="D1909" s="338"/>
      <c r="E1909" s="340"/>
      <c r="F1909" s="316"/>
      <c r="G1909" s="338"/>
      <c r="H1909" s="341"/>
      <c r="I1909" s="342"/>
      <c r="J1909" s="342"/>
      <c r="K1909" s="341"/>
      <c r="L1909" s="343"/>
      <c r="M1909" s="337"/>
      <c r="O1909" s="336"/>
      <c r="P1909" s="319"/>
      <c r="Q1909" s="319"/>
      <c r="R1909" s="319"/>
    </row>
    <row r="1910" spans="1:18" s="335" customFormat="1" ht="39.6" customHeight="1" x14ac:dyDescent="0.25">
      <c r="A1910" s="326"/>
      <c r="B1910" s="326"/>
      <c r="C1910" s="326"/>
      <c r="D1910" s="338"/>
      <c r="E1910" s="340"/>
      <c r="F1910" s="316"/>
      <c r="G1910" s="338"/>
      <c r="H1910" s="341"/>
      <c r="I1910" s="342"/>
      <c r="J1910" s="342"/>
      <c r="K1910" s="341"/>
      <c r="L1910" s="343"/>
      <c r="M1910" s="337"/>
      <c r="O1910" s="336"/>
      <c r="P1910" s="319"/>
      <c r="Q1910" s="319"/>
      <c r="R1910" s="319"/>
    </row>
    <row r="1911" spans="1:18" s="335" customFormat="1" ht="39.6" customHeight="1" x14ac:dyDescent="0.25">
      <c r="A1911" s="326"/>
      <c r="B1911" s="326"/>
      <c r="C1911" s="326"/>
      <c r="D1911" s="338"/>
      <c r="E1911" s="340"/>
      <c r="F1911" s="316"/>
      <c r="G1911" s="338"/>
      <c r="H1911" s="341"/>
      <c r="I1911" s="342"/>
      <c r="J1911" s="342"/>
      <c r="K1911" s="341"/>
      <c r="L1911" s="343"/>
      <c r="M1911" s="337"/>
      <c r="O1911" s="336"/>
      <c r="P1911" s="319"/>
      <c r="Q1911" s="319"/>
      <c r="R1911" s="319"/>
    </row>
    <row r="1912" spans="1:18" s="335" customFormat="1" ht="39.6" customHeight="1" x14ac:dyDescent="0.25">
      <c r="A1912" s="326"/>
      <c r="B1912" s="326"/>
      <c r="C1912" s="326"/>
      <c r="D1912" s="338"/>
      <c r="E1912" s="340"/>
      <c r="F1912" s="316"/>
      <c r="G1912" s="338"/>
      <c r="H1912" s="341"/>
      <c r="I1912" s="342"/>
      <c r="J1912" s="342"/>
      <c r="K1912" s="341"/>
      <c r="L1912" s="343"/>
      <c r="M1912" s="337"/>
      <c r="O1912" s="336"/>
      <c r="P1912" s="319"/>
      <c r="Q1912" s="319"/>
      <c r="R1912" s="319"/>
    </row>
    <row r="1913" spans="1:18" s="335" customFormat="1" ht="39.6" customHeight="1" x14ac:dyDescent="0.25">
      <c r="A1913" s="326"/>
      <c r="B1913" s="326"/>
      <c r="C1913" s="326"/>
      <c r="D1913" s="338"/>
      <c r="E1913" s="340"/>
      <c r="F1913" s="316"/>
      <c r="G1913" s="338"/>
      <c r="H1913" s="341"/>
      <c r="I1913" s="342"/>
      <c r="J1913" s="342"/>
      <c r="K1913" s="341"/>
      <c r="L1913" s="343"/>
      <c r="M1913" s="337"/>
      <c r="O1913" s="336"/>
      <c r="P1913" s="319"/>
      <c r="Q1913" s="319"/>
      <c r="R1913" s="319"/>
    </row>
    <row r="1914" spans="1:18" s="335" customFormat="1" ht="39.6" customHeight="1" x14ac:dyDescent="0.25">
      <c r="A1914" s="326"/>
      <c r="B1914" s="326"/>
      <c r="C1914" s="326"/>
      <c r="D1914" s="338"/>
      <c r="E1914" s="340"/>
      <c r="F1914" s="316"/>
      <c r="G1914" s="338"/>
      <c r="H1914" s="341"/>
      <c r="I1914" s="342"/>
      <c r="J1914" s="342"/>
      <c r="K1914" s="341"/>
      <c r="L1914" s="343"/>
      <c r="M1914" s="337"/>
      <c r="O1914" s="336"/>
      <c r="P1914" s="319"/>
      <c r="Q1914" s="319"/>
      <c r="R1914" s="319"/>
    </row>
    <row r="1915" spans="1:18" s="335" customFormat="1" ht="39.6" customHeight="1" x14ac:dyDescent="0.25">
      <c r="A1915" s="326"/>
      <c r="B1915" s="326"/>
      <c r="C1915" s="326"/>
      <c r="D1915" s="338"/>
      <c r="E1915" s="340"/>
      <c r="F1915" s="316"/>
      <c r="G1915" s="338"/>
      <c r="H1915" s="341"/>
      <c r="I1915" s="342"/>
      <c r="J1915" s="342"/>
      <c r="K1915" s="341"/>
      <c r="L1915" s="343"/>
      <c r="M1915" s="337"/>
      <c r="O1915" s="336"/>
      <c r="P1915" s="319"/>
      <c r="Q1915" s="319"/>
      <c r="R1915" s="319"/>
    </row>
    <row r="1916" spans="1:18" s="335" customFormat="1" ht="39.6" customHeight="1" x14ac:dyDescent="0.25">
      <c r="A1916" s="326"/>
      <c r="B1916" s="326"/>
      <c r="C1916" s="326"/>
      <c r="D1916" s="338"/>
      <c r="E1916" s="340"/>
      <c r="F1916" s="316"/>
      <c r="G1916" s="338"/>
      <c r="H1916" s="341"/>
      <c r="I1916" s="342"/>
      <c r="J1916" s="342"/>
      <c r="K1916" s="341"/>
      <c r="L1916" s="343"/>
      <c r="M1916" s="337"/>
      <c r="O1916" s="336"/>
      <c r="P1916" s="319"/>
      <c r="Q1916" s="319"/>
      <c r="R1916" s="319"/>
    </row>
    <row r="1917" spans="1:18" s="335" customFormat="1" ht="39.6" customHeight="1" x14ac:dyDescent="0.25">
      <c r="A1917" s="326"/>
      <c r="B1917" s="326"/>
      <c r="C1917" s="326"/>
      <c r="D1917" s="338"/>
      <c r="E1917" s="340"/>
      <c r="F1917" s="316"/>
      <c r="G1917" s="338"/>
      <c r="H1917" s="341"/>
      <c r="I1917" s="342"/>
      <c r="J1917" s="342"/>
      <c r="K1917" s="341"/>
      <c r="L1917" s="343"/>
      <c r="M1917" s="337"/>
      <c r="O1917" s="336"/>
      <c r="P1917" s="319"/>
      <c r="Q1917" s="319"/>
      <c r="R1917" s="319"/>
    </row>
    <row r="1918" spans="1:18" s="335" customFormat="1" ht="39.6" customHeight="1" x14ac:dyDescent="0.25">
      <c r="A1918" s="326"/>
      <c r="B1918" s="326"/>
      <c r="C1918" s="326"/>
      <c r="D1918" s="338"/>
      <c r="E1918" s="340"/>
      <c r="F1918" s="316"/>
      <c r="G1918" s="338"/>
      <c r="H1918" s="341"/>
      <c r="I1918" s="342"/>
      <c r="J1918" s="342"/>
      <c r="K1918" s="341"/>
      <c r="L1918" s="343"/>
      <c r="M1918" s="337"/>
      <c r="O1918" s="336"/>
      <c r="P1918" s="319"/>
      <c r="Q1918" s="319"/>
      <c r="R1918" s="319"/>
    </row>
    <row r="1919" spans="1:18" s="335" customFormat="1" ht="39.6" customHeight="1" x14ac:dyDescent="0.25">
      <c r="A1919" s="326"/>
      <c r="B1919" s="326"/>
      <c r="C1919" s="326"/>
      <c r="D1919" s="338"/>
      <c r="E1919" s="340"/>
      <c r="F1919" s="316"/>
      <c r="G1919" s="338"/>
      <c r="H1919" s="341"/>
      <c r="I1919" s="342"/>
      <c r="J1919" s="342"/>
      <c r="K1919" s="341"/>
      <c r="L1919" s="343"/>
      <c r="M1919" s="337"/>
      <c r="O1919" s="336"/>
      <c r="P1919" s="319"/>
      <c r="Q1919" s="319"/>
      <c r="R1919" s="319"/>
    </row>
    <row r="1920" spans="1:18" s="335" customFormat="1" ht="39.6" customHeight="1" x14ac:dyDescent="0.25">
      <c r="A1920" s="326"/>
      <c r="B1920" s="326"/>
      <c r="C1920" s="326"/>
      <c r="D1920" s="338"/>
      <c r="E1920" s="340"/>
      <c r="F1920" s="316"/>
      <c r="G1920" s="338"/>
      <c r="H1920" s="341"/>
      <c r="I1920" s="342"/>
      <c r="J1920" s="342"/>
      <c r="K1920" s="341"/>
      <c r="L1920" s="343"/>
      <c r="M1920" s="337"/>
      <c r="O1920" s="336"/>
      <c r="P1920" s="319"/>
      <c r="Q1920" s="319"/>
      <c r="R1920" s="319"/>
    </row>
    <row r="1921" spans="1:18" s="335" customFormat="1" ht="39.6" customHeight="1" x14ac:dyDescent="0.25">
      <c r="A1921" s="326"/>
      <c r="B1921" s="326"/>
      <c r="C1921" s="326"/>
      <c r="D1921" s="338"/>
      <c r="E1921" s="340"/>
      <c r="F1921" s="316"/>
      <c r="G1921" s="338"/>
      <c r="H1921" s="341"/>
      <c r="I1921" s="342"/>
      <c r="J1921" s="342"/>
      <c r="K1921" s="341"/>
      <c r="L1921" s="343"/>
      <c r="M1921" s="337"/>
      <c r="O1921" s="336"/>
      <c r="P1921" s="319"/>
      <c r="Q1921" s="319"/>
      <c r="R1921" s="319"/>
    </row>
    <row r="1922" spans="1:18" s="335" customFormat="1" ht="39.6" customHeight="1" x14ac:dyDescent="0.25">
      <c r="A1922" s="326"/>
      <c r="B1922" s="326"/>
      <c r="C1922" s="326"/>
      <c r="D1922" s="338"/>
      <c r="E1922" s="340"/>
      <c r="F1922" s="316"/>
      <c r="G1922" s="338"/>
      <c r="H1922" s="341"/>
      <c r="I1922" s="342"/>
      <c r="J1922" s="342"/>
      <c r="K1922" s="341"/>
      <c r="L1922" s="343"/>
      <c r="M1922" s="337"/>
      <c r="O1922" s="336"/>
      <c r="P1922" s="319"/>
      <c r="Q1922" s="319"/>
      <c r="R1922" s="319"/>
    </row>
    <row r="1923" spans="1:18" s="335" customFormat="1" ht="39.6" customHeight="1" x14ac:dyDescent="0.25">
      <c r="A1923" s="326"/>
      <c r="B1923" s="326"/>
      <c r="C1923" s="326"/>
      <c r="D1923" s="338"/>
      <c r="E1923" s="340"/>
      <c r="F1923" s="316"/>
      <c r="G1923" s="338"/>
      <c r="H1923" s="341"/>
      <c r="I1923" s="342"/>
      <c r="J1923" s="342"/>
      <c r="K1923" s="341"/>
      <c r="L1923" s="343"/>
      <c r="M1923" s="337"/>
      <c r="O1923" s="336"/>
      <c r="P1923" s="319"/>
      <c r="Q1923" s="319"/>
      <c r="R1923" s="319"/>
    </row>
    <row r="1924" spans="1:18" s="335" customFormat="1" ht="39.6" customHeight="1" x14ac:dyDescent="0.25">
      <c r="A1924" s="326"/>
      <c r="B1924" s="326"/>
      <c r="C1924" s="326"/>
      <c r="D1924" s="338"/>
      <c r="E1924" s="340"/>
      <c r="F1924" s="316"/>
      <c r="G1924" s="338"/>
      <c r="H1924" s="341"/>
      <c r="I1924" s="342"/>
      <c r="J1924" s="342"/>
      <c r="K1924" s="341"/>
      <c r="L1924" s="343"/>
      <c r="M1924" s="337"/>
      <c r="O1924" s="336"/>
      <c r="P1924" s="319"/>
      <c r="Q1924" s="319"/>
      <c r="R1924" s="319"/>
    </row>
    <row r="1925" spans="1:18" s="335" customFormat="1" ht="39.6" customHeight="1" x14ac:dyDescent="0.25">
      <c r="A1925" s="326"/>
      <c r="B1925" s="326"/>
      <c r="C1925" s="326"/>
      <c r="D1925" s="338"/>
      <c r="E1925" s="340"/>
      <c r="F1925" s="316"/>
      <c r="G1925" s="338"/>
      <c r="H1925" s="341"/>
      <c r="I1925" s="342"/>
      <c r="J1925" s="342"/>
      <c r="K1925" s="341"/>
      <c r="L1925" s="343"/>
      <c r="M1925" s="337"/>
      <c r="O1925" s="336"/>
      <c r="P1925" s="319"/>
      <c r="Q1925" s="319"/>
      <c r="R1925" s="319"/>
    </row>
    <row r="1926" spans="1:18" s="335" customFormat="1" ht="39.6" customHeight="1" x14ac:dyDescent="0.25">
      <c r="A1926" s="326"/>
      <c r="B1926" s="326"/>
      <c r="C1926" s="326"/>
      <c r="D1926" s="338"/>
      <c r="E1926" s="340"/>
      <c r="F1926" s="316"/>
      <c r="G1926" s="338"/>
      <c r="H1926" s="341"/>
      <c r="I1926" s="342"/>
      <c r="J1926" s="342"/>
      <c r="K1926" s="341"/>
      <c r="L1926" s="343"/>
      <c r="M1926" s="337"/>
      <c r="O1926" s="336"/>
      <c r="P1926" s="319"/>
      <c r="Q1926" s="319"/>
      <c r="R1926" s="319"/>
    </row>
    <row r="1927" spans="1:18" s="335" customFormat="1" ht="39.6" customHeight="1" x14ac:dyDescent="0.25">
      <c r="A1927" s="326"/>
      <c r="B1927" s="326"/>
      <c r="C1927" s="326"/>
      <c r="D1927" s="338"/>
      <c r="E1927" s="340"/>
      <c r="F1927" s="316"/>
      <c r="G1927" s="338"/>
      <c r="H1927" s="341"/>
      <c r="I1927" s="342"/>
      <c r="J1927" s="342"/>
      <c r="K1927" s="341"/>
      <c r="L1927" s="343"/>
      <c r="M1927" s="337"/>
      <c r="O1927" s="336"/>
      <c r="P1927" s="319"/>
      <c r="Q1927" s="319"/>
      <c r="R1927" s="319"/>
    </row>
    <row r="1928" spans="1:18" s="335" customFormat="1" ht="39.6" customHeight="1" x14ac:dyDescent="0.25">
      <c r="A1928" s="326"/>
      <c r="B1928" s="326"/>
      <c r="C1928" s="326"/>
      <c r="D1928" s="338"/>
      <c r="E1928" s="340"/>
      <c r="F1928" s="316"/>
      <c r="G1928" s="338"/>
      <c r="H1928" s="341"/>
      <c r="I1928" s="342"/>
      <c r="J1928" s="342"/>
      <c r="K1928" s="341"/>
      <c r="L1928" s="343"/>
      <c r="M1928" s="337"/>
      <c r="O1928" s="336"/>
      <c r="P1928" s="319"/>
      <c r="Q1928" s="319"/>
      <c r="R1928" s="319"/>
    </row>
    <row r="1929" spans="1:18" s="335" customFormat="1" ht="39.6" customHeight="1" x14ac:dyDescent="0.25">
      <c r="A1929" s="326"/>
      <c r="B1929" s="326"/>
      <c r="C1929" s="326"/>
      <c r="D1929" s="338"/>
      <c r="E1929" s="340"/>
      <c r="F1929" s="316"/>
      <c r="G1929" s="338"/>
      <c r="H1929" s="341"/>
      <c r="I1929" s="342"/>
      <c r="J1929" s="342"/>
      <c r="K1929" s="341"/>
      <c r="L1929" s="343"/>
      <c r="M1929" s="337"/>
      <c r="O1929" s="336"/>
      <c r="P1929" s="319"/>
      <c r="Q1929" s="319"/>
      <c r="R1929" s="319"/>
    </row>
    <row r="1930" spans="1:18" s="335" customFormat="1" ht="39.6" customHeight="1" x14ac:dyDescent="0.25">
      <c r="A1930" s="326"/>
      <c r="B1930" s="326"/>
      <c r="C1930" s="326"/>
      <c r="D1930" s="338"/>
      <c r="E1930" s="340"/>
      <c r="F1930" s="316"/>
      <c r="G1930" s="338"/>
      <c r="H1930" s="341"/>
      <c r="I1930" s="342"/>
      <c r="J1930" s="342"/>
      <c r="K1930" s="341"/>
      <c r="L1930" s="343"/>
      <c r="M1930" s="337"/>
      <c r="O1930" s="336"/>
      <c r="P1930" s="319"/>
      <c r="Q1930" s="319"/>
      <c r="R1930" s="319"/>
    </row>
    <row r="1931" spans="1:18" s="335" customFormat="1" ht="39.6" customHeight="1" x14ac:dyDescent="0.25">
      <c r="A1931" s="326"/>
      <c r="B1931" s="326"/>
      <c r="C1931" s="326"/>
      <c r="D1931" s="338"/>
      <c r="E1931" s="340"/>
      <c r="F1931" s="316"/>
      <c r="G1931" s="338"/>
      <c r="H1931" s="341"/>
      <c r="I1931" s="342"/>
      <c r="J1931" s="342"/>
      <c r="K1931" s="341"/>
      <c r="L1931" s="343"/>
      <c r="M1931" s="337"/>
      <c r="O1931" s="336"/>
      <c r="P1931" s="319"/>
      <c r="Q1931" s="319"/>
      <c r="R1931" s="319"/>
    </row>
    <row r="1932" spans="1:18" s="335" customFormat="1" ht="39.6" customHeight="1" x14ac:dyDescent="0.25">
      <c r="A1932" s="326"/>
      <c r="B1932" s="326"/>
      <c r="C1932" s="326"/>
      <c r="D1932" s="338"/>
      <c r="E1932" s="340"/>
      <c r="F1932" s="316"/>
      <c r="G1932" s="338"/>
      <c r="H1932" s="341"/>
      <c r="I1932" s="342"/>
      <c r="J1932" s="342"/>
      <c r="K1932" s="341"/>
      <c r="L1932" s="343"/>
      <c r="M1932" s="337"/>
      <c r="O1932" s="336"/>
      <c r="P1932" s="319"/>
      <c r="Q1932" s="319"/>
      <c r="R1932" s="319"/>
    </row>
    <row r="1933" spans="1:18" s="335" customFormat="1" ht="39.6" customHeight="1" x14ac:dyDescent="0.25">
      <c r="A1933" s="326"/>
      <c r="B1933" s="326"/>
      <c r="C1933" s="326"/>
      <c r="D1933" s="338"/>
      <c r="E1933" s="340"/>
      <c r="F1933" s="316"/>
      <c r="G1933" s="338"/>
      <c r="H1933" s="341"/>
      <c r="I1933" s="342"/>
      <c r="J1933" s="342"/>
      <c r="K1933" s="341"/>
      <c r="L1933" s="343"/>
      <c r="M1933" s="337"/>
      <c r="O1933" s="336"/>
      <c r="P1933" s="319"/>
      <c r="Q1933" s="319"/>
      <c r="R1933" s="319"/>
    </row>
    <row r="1934" spans="1:18" s="335" customFormat="1" ht="39.6" customHeight="1" x14ac:dyDescent="0.25">
      <c r="A1934" s="326"/>
      <c r="B1934" s="326"/>
      <c r="C1934" s="326"/>
      <c r="D1934" s="338"/>
      <c r="E1934" s="340"/>
      <c r="F1934" s="316"/>
      <c r="G1934" s="338"/>
      <c r="H1934" s="341"/>
      <c r="I1934" s="342"/>
      <c r="J1934" s="342"/>
      <c r="K1934" s="341"/>
      <c r="L1934" s="343"/>
      <c r="M1934" s="337"/>
      <c r="O1934" s="336"/>
      <c r="P1934" s="319"/>
      <c r="Q1934" s="319"/>
      <c r="R1934" s="319"/>
    </row>
    <row r="1935" spans="1:18" s="335" customFormat="1" ht="39.6" customHeight="1" x14ac:dyDescent="0.25">
      <c r="A1935" s="326"/>
      <c r="B1935" s="326"/>
      <c r="C1935" s="326"/>
      <c r="D1935" s="338"/>
      <c r="E1935" s="340"/>
      <c r="F1935" s="316"/>
      <c r="G1935" s="338"/>
      <c r="H1935" s="341"/>
      <c r="I1935" s="342"/>
      <c r="J1935" s="342"/>
      <c r="K1935" s="341"/>
      <c r="L1935" s="343"/>
      <c r="M1935" s="337"/>
      <c r="O1935" s="336"/>
      <c r="P1935" s="319"/>
      <c r="Q1935" s="319"/>
      <c r="R1935" s="319"/>
    </row>
    <row r="1936" spans="1:18" s="335" customFormat="1" ht="39.6" customHeight="1" x14ac:dyDescent="0.25">
      <c r="A1936" s="326"/>
      <c r="B1936" s="326"/>
      <c r="C1936" s="326"/>
      <c r="D1936" s="338"/>
      <c r="E1936" s="340"/>
      <c r="F1936" s="316"/>
      <c r="G1936" s="338"/>
      <c r="H1936" s="341"/>
      <c r="I1936" s="342"/>
      <c r="J1936" s="342"/>
      <c r="K1936" s="341"/>
      <c r="L1936" s="343"/>
      <c r="M1936" s="337"/>
      <c r="O1936" s="336"/>
      <c r="P1936" s="319"/>
      <c r="Q1936" s="319"/>
      <c r="R1936" s="319"/>
    </row>
    <row r="1937" spans="1:18" s="335" customFormat="1" ht="39.6" customHeight="1" x14ac:dyDescent="0.25">
      <c r="A1937" s="326"/>
      <c r="B1937" s="326"/>
      <c r="C1937" s="326"/>
      <c r="D1937" s="338"/>
      <c r="E1937" s="340"/>
      <c r="F1937" s="316"/>
      <c r="G1937" s="338"/>
      <c r="H1937" s="341"/>
      <c r="I1937" s="342"/>
      <c r="J1937" s="342"/>
      <c r="K1937" s="341"/>
      <c r="L1937" s="343"/>
      <c r="M1937" s="337"/>
      <c r="O1937" s="336"/>
      <c r="P1937" s="319"/>
      <c r="Q1937" s="319"/>
      <c r="R1937" s="319"/>
    </row>
    <row r="1938" spans="1:18" s="335" customFormat="1" ht="39.6" customHeight="1" x14ac:dyDescent="0.25">
      <c r="A1938" s="326"/>
      <c r="B1938" s="326"/>
      <c r="C1938" s="326"/>
      <c r="D1938" s="338"/>
      <c r="E1938" s="340"/>
      <c r="F1938" s="316"/>
      <c r="G1938" s="338"/>
      <c r="H1938" s="341"/>
      <c r="I1938" s="342"/>
      <c r="J1938" s="342"/>
      <c r="K1938" s="341"/>
      <c r="L1938" s="343"/>
      <c r="M1938" s="337"/>
      <c r="O1938" s="336"/>
      <c r="P1938" s="319"/>
      <c r="Q1938" s="319"/>
      <c r="R1938" s="319"/>
    </row>
    <row r="1939" spans="1:18" s="335" customFormat="1" ht="39.6" customHeight="1" x14ac:dyDescent="0.25">
      <c r="A1939" s="326"/>
      <c r="B1939" s="326"/>
      <c r="C1939" s="326"/>
      <c r="D1939" s="338"/>
      <c r="E1939" s="340"/>
      <c r="F1939" s="316"/>
      <c r="G1939" s="338"/>
      <c r="H1939" s="341"/>
      <c r="I1939" s="342"/>
      <c r="J1939" s="342"/>
      <c r="K1939" s="341"/>
      <c r="L1939" s="343"/>
      <c r="M1939" s="337"/>
      <c r="O1939" s="336"/>
      <c r="P1939" s="319"/>
      <c r="Q1939" s="319"/>
      <c r="R1939" s="319"/>
    </row>
    <row r="1940" spans="1:18" s="335" customFormat="1" ht="39.6" customHeight="1" x14ac:dyDescent="0.25">
      <c r="A1940" s="326"/>
      <c r="B1940" s="326"/>
      <c r="C1940" s="326"/>
      <c r="D1940" s="338"/>
      <c r="E1940" s="340"/>
      <c r="F1940" s="316"/>
      <c r="G1940" s="338"/>
      <c r="H1940" s="341"/>
      <c r="I1940" s="342"/>
      <c r="J1940" s="342"/>
      <c r="K1940" s="341"/>
      <c r="L1940" s="343"/>
      <c r="M1940" s="337"/>
      <c r="O1940" s="336"/>
      <c r="P1940" s="319"/>
      <c r="Q1940" s="319"/>
      <c r="R1940" s="319"/>
    </row>
    <row r="1941" spans="1:18" s="335" customFormat="1" ht="39.6" customHeight="1" x14ac:dyDescent="0.25">
      <c r="A1941" s="326"/>
      <c r="B1941" s="326"/>
      <c r="C1941" s="326"/>
      <c r="D1941" s="338"/>
      <c r="E1941" s="340"/>
      <c r="F1941" s="316"/>
      <c r="G1941" s="338"/>
      <c r="H1941" s="341"/>
      <c r="I1941" s="342"/>
      <c r="J1941" s="342"/>
      <c r="K1941" s="341"/>
      <c r="L1941" s="343"/>
      <c r="M1941" s="337"/>
      <c r="O1941" s="336"/>
      <c r="P1941" s="319"/>
      <c r="Q1941" s="319"/>
      <c r="R1941" s="319"/>
    </row>
    <row r="1942" spans="1:18" s="335" customFormat="1" ht="39.6" customHeight="1" x14ac:dyDescent="0.25">
      <c r="A1942" s="326"/>
      <c r="B1942" s="326"/>
      <c r="C1942" s="326"/>
      <c r="D1942" s="338"/>
      <c r="E1942" s="340"/>
      <c r="F1942" s="316"/>
      <c r="G1942" s="338"/>
      <c r="H1942" s="341"/>
      <c r="I1942" s="342"/>
      <c r="J1942" s="342"/>
      <c r="K1942" s="341"/>
      <c r="L1942" s="343"/>
      <c r="M1942" s="337"/>
      <c r="O1942" s="336"/>
      <c r="P1942" s="319"/>
      <c r="Q1942" s="319"/>
      <c r="R1942" s="319"/>
    </row>
    <row r="1943" spans="1:18" s="335" customFormat="1" ht="39.6" customHeight="1" x14ac:dyDescent="0.25">
      <c r="A1943" s="326"/>
      <c r="B1943" s="326"/>
      <c r="C1943" s="326"/>
      <c r="D1943" s="338"/>
      <c r="E1943" s="340"/>
      <c r="F1943" s="316"/>
      <c r="G1943" s="338"/>
      <c r="H1943" s="341"/>
      <c r="I1943" s="342"/>
      <c r="J1943" s="342"/>
      <c r="K1943" s="341"/>
      <c r="L1943" s="343"/>
      <c r="M1943" s="337"/>
      <c r="O1943" s="336"/>
      <c r="P1943" s="319"/>
      <c r="Q1943" s="319"/>
      <c r="R1943" s="319"/>
    </row>
    <row r="1944" spans="1:18" s="335" customFormat="1" ht="39.6" customHeight="1" x14ac:dyDescent="0.25">
      <c r="A1944" s="326"/>
      <c r="B1944" s="326"/>
      <c r="C1944" s="326"/>
      <c r="D1944" s="338"/>
      <c r="E1944" s="340"/>
      <c r="F1944" s="316"/>
      <c r="G1944" s="338"/>
      <c r="H1944" s="341"/>
      <c r="I1944" s="342"/>
      <c r="J1944" s="342"/>
      <c r="K1944" s="341"/>
      <c r="L1944" s="343"/>
      <c r="M1944" s="337"/>
      <c r="O1944" s="336"/>
      <c r="P1944" s="319"/>
      <c r="Q1944" s="319"/>
      <c r="R1944" s="319"/>
    </row>
    <row r="1945" spans="1:18" s="335" customFormat="1" ht="39.6" customHeight="1" x14ac:dyDescent="0.25">
      <c r="A1945" s="326"/>
      <c r="B1945" s="326"/>
      <c r="C1945" s="326"/>
      <c r="D1945" s="338"/>
      <c r="E1945" s="340"/>
      <c r="F1945" s="316"/>
      <c r="G1945" s="338"/>
      <c r="H1945" s="341"/>
      <c r="I1945" s="342"/>
      <c r="J1945" s="342"/>
      <c r="K1945" s="341"/>
      <c r="L1945" s="343"/>
      <c r="M1945" s="337"/>
      <c r="O1945" s="336"/>
      <c r="P1945" s="319"/>
      <c r="Q1945" s="319"/>
      <c r="R1945" s="319"/>
    </row>
    <row r="1946" spans="1:18" s="335" customFormat="1" ht="39.6" customHeight="1" x14ac:dyDescent="0.25">
      <c r="A1946" s="326"/>
      <c r="B1946" s="326"/>
      <c r="C1946" s="326"/>
      <c r="D1946" s="338"/>
      <c r="E1946" s="340"/>
      <c r="F1946" s="316"/>
      <c r="G1946" s="338"/>
      <c r="H1946" s="341"/>
      <c r="I1946" s="342"/>
      <c r="J1946" s="342"/>
      <c r="K1946" s="341"/>
      <c r="L1946" s="343"/>
      <c r="M1946" s="337"/>
      <c r="O1946" s="336"/>
      <c r="P1946" s="319"/>
      <c r="Q1946" s="319"/>
      <c r="R1946" s="319"/>
    </row>
    <row r="1947" spans="1:18" s="335" customFormat="1" ht="39.6" customHeight="1" x14ac:dyDescent="0.25">
      <c r="A1947" s="326"/>
      <c r="B1947" s="326"/>
      <c r="C1947" s="326"/>
      <c r="D1947" s="338"/>
      <c r="E1947" s="340"/>
      <c r="F1947" s="316"/>
      <c r="G1947" s="338"/>
      <c r="H1947" s="341"/>
      <c r="I1947" s="342"/>
      <c r="J1947" s="342"/>
      <c r="K1947" s="341"/>
      <c r="L1947" s="343"/>
      <c r="M1947" s="337"/>
      <c r="O1947" s="336"/>
      <c r="P1947" s="319"/>
      <c r="Q1947" s="319"/>
      <c r="R1947" s="319"/>
    </row>
    <row r="1948" spans="1:18" s="335" customFormat="1" ht="39.6" customHeight="1" x14ac:dyDescent="0.25">
      <c r="A1948" s="326"/>
      <c r="B1948" s="326"/>
      <c r="C1948" s="326"/>
      <c r="D1948" s="338"/>
      <c r="E1948" s="340"/>
      <c r="F1948" s="316"/>
      <c r="G1948" s="338"/>
      <c r="H1948" s="341"/>
      <c r="I1948" s="342"/>
      <c r="J1948" s="342"/>
      <c r="K1948" s="341"/>
      <c r="L1948" s="343"/>
      <c r="M1948" s="337"/>
      <c r="O1948" s="336"/>
      <c r="P1948" s="319"/>
      <c r="Q1948" s="319"/>
      <c r="R1948" s="319"/>
    </row>
    <row r="1949" spans="1:18" s="335" customFormat="1" ht="39.6" customHeight="1" x14ac:dyDescent="0.25">
      <c r="A1949" s="326"/>
      <c r="B1949" s="326"/>
      <c r="C1949" s="326"/>
      <c r="D1949" s="338"/>
      <c r="E1949" s="340"/>
      <c r="F1949" s="316"/>
      <c r="G1949" s="338"/>
      <c r="H1949" s="341"/>
      <c r="I1949" s="342"/>
      <c r="J1949" s="342"/>
      <c r="K1949" s="341"/>
      <c r="L1949" s="343"/>
      <c r="M1949" s="337"/>
      <c r="O1949" s="336"/>
      <c r="P1949" s="319"/>
      <c r="Q1949" s="319"/>
      <c r="R1949" s="319"/>
    </row>
    <row r="1950" spans="1:18" s="335" customFormat="1" ht="39.6" customHeight="1" x14ac:dyDescent="0.25">
      <c r="A1950" s="326"/>
      <c r="B1950" s="326"/>
      <c r="C1950" s="326"/>
      <c r="D1950" s="338"/>
      <c r="E1950" s="340"/>
      <c r="F1950" s="316"/>
      <c r="G1950" s="338"/>
      <c r="H1950" s="341"/>
      <c r="I1950" s="342"/>
      <c r="J1950" s="342"/>
      <c r="K1950" s="341"/>
      <c r="L1950" s="343"/>
      <c r="M1950" s="337"/>
      <c r="O1950" s="336"/>
      <c r="P1950" s="319"/>
      <c r="Q1950" s="319"/>
      <c r="R1950" s="319"/>
    </row>
    <row r="1951" spans="1:18" s="335" customFormat="1" ht="39.6" customHeight="1" x14ac:dyDescent="0.25">
      <c r="A1951" s="326"/>
      <c r="B1951" s="326"/>
      <c r="C1951" s="326"/>
      <c r="D1951" s="338"/>
      <c r="E1951" s="340"/>
      <c r="F1951" s="316"/>
      <c r="G1951" s="338"/>
      <c r="H1951" s="341"/>
      <c r="I1951" s="342"/>
      <c r="J1951" s="342"/>
      <c r="K1951" s="341"/>
      <c r="L1951" s="343"/>
      <c r="M1951" s="337"/>
      <c r="O1951" s="336"/>
      <c r="P1951" s="319"/>
      <c r="Q1951" s="319"/>
      <c r="R1951" s="319"/>
    </row>
    <row r="1952" spans="1:18" s="335" customFormat="1" ht="39.6" customHeight="1" x14ac:dyDescent="0.25">
      <c r="A1952" s="326"/>
      <c r="B1952" s="326"/>
      <c r="C1952" s="326"/>
      <c r="D1952" s="338"/>
      <c r="E1952" s="340"/>
      <c r="F1952" s="316"/>
      <c r="G1952" s="338"/>
      <c r="H1952" s="341"/>
      <c r="I1952" s="342"/>
      <c r="J1952" s="342"/>
      <c r="K1952" s="341"/>
      <c r="L1952" s="343"/>
      <c r="M1952" s="337"/>
      <c r="O1952" s="336"/>
      <c r="P1952" s="319"/>
      <c r="Q1952" s="319"/>
      <c r="R1952" s="319"/>
    </row>
    <row r="1953" spans="1:18" s="335" customFormat="1" ht="39.6" customHeight="1" x14ac:dyDescent="0.25">
      <c r="A1953" s="326"/>
      <c r="B1953" s="326"/>
      <c r="C1953" s="326"/>
      <c r="D1953" s="338"/>
      <c r="E1953" s="340"/>
      <c r="F1953" s="316"/>
      <c r="G1953" s="338"/>
      <c r="H1953" s="341"/>
      <c r="I1953" s="342"/>
      <c r="J1953" s="342"/>
      <c r="K1953" s="341"/>
      <c r="L1953" s="343"/>
      <c r="M1953" s="337"/>
      <c r="O1953" s="336"/>
      <c r="P1953" s="319"/>
      <c r="Q1953" s="319"/>
      <c r="R1953" s="319"/>
    </row>
    <row r="1954" spans="1:18" s="335" customFormat="1" ht="39.6" customHeight="1" x14ac:dyDescent="0.25">
      <c r="A1954" s="326"/>
      <c r="B1954" s="326"/>
      <c r="C1954" s="326"/>
      <c r="D1954" s="338"/>
      <c r="E1954" s="340"/>
      <c r="F1954" s="316"/>
      <c r="G1954" s="338"/>
      <c r="H1954" s="341"/>
      <c r="I1954" s="342"/>
      <c r="J1954" s="342"/>
      <c r="K1954" s="341"/>
      <c r="L1954" s="343"/>
      <c r="M1954" s="337"/>
      <c r="O1954" s="336"/>
      <c r="P1954" s="319"/>
      <c r="Q1954" s="319"/>
      <c r="R1954" s="319"/>
    </row>
    <row r="1955" spans="1:18" s="335" customFormat="1" ht="39.6" customHeight="1" x14ac:dyDescent="0.25">
      <c r="A1955" s="326"/>
      <c r="B1955" s="326"/>
      <c r="C1955" s="326"/>
      <c r="D1955" s="338"/>
      <c r="E1955" s="340"/>
      <c r="F1955" s="316"/>
      <c r="G1955" s="338"/>
      <c r="H1955" s="341"/>
      <c r="I1955" s="342"/>
      <c r="J1955" s="342"/>
      <c r="K1955" s="341"/>
      <c r="L1955" s="343"/>
      <c r="M1955" s="337"/>
      <c r="O1955" s="336"/>
      <c r="P1955" s="319"/>
      <c r="Q1955" s="319"/>
      <c r="R1955" s="319"/>
    </row>
    <row r="1956" spans="1:18" s="335" customFormat="1" ht="39.6" customHeight="1" x14ac:dyDescent="0.25">
      <c r="A1956" s="326"/>
      <c r="B1956" s="326"/>
      <c r="C1956" s="326"/>
      <c r="D1956" s="338"/>
      <c r="E1956" s="340"/>
      <c r="F1956" s="316"/>
      <c r="G1956" s="338"/>
      <c r="H1956" s="341"/>
      <c r="I1956" s="342"/>
      <c r="J1956" s="342"/>
      <c r="K1956" s="341"/>
      <c r="L1956" s="343"/>
      <c r="M1956" s="337"/>
      <c r="O1956" s="336"/>
      <c r="P1956" s="319"/>
      <c r="Q1956" s="319"/>
      <c r="R1956" s="319"/>
    </row>
    <row r="1957" spans="1:18" s="335" customFormat="1" ht="39.6" customHeight="1" x14ac:dyDescent="0.25">
      <c r="A1957" s="326"/>
      <c r="B1957" s="326"/>
      <c r="C1957" s="326"/>
      <c r="D1957" s="338"/>
      <c r="E1957" s="340"/>
      <c r="F1957" s="316"/>
      <c r="G1957" s="338"/>
      <c r="H1957" s="341"/>
      <c r="I1957" s="342"/>
      <c r="J1957" s="342"/>
      <c r="K1957" s="341"/>
      <c r="L1957" s="343"/>
      <c r="M1957" s="337"/>
      <c r="O1957" s="336"/>
      <c r="P1957" s="319"/>
      <c r="Q1957" s="319"/>
      <c r="R1957" s="319"/>
    </row>
    <row r="1958" spans="1:18" s="335" customFormat="1" ht="39.6" customHeight="1" x14ac:dyDescent="0.25">
      <c r="A1958" s="326"/>
      <c r="B1958" s="326"/>
      <c r="C1958" s="326"/>
      <c r="D1958" s="338"/>
      <c r="E1958" s="340"/>
      <c r="F1958" s="316"/>
      <c r="G1958" s="338"/>
      <c r="H1958" s="341"/>
      <c r="I1958" s="342"/>
      <c r="J1958" s="342"/>
      <c r="K1958" s="341"/>
      <c r="L1958" s="343"/>
      <c r="M1958" s="337"/>
      <c r="O1958" s="336"/>
      <c r="P1958" s="319"/>
      <c r="Q1958" s="319"/>
      <c r="R1958" s="319"/>
    </row>
    <row r="1959" spans="1:18" s="335" customFormat="1" ht="39.6" customHeight="1" x14ac:dyDescent="0.25">
      <c r="A1959" s="326"/>
      <c r="B1959" s="326"/>
      <c r="C1959" s="326"/>
      <c r="D1959" s="338"/>
      <c r="E1959" s="340"/>
      <c r="F1959" s="316"/>
      <c r="G1959" s="338"/>
      <c r="H1959" s="341"/>
      <c r="I1959" s="342"/>
      <c r="J1959" s="342"/>
      <c r="K1959" s="341"/>
      <c r="L1959" s="343"/>
      <c r="M1959" s="337"/>
      <c r="O1959" s="336"/>
      <c r="P1959" s="319"/>
      <c r="Q1959" s="319"/>
      <c r="R1959" s="319"/>
    </row>
    <row r="1960" spans="1:18" s="335" customFormat="1" ht="39.6" customHeight="1" x14ac:dyDescent="0.25">
      <c r="A1960" s="326"/>
      <c r="B1960" s="326"/>
      <c r="C1960" s="326"/>
      <c r="D1960" s="338"/>
      <c r="E1960" s="340"/>
      <c r="F1960" s="316"/>
      <c r="G1960" s="338"/>
      <c r="H1960" s="341"/>
      <c r="I1960" s="342"/>
      <c r="J1960" s="342"/>
      <c r="K1960" s="341"/>
      <c r="L1960" s="343"/>
      <c r="M1960" s="337"/>
      <c r="O1960" s="336"/>
      <c r="P1960" s="319"/>
      <c r="Q1960" s="319"/>
      <c r="R1960" s="319"/>
    </row>
    <row r="1961" spans="1:18" s="335" customFormat="1" ht="39.6" customHeight="1" x14ac:dyDescent="0.25">
      <c r="A1961" s="326"/>
      <c r="B1961" s="326"/>
      <c r="C1961" s="326"/>
      <c r="D1961" s="338"/>
      <c r="E1961" s="340"/>
      <c r="F1961" s="316"/>
      <c r="G1961" s="338"/>
      <c r="H1961" s="341"/>
      <c r="I1961" s="342"/>
      <c r="J1961" s="342"/>
      <c r="K1961" s="341"/>
      <c r="L1961" s="343"/>
      <c r="M1961" s="337"/>
      <c r="O1961" s="336"/>
      <c r="P1961" s="319"/>
      <c r="Q1961" s="319"/>
      <c r="R1961" s="319"/>
    </row>
    <row r="1962" spans="1:18" s="335" customFormat="1" ht="39.6" customHeight="1" x14ac:dyDescent="0.25">
      <c r="A1962" s="326"/>
      <c r="B1962" s="326"/>
      <c r="C1962" s="326"/>
      <c r="D1962" s="338"/>
      <c r="E1962" s="340"/>
      <c r="F1962" s="316"/>
      <c r="G1962" s="338"/>
      <c r="H1962" s="341"/>
      <c r="I1962" s="342"/>
      <c r="J1962" s="342"/>
      <c r="K1962" s="341"/>
      <c r="L1962" s="343"/>
      <c r="M1962" s="337"/>
      <c r="O1962" s="336"/>
      <c r="P1962" s="319"/>
      <c r="Q1962" s="319"/>
      <c r="R1962" s="319"/>
    </row>
    <row r="1963" spans="1:18" s="335" customFormat="1" ht="39.6" customHeight="1" x14ac:dyDescent="0.25">
      <c r="A1963" s="326"/>
      <c r="B1963" s="326"/>
      <c r="C1963" s="326"/>
      <c r="D1963" s="338"/>
      <c r="E1963" s="340"/>
      <c r="F1963" s="316"/>
      <c r="G1963" s="338"/>
      <c r="H1963" s="341"/>
      <c r="I1963" s="342"/>
      <c r="J1963" s="342"/>
      <c r="K1963" s="341"/>
      <c r="L1963" s="343"/>
      <c r="M1963" s="337"/>
      <c r="O1963" s="336"/>
      <c r="P1963" s="319"/>
      <c r="Q1963" s="319"/>
      <c r="R1963" s="319"/>
    </row>
    <row r="1964" spans="1:18" s="335" customFormat="1" ht="39.6" customHeight="1" x14ac:dyDescent="0.25">
      <c r="A1964" s="326"/>
      <c r="B1964" s="326"/>
      <c r="C1964" s="326"/>
      <c r="D1964" s="338"/>
      <c r="E1964" s="340"/>
      <c r="F1964" s="316"/>
      <c r="G1964" s="338"/>
      <c r="H1964" s="341"/>
      <c r="I1964" s="342"/>
      <c r="J1964" s="342"/>
      <c r="K1964" s="341"/>
      <c r="L1964" s="343"/>
      <c r="M1964" s="337"/>
      <c r="O1964" s="336"/>
      <c r="P1964" s="319"/>
      <c r="Q1964" s="319"/>
      <c r="R1964" s="319"/>
    </row>
    <row r="1965" spans="1:18" s="335" customFormat="1" ht="39.6" customHeight="1" x14ac:dyDescent="0.25">
      <c r="A1965" s="326"/>
      <c r="B1965" s="326"/>
      <c r="C1965" s="326"/>
      <c r="D1965" s="338"/>
      <c r="E1965" s="340"/>
      <c r="F1965" s="316"/>
      <c r="G1965" s="338"/>
      <c r="H1965" s="341"/>
      <c r="I1965" s="342"/>
      <c r="J1965" s="342"/>
      <c r="K1965" s="341"/>
      <c r="L1965" s="343"/>
      <c r="M1965" s="337"/>
      <c r="O1965" s="336"/>
      <c r="P1965" s="319"/>
      <c r="Q1965" s="319"/>
      <c r="R1965" s="319"/>
    </row>
    <row r="1966" spans="1:18" s="335" customFormat="1" ht="39.6" customHeight="1" x14ac:dyDescent="0.25">
      <c r="A1966" s="326"/>
      <c r="B1966" s="326"/>
      <c r="C1966" s="326"/>
      <c r="D1966" s="338"/>
      <c r="E1966" s="340"/>
      <c r="F1966" s="316"/>
      <c r="G1966" s="338"/>
      <c r="H1966" s="341"/>
      <c r="I1966" s="342"/>
      <c r="J1966" s="342"/>
      <c r="K1966" s="341"/>
      <c r="L1966" s="343"/>
      <c r="M1966" s="337"/>
      <c r="O1966" s="336"/>
      <c r="P1966" s="319"/>
      <c r="Q1966" s="319"/>
      <c r="R1966" s="319"/>
    </row>
    <row r="1967" spans="1:18" s="335" customFormat="1" ht="39.6" customHeight="1" x14ac:dyDescent="0.25">
      <c r="A1967" s="326"/>
      <c r="B1967" s="326"/>
      <c r="C1967" s="326"/>
      <c r="D1967" s="338"/>
      <c r="E1967" s="340"/>
      <c r="F1967" s="316"/>
      <c r="G1967" s="338"/>
      <c r="H1967" s="341"/>
      <c r="I1967" s="342"/>
      <c r="J1967" s="342"/>
      <c r="K1967" s="341"/>
      <c r="L1967" s="343"/>
      <c r="M1967" s="337"/>
      <c r="O1967" s="336"/>
      <c r="P1967" s="319"/>
      <c r="Q1967" s="319"/>
      <c r="R1967" s="319"/>
    </row>
    <row r="1968" spans="1:18" s="335" customFormat="1" ht="39.6" customHeight="1" x14ac:dyDescent="0.25">
      <c r="A1968" s="326"/>
      <c r="B1968" s="326"/>
      <c r="C1968" s="326"/>
      <c r="D1968" s="338"/>
      <c r="E1968" s="340"/>
      <c r="F1968" s="316"/>
      <c r="G1968" s="338"/>
      <c r="H1968" s="341"/>
      <c r="I1968" s="342"/>
      <c r="J1968" s="342"/>
      <c r="K1968" s="341"/>
      <c r="L1968" s="343"/>
      <c r="M1968" s="337"/>
      <c r="O1968" s="336"/>
      <c r="P1968" s="319"/>
      <c r="Q1968" s="319"/>
      <c r="R1968" s="319"/>
    </row>
    <row r="1969" spans="1:18" s="335" customFormat="1" ht="39.6" customHeight="1" x14ac:dyDescent="0.25">
      <c r="A1969" s="326"/>
      <c r="B1969" s="326"/>
      <c r="C1969" s="326"/>
      <c r="D1969" s="338"/>
      <c r="E1969" s="340"/>
      <c r="F1969" s="316"/>
      <c r="G1969" s="338"/>
      <c r="H1969" s="341"/>
      <c r="I1969" s="342"/>
      <c r="J1969" s="342"/>
      <c r="K1969" s="341"/>
      <c r="L1969" s="343"/>
      <c r="M1969" s="337"/>
      <c r="O1969" s="336"/>
      <c r="P1969" s="319"/>
      <c r="Q1969" s="319"/>
      <c r="R1969" s="319"/>
    </row>
    <row r="1970" spans="1:18" s="335" customFormat="1" ht="39.6" customHeight="1" x14ac:dyDescent="0.25">
      <c r="A1970" s="326"/>
      <c r="B1970" s="326"/>
      <c r="C1970" s="326"/>
      <c r="D1970" s="338"/>
      <c r="E1970" s="340"/>
      <c r="F1970" s="316"/>
      <c r="G1970" s="338"/>
      <c r="H1970" s="341"/>
      <c r="I1970" s="342"/>
      <c r="J1970" s="342"/>
      <c r="K1970" s="341"/>
      <c r="L1970" s="343"/>
      <c r="M1970" s="337"/>
      <c r="O1970" s="336"/>
      <c r="P1970" s="319"/>
      <c r="Q1970" s="319"/>
      <c r="R1970" s="319"/>
    </row>
    <row r="1971" spans="1:18" s="335" customFormat="1" ht="39.6" customHeight="1" x14ac:dyDescent="0.25">
      <c r="A1971" s="326"/>
      <c r="B1971" s="326"/>
      <c r="C1971" s="326"/>
      <c r="D1971" s="338"/>
      <c r="E1971" s="340"/>
      <c r="F1971" s="316"/>
      <c r="G1971" s="338"/>
      <c r="H1971" s="341"/>
      <c r="I1971" s="342"/>
      <c r="J1971" s="342"/>
      <c r="K1971" s="341"/>
      <c r="L1971" s="343"/>
      <c r="M1971" s="337"/>
      <c r="O1971" s="336"/>
      <c r="P1971" s="319"/>
      <c r="Q1971" s="319"/>
      <c r="R1971" s="319"/>
    </row>
    <row r="1972" spans="1:18" s="335" customFormat="1" ht="39.6" customHeight="1" x14ac:dyDescent="0.25">
      <c r="A1972" s="326"/>
      <c r="B1972" s="326"/>
      <c r="C1972" s="326"/>
      <c r="D1972" s="338"/>
      <c r="E1972" s="340"/>
      <c r="F1972" s="316"/>
      <c r="G1972" s="338"/>
      <c r="H1972" s="341"/>
      <c r="I1972" s="342"/>
      <c r="J1972" s="342"/>
      <c r="K1972" s="341"/>
      <c r="L1972" s="343"/>
      <c r="M1972" s="337"/>
      <c r="O1972" s="336"/>
      <c r="P1972" s="319"/>
      <c r="Q1972" s="319"/>
      <c r="R1972" s="319"/>
    </row>
    <row r="1973" spans="1:18" s="335" customFormat="1" ht="39.6" customHeight="1" x14ac:dyDescent="0.25">
      <c r="A1973" s="326"/>
      <c r="B1973" s="326"/>
      <c r="C1973" s="326"/>
      <c r="D1973" s="338"/>
      <c r="E1973" s="340"/>
      <c r="F1973" s="316"/>
      <c r="G1973" s="338"/>
      <c r="H1973" s="341"/>
      <c r="I1973" s="342"/>
      <c r="J1973" s="342"/>
      <c r="K1973" s="341"/>
      <c r="L1973" s="343"/>
      <c r="M1973" s="337"/>
      <c r="O1973" s="336"/>
      <c r="P1973" s="319"/>
      <c r="Q1973" s="319"/>
      <c r="R1973" s="319"/>
    </row>
    <row r="1974" spans="1:18" s="335" customFormat="1" ht="39.6" customHeight="1" x14ac:dyDescent="0.25">
      <c r="A1974" s="326"/>
      <c r="B1974" s="326"/>
      <c r="C1974" s="326"/>
      <c r="D1974" s="338"/>
      <c r="E1974" s="340"/>
      <c r="F1974" s="316"/>
      <c r="G1974" s="338"/>
      <c r="H1974" s="341"/>
      <c r="I1974" s="342"/>
      <c r="J1974" s="342"/>
      <c r="K1974" s="341"/>
      <c r="L1974" s="343"/>
      <c r="M1974" s="337"/>
      <c r="O1974" s="336"/>
      <c r="P1974" s="319"/>
      <c r="Q1974" s="319"/>
      <c r="R1974" s="319"/>
    </row>
    <row r="1975" spans="1:18" s="335" customFormat="1" ht="39.6" customHeight="1" x14ac:dyDescent="0.25">
      <c r="A1975" s="326"/>
      <c r="B1975" s="326"/>
      <c r="C1975" s="326"/>
      <c r="D1975" s="338"/>
      <c r="E1975" s="340"/>
      <c r="F1975" s="316"/>
      <c r="G1975" s="338"/>
      <c r="H1975" s="341"/>
      <c r="I1975" s="342"/>
      <c r="J1975" s="342"/>
      <c r="K1975" s="341"/>
      <c r="L1975" s="343"/>
      <c r="M1975" s="337"/>
      <c r="O1975" s="336"/>
      <c r="P1975" s="319"/>
      <c r="Q1975" s="319"/>
      <c r="R1975" s="319"/>
    </row>
    <row r="1976" spans="1:18" s="335" customFormat="1" ht="39.6" customHeight="1" x14ac:dyDescent="0.25">
      <c r="A1976" s="326"/>
      <c r="B1976" s="326"/>
      <c r="C1976" s="326"/>
      <c r="D1976" s="338"/>
      <c r="E1976" s="340"/>
      <c r="F1976" s="316"/>
      <c r="G1976" s="338"/>
      <c r="H1976" s="341"/>
      <c r="I1976" s="342"/>
      <c r="J1976" s="342"/>
      <c r="K1976" s="341"/>
      <c r="L1976" s="343"/>
      <c r="M1976" s="337"/>
      <c r="O1976" s="336"/>
      <c r="P1976" s="319"/>
      <c r="Q1976" s="319"/>
      <c r="R1976" s="319"/>
    </row>
    <row r="1977" spans="1:18" s="335" customFormat="1" ht="39.6" customHeight="1" x14ac:dyDescent="0.25">
      <c r="A1977" s="326"/>
      <c r="B1977" s="326"/>
      <c r="C1977" s="326"/>
      <c r="D1977" s="338"/>
      <c r="E1977" s="340"/>
      <c r="F1977" s="316"/>
      <c r="G1977" s="338"/>
      <c r="H1977" s="341"/>
      <c r="I1977" s="342"/>
      <c r="J1977" s="342"/>
      <c r="K1977" s="341"/>
      <c r="L1977" s="343"/>
      <c r="M1977" s="337"/>
      <c r="O1977" s="336"/>
      <c r="P1977" s="319"/>
      <c r="Q1977" s="319"/>
      <c r="R1977" s="319"/>
    </row>
    <row r="1978" spans="1:18" s="335" customFormat="1" ht="39.6" customHeight="1" x14ac:dyDescent="0.25">
      <c r="A1978" s="326"/>
      <c r="B1978" s="326"/>
      <c r="C1978" s="326"/>
      <c r="D1978" s="338"/>
      <c r="E1978" s="340"/>
      <c r="F1978" s="316"/>
      <c r="G1978" s="338"/>
      <c r="H1978" s="341"/>
      <c r="I1978" s="342"/>
      <c r="J1978" s="342"/>
      <c r="K1978" s="341"/>
      <c r="L1978" s="343"/>
      <c r="M1978" s="337"/>
      <c r="O1978" s="336"/>
      <c r="P1978" s="319"/>
      <c r="Q1978" s="319"/>
      <c r="R1978" s="319"/>
    </row>
    <row r="1979" spans="1:18" s="335" customFormat="1" ht="39.6" customHeight="1" x14ac:dyDescent="0.25">
      <c r="A1979" s="326"/>
      <c r="B1979" s="326"/>
      <c r="C1979" s="326"/>
      <c r="D1979" s="338"/>
      <c r="E1979" s="340"/>
      <c r="F1979" s="316"/>
      <c r="G1979" s="338"/>
      <c r="H1979" s="341"/>
      <c r="I1979" s="342"/>
      <c r="J1979" s="342"/>
      <c r="K1979" s="341"/>
      <c r="L1979" s="343"/>
      <c r="M1979" s="337"/>
      <c r="O1979" s="336"/>
      <c r="P1979" s="319"/>
      <c r="Q1979" s="319"/>
      <c r="R1979" s="319"/>
    </row>
    <row r="1980" spans="1:18" s="335" customFormat="1" ht="39.6" customHeight="1" x14ac:dyDescent="0.25">
      <c r="A1980" s="326"/>
      <c r="B1980" s="326"/>
      <c r="C1980" s="326"/>
      <c r="D1980" s="338"/>
      <c r="E1980" s="340"/>
      <c r="F1980" s="316"/>
      <c r="G1980" s="338"/>
      <c r="H1980" s="341"/>
      <c r="I1980" s="342"/>
      <c r="J1980" s="342"/>
      <c r="K1980" s="341"/>
      <c r="L1980" s="343"/>
      <c r="M1980" s="337"/>
      <c r="O1980" s="336"/>
      <c r="P1980" s="319"/>
      <c r="Q1980" s="319"/>
      <c r="R1980" s="319"/>
    </row>
    <row r="1981" spans="1:18" s="335" customFormat="1" ht="39.6" customHeight="1" x14ac:dyDescent="0.25">
      <c r="A1981" s="326"/>
      <c r="B1981" s="326"/>
      <c r="C1981" s="326"/>
      <c r="D1981" s="338"/>
      <c r="E1981" s="340"/>
      <c r="F1981" s="316"/>
      <c r="G1981" s="338"/>
      <c r="H1981" s="341"/>
      <c r="I1981" s="342"/>
      <c r="J1981" s="342"/>
      <c r="K1981" s="341"/>
      <c r="L1981" s="343"/>
      <c r="M1981" s="337"/>
      <c r="O1981" s="336"/>
      <c r="P1981" s="319"/>
      <c r="Q1981" s="319"/>
      <c r="R1981" s="319"/>
    </row>
    <row r="1982" spans="1:18" s="335" customFormat="1" ht="39.6" customHeight="1" x14ac:dyDescent="0.25">
      <c r="A1982" s="326"/>
      <c r="B1982" s="326"/>
      <c r="C1982" s="326"/>
      <c r="D1982" s="338"/>
      <c r="E1982" s="340"/>
      <c r="F1982" s="316"/>
      <c r="G1982" s="338"/>
      <c r="H1982" s="341"/>
      <c r="I1982" s="342"/>
      <c r="J1982" s="342"/>
      <c r="K1982" s="341"/>
      <c r="L1982" s="343"/>
      <c r="M1982" s="337"/>
      <c r="O1982" s="336"/>
      <c r="P1982" s="319"/>
      <c r="Q1982" s="319"/>
      <c r="R1982" s="319"/>
    </row>
    <row r="1983" spans="1:18" s="335" customFormat="1" ht="39.6" customHeight="1" x14ac:dyDescent="0.25">
      <c r="A1983" s="326"/>
      <c r="B1983" s="326"/>
      <c r="C1983" s="326"/>
      <c r="D1983" s="338"/>
      <c r="E1983" s="340"/>
      <c r="F1983" s="316"/>
      <c r="G1983" s="338"/>
      <c r="H1983" s="341"/>
      <c r="I1983" s="342"/>
      <c r="J1983" s="342"/>
      <c r="K1983" s="341"/>
      <c r="L1983" s="343"/>
      <c r="M1983" s="337"/>
      <c r="O1983" s="336"/>
      <c r="P1983" s="319"/>
      <c r="Q1983" s="319"/>
      <c r="R1983" s="319"/>
    </row>
    <row r="1984" spans="1:18" s="335" customFormat="1" ht="39.6" customHeight="1" x14ac:dyDescent="0.25">
      <c r="A1984" s="326"/>
      <c r="B1984" s="326"/>
      <c r="C1984" s="326"/>
      <c r="D1984" s="338"/>
      <c r="E1984" s="340"/>
      <c r="F1984" s="316"/>
      <c r="G1984" s="338"/>
      <c r="H1984" s="341"/>
      <c r="I1984" s="342"/>
      <c r="J1984" s="342"/>
      <c r="K1984" s="341"/>
      <c r="L1984" s="343"/>
      <c r="M1984" s="337"/>
      <c r="O1984" s="336"/>
      <c r="P1984" s="319"/>
      <c r="Q1984" s="319"/>
      <c r="R1984" s="319"/>
    </row>
    <row r="1985" spans="1:18" s="335" customFormat="1" ht="39.6" customHeight="1" x14ac:dyDescent="0.25">
      <c r="A1985" s="326"/>
      <c r="B1985" s="326"/>
      <c r="C1985" s="326"/>
      <c r="D1985" s="338"/>
      <c r="E1985" s="340"/>
      <c r="F1985" s="316"/>
      <c r="G1985" s="338"/>
      <c r="H1985" s="341"/>
      <c r="I1985" s="342"/>
      <c r="J1985" s="342"/>
      <c r="K1985" s="341"/>
      <c r="L1985" s="343"/>
      <c r="M1985" s="337"/>
      <c r="O1985" s="336"/>
      <c r="P1985" s="319"/>
      <c r="Q1985" s="319"/>
      <c r="R1985" s="319"/>
    </row>
    <row r="1986" spans="1:18" s="335" customFormat="1" ht="39.6" customHeight="1" x14ac:dyDescent="0.25">
      <c r="A1986" s="326"/>
      <c r="B1986" s="326"/>
      <c r="C1986" s="326"/>
      <c r="D1986" s="338"/>
      <c r="E1986" s="340"/>
      <c r="F1986" s="316"/>
      <c r="G1986" s="338"/>
      <c r="H1986" s="341"/>
      <c r="I1986" s="342"/>
      <c r="J1986" s="342"/>
      <c r="K1986" s="341"/>
      <c r="L1986" s="343"/>
      <c r="M1986" s="337"/>
      <c r="O1986" s="336"/>
      <c r="P1986" s="319"/>
      <c r="Q1986" s="319"/>
      <c r="R1986" s="319"/>
    </row>
    <row r="1987" spans="1:18" s="335" customFormat="1" ht="39.6" customHeight="1" x14ac:dyDescent="0.25">
      <c r="A1987" s="326"/>
      <c r="B1987" s="326"/>
      <c r="C1987" s="326"/>
      <c r="D1987" s="338"/>
      <c r="E1987" s="340"/>
      <c r="F1987" s="316"/>
      <c r="G1987" s="338"/>
      <c r="H1987" s="341"/>
      <c r="I1987" s="342"/>
      <c r="J1987" s="342"/>
      <c r="K1987" s="341"/>
      <c r="L1987" s="343"/>
      <c r="M1987" s="337"/>
      <c r="O1987" s="336"/>
      <c r="P1987" s="319"/>
      <c r="Q1987" s="319"/>
      <c r="R1987" s="319"/>
    </row>
    <row r="1988" spans="1:18" s="335" customFormat="1" ht="39.6" customHeight="1" x14ac:dyDescent="0.25">
      <c r="A1988" s="326"/>
      <c r="B1988" s="326"/>
      <c r="C1988" s="326"/>
      <c r="D1988" s="338"/>
      <c r="E1988" s="340"/>
      <c r="F1988" s="316"/>
      <c r="G1988" s="338"/>
      <c r="H1988" s="341"/>
      <c r="I1988" s="342"/>
      <c r="J1988" s="342"/>
      <c r="K1988" s="341"/>
      <c r="L1988" s="343"/>
      <c r="M1988" s="337"/>
      <c r="O1988" s="336"/>
      <c r="P1988" s="319"/>
      <c r="Q1988" s="319"/>
      <c r="R1988" s="319"/>
    </row>
    <row r="1989" spans="1:18" s="335" customFormat="1" ht="39.6" customHeight="1" x14ac:dyDescent="0.25">
      <c r="A1989" s="326"/>
      <c r="B1989" s="326"/>
      <c r="C1989" s="326"/>
      <c r="D1989" s="338"/>
      <c r="E1989" s="340"/>
      <c r="F1989" s="316"/>
      <c r="G1989" s="338"/>
      <c r="H1989" s="341"/>
      <c r="I1989" s="342"/>
      <c r="J1989" s="342"/>
      <c r="K1989" s="341"/>
      <c r="L1989" s="343"/>
      <c r="M1989" s="337"/>
      <c r="O1989" s="336"/>
      <c r="P1989" s="319"/>
      <c r="Q1989" s="319"/>
      <c r="R1989" s="319"/>
    </row>
    <row r="1990" spans="1:18" s="335" customFormat="1" ht="39.6" customHeight="1" x14ac:dyDescent="0.25">
      <c r="A1990" s="326"/>
      <c r="B1990" s="326"/>
      <c r="C1990" s="326"/>
      <c r="D1990" s="338"/>
      <c r="E1990" s="340"/>
      <c r="F1990" s="316"/>
      <c r="G1990" s="338"/>
      <c r="H1990" s="341"/>
      <c r="I1990" s="342"/>
      <c r="J1990" s="342"/>
      <c r="K1990" s="341"/>
      <c r="L1990" s="343"/>
      <c r="M1990" s="337"/>
      <c r="O1990" s="336"/>
      <c r="P1990" s="319"/>
      <c r="Q1990" s="319"/>
      <c r="R1990" s="319"/>
    </row>
    <row r="1991" spans="1:18" s="335" customFormat="1" ht="39.6" customHeight="1" x14ac:dyDescent="0.25">
      <c r="A1991" s="326"/>
      <c r="B1991" s="326"/>
      <c r="C1991" s="326"/>
      <c r="D1991" s="338"/>
      <c r="E1991" s="340"/>
      <c r="F1991" s="316"/>
      <c r="G1991" s="338"/>
      <c r="H1991" s="341"/>
      <c r="I1991" s="342"/>
      <c r="J1991" s="342"/>
      <c r="K1991" s="341"/>
      <c r="L1991" s="343"/>
      <c r="M1991" s="337"/>
      <c r="O1991" s="336"/>
      <c r="P1991" s="319"/>
      <c r="Q1991" s="319"/>
      <c r="R1991" s="319"/>
    </row>
    <row r="1992" spans="1:18" s="335" customFormat="1" ht="39.6" customHeight="1" x14ac:dyDescent="0.25">
      <c r="A1992" s="326"/>
      <c r="B1992" s="326"/>
      <c r="C1992" s="326"/>
      <c r="D1992" s="338"/>
      <c r="E1992" s="340"/>
      <c r="F1992" s="316"/>
      <c r="G1992" s="338"/>
      <c r="H1992" s="341"/>
      <c r="I1992" s="342"/>
      <c r="J1992" s="342"/>
      <c r="K1992" s="341"/>
      <c r="L1992" s="343"/>
      <c r="M1992" s="337"/>
      <c r="O1992" s="336"/>
      <c r="P1992" s="319"/>
      <c r="Q1992" s="319"/>
      <c r="R1992" s="319"/>
    </row>
    <row r="1993" spans="1:18" s="335" customFormat="1" ht="39.6" customHeight="1" x14ac:dyDescent="0.25">
      <c r="A1993" s="326"/>
      <c r="B1993" s="326"/>
      <c r="C1993" s="326"/>
      <c r="D1993" s="338"/>
      <c r="E1993" s="340"/>
      <c r="F1993" s="316"/>
      <c r="G1993" s="338"/>
      <c r="H1993" s="341"/>
      <c r="I1993" s="342"/>
      <c r="J1993" s="342"/>
      <c r="K1993" s="341"/>
      <c r="L1993" s="343"/>
      <c r="M1993" s="337"/>
      <c r="O1993" s="336"/>
      <c r="P1993" s="319"/>
      <c r="Q1993" s="319"/>
      <c r="R1993" s="319"/>
    </row>
    <row r="1994" spans="1:18" s="335" customFormat="1" ht="39.6" customHeight="1" x14ac:dyDescent="0.25">
      <c r="A1994" s="326"/>
      <c r="B1994" s="326"/>
      <c r="C1994" s="326"/>
      <c r="D1994" s="338"/>
      <c r="E1994" s="340"/>
      <c r="F1994" s="316"/>
      <c r="G1994" s="338"/>
      <c r="H1994" s="341"/>
      <c r="I1994" s="342"/>
      <c r="J1994" s="342"/>
      <c r="K1994" s="341"/>
      <c r="L1994" s="343"/>
      <c r="M1994" s="337"/>
      <c r="O1994" s="336"/>
      <c r="P1994" s="319"/>
      <c r="Q1994" s="319"/>
      <c r="R1994" s="319"/>
    </row>
    <row r="1995" spans="1:18" s="335" customFormat="1" ht="39.6" customHeight="1" x14ac:dyDescent="0.25">
      <c r="A1995" s="326"/>
      <c r="B1995" s="326"/>
      <c r="C1995" s="326"/>
      <c r="D1995" s="338"/>
      <c r="E1995" s="340"/>
      <c r="F1995" s="316"/>
      <c r="G1995" s="338"/>
      <c r="H1995" s="341"/>
      <c r="I1995" s="342"/>
      <c r="J1995" s="342"/>
      <c r="K1995" s="341"/>
      <c r="L1995" s="343"/>
      <c r="M1995" s="337"/>
      <c r="O1995" s="336"/>
      <c r="P1995" s="319"/>
      <c r="Q1995" s="319"/>
      <c r="R1995" s="319"/>
    </row>
    <row r="1996" spans="1:18" s="335" customFormat="1" ht="39.6" customHeight="1" x14ac:dyDescent="0.25">
      <c r="A1996" s="326"/>
      <c r="B1996" s="326"/>
      <c r="C1996" s="326"/>
      <c r="D1996" s="338"/>
      <c r="E1996" s="340"/>
      <c r="F1996" s="316"/>
      <c r="G1996" s="338"/>
      <c r="H1996" s="341"/>
      <c r="I1996" s="342"/>
      <c r="J1996" s="342"/>
      <c r="K1996" s="341"/>
      <c r="L1996" s="343"/>
      <c r="M1996" s="337"/>
      <c r="O1996" s="336"/>
      <c r="P1996" s="319"/>
      <c r="Q1996" s="319"/>
      <c r="R1996" s="319"/>
    </row>
    <row r="1997" spans="1:18" s="335" customFormat="1" ht="39.6" customHeight="1" x14ac:dyDescent="0.25">
      <c r="A1997" s="326"/>
      <c r="B1997" s="326"/>
      <c r="C1997" s="326"/>
      <c r="D1997" s="338"/>
      <c r="E1997" s="340"/>
      <c r="F1997" s="316"/>
      <c r="G1997" s="338"/>
      <c r="H1997" s="341"/>
      <c r="I1997" s="342"/>
      <c r="J1997" s="342"/>
      <c r="K1997" s="341"/>
      <c r="L1997" s="343"/>
      <c r="M1997" s="337"/>
      <c r="O1997" s="336"/>
      <c r="P1997" s="319"/>
      <c r="Q1997" s="319"/>
      <c r="R1997" s="319"/>
    </row>
    <row r="1998" spans="1:18" s="335" customFormat="1" ht="39.6" customHeight="1" x14ac:dyDescent="0.25">
      <c r="A1998" s="326"/>
      <c r="B1998" s="326"/>
      <c r="C1998" s="326"/>
      <c r="D1998" s="338"/>
      <c r="E1998" s="340"/>
      <c r="F1998" s="316"/>
      <c r="G1998" s="338"/>
      <c r="H1998" s="341"/>
      <c r="I1998" s="342"/>
      <c r="J1998" s="342"/>
      <c r="K1998" s="341"/>
      <c r="L1998" s="343"/>
      <c r="M1998" s="337"/>
      <c r="O1998" s="336"/>
      <c r="P1998" s="319"/>
      <c r="Q1998" s="319"/>
      <c r="R1998" s="319"/>
    </row>
    <row r="1999" spans="1:18" s="335" customFormat="1" ht="39.6" customHeight="1" x14ac:dyDescent="0.25">
      <c r="A1999" s="326"/>
      <c r="B1999" s="326"/>
      <c r="C1999" s="326"/>
      <c r="D1999" s="338"/>
      <c r="E1999" s="340"/>
      <c r="F1999" s="316"/>
      <c r="G1999" s="338"/>
      <c r="H1999" s="341"/>
      <c r="I1999" s="342"/>
      <c r="J1999" s="342"/>
      <c r="K1999" s="341"/>
      <c r="L1999" s="343"/>
      <c r="M1999" s="337"/>
      <c r="O1999" s="336"/>
      <c r="P1999" s="319"/>
      <c r="Q1999" s="319"/>
      <c r="R1999" s="319"/>
    </row>
    <row r="2000" spans="1:18" s="335" customFormat="1" ht="39.6" customHeight="1" x14ac:dyDescent="0.25">
      <c r="A2000" s="326"/>
      <c r="B2000" s="326"/>
      <c r="C2000" s="326"/>
      <c r="D2000" s="338"/>
      <c r="E2000" s="340"/>
      <c r="F2000" s="316"/>
      <c r="G2000" s="338"/>
      <c r="H2000" s="341"/>
      <c r="I2000" s="342"/>
      <c r="J2000" s="342"/>
      <c r="K2000" s="341"/>
      <c r="L2000" s="343"/>
      <c r="M2000" s="337"/>
      <c r="O2000" s="336"/>
      <c r="P2000" s="319"/>
      <c r="Q2000" s="319"/>
      <c r="R2000" s="319"/>
    </row>
    <row r="2001" spans="1:18" s="335" customFormat="1" ht="39.6" customHeight="1" x14ac:dyDescent="0.25">
      <c r="A2001" s="326"/>
      <c r="B2001" s="326"/>
      <c r="C2001" s="326"/>
      <c r="D2001" s="338"/>
      <c r="E2001" s="340"/>
      <c r="F2001" s="316"/>
      <c r="G2001" s="338"/>
      <c r="H2001" s="341"/>
      <c r="I2001" s="342"/>
      <c r="J2001" s="342"/>
      <c r="K2001" s="341"/>
      <c r="L2001" s="343"/>
      <c r="M2001" s="337"/>
      <c r="O2001" s="336"/>
      <c r="P2001" s="319"/>
      <c r="Q2001" s="319"/>
      <c r="R2001" s="319"/>
    </row>
    <row r="2002" spans="1:18" s="335" customFormat="1" ht="39.6" customHeight="1" x14ac:dyDescent="0.25">
      <c r="A2002" s="326"/>
      <c r="B2002" s="326"/>
      <c r="C2002" s="326"/>
      <c r="D2002" s="338"/>
      <c r="E2002" s="340"/>
      <c r="F2002" s="316"/>
      <c r="G2002" s="338"/>
      <c r="H2002" s="341"/>
      <c r="I2002" s="342"/>
      <c r="J2002" s="342"/>
      <c r="K2002" s="341"/>
      <c r="L2002" s="343"/>
      <c r="M2002" s="337"/>
      <c r="O2002" s="336"/>
      <c r="P2002" s="319"/>
      <c r="Q2002" s="319"/>
      <c r="R2002" s="319"/>
    </row>
    <row r="2003" spans="1:18" s="335" customFormat="1" ht="39.6" customHeight="1" x14ac:dyDescent="0.25">
      <c r="A2003" s="326"/>
      <c r="B2003" s="326"/>
      <c r="C2003" s="326"/>
      <c r="D2003" s="338"/>
      <c r="E2003" s="340"/>
      <c r="F2003" s="316"/>
      <c r="G2003" s="338"/>
      <c r="H2003" s="341"/>
      <c r="I2003" s="342"/>
      <c r="J2003" s="342"/>
      <c r="K2003" s="341"/>
      <c r="L2003" s="343"/>
      <c r="M2003" s="337"/>
      <c r="O2003" s="336"/>
      <c r="P2003" s="319"/>
      <c r="Q2003" s="319"/>
      <c r="R2003" s="319"/>
    </row>
    <row r="2004" spans="1:18" s="335" customFormat="1" ht="39.6" customHeight="1" x14ac:dyDescent="0.25">
      <c r="A2004" s="326"/>
      <c r="B2004" s="326"/>
      <c r="C2004" s="326"/>
      <c r="D2004" s="338"/>
      <c r="E2004" s="340"/>
      <c r="F2004" s="316"/>
      <c r="G2004" s="338"/>
      <c r="H2004" s="341"/>
      <c r="I2004" s="342"/>
      <c r="J2004" s="342"/>
      <c r="K2004" s="341"/>
      <c r="L2004" s="343"/>
      <c r="M2004" s="337"/>
      <c r="O2004" s="336"/>
      <c r="P2004" s="319"/>
      <c r="Q2004" s="319"/>
      <c r="R2004" s="319"/>
    </row>
    <row r="2005" spans="1:18" s="335" customFormat="1" ht="39.6" customHeight="1" x14ac:dyDescent="0.25">
      <c r="A2005" s="326"/>
      <c r="B2005" s="326"/>
      <c r="C2005" s="326"/>
      <c r="D2005" s="338"/>
      <c r="E2005" s="340"/>
      <c r="F2005" s="316"/>
      <c r="G2005" s="338"/>
      <c r="H2005" s="341"/>
      <c r="I2005" s="342"/>
      <c r="J2005" s="342"/>
      <c r="K2005" s="341"/>
      <c r="L2005" s="343"/>
      <c r="M2005" s="337"/>
      <c r="O2005" s="336"/>
      <c r="P2005" s="319"/>
      <c r="Q2005" s="319"/>
      <c r="R2005" s="319"/>
    </row>
    <row r="2006" spans="1:18" s="335" customFormat="1" ht="39.6" customHeight="1" x14ac:dyDescent="0.25">
      <c r="A2006" s="326"/>
      <c r="B2006" s="326"/>
      <c r="C2006" s="326"/>
      <c r="D2006" s="338"/>
      <c r="E2006" s="340"/>
      <c r="F2006" s="316"/>
      <c r="G2006" s="338"/>
      <c r="H2006" s="341"/>
      <c r="I2006" s="342"/>
      <c r="J2006" s="342"/>
      <c r="K2006" s="341"/>
      <c r="L2006" s="343"/>
      <c r="M2006" s="337"/>
      <c r="O2006" s="336"/>
      <c r="P2006" s="319"/>
      <c r="Q2006" s="319"/>
      <c r="R2006" s="319"/>
    </row>
    <row r="2007" spans="1:18" s="335" customFormat="1" ht="39.6" customHeight="1" x14ac:dyDescent="0.25">
      <c r="A2007" s="326"/>
      <c r="B2007" s="326"/>
      <c r="C2007" s="326"/>
      <c r="D2007" s="338"/>
      <c r="E2007" s="340"/>
      <c r="F2007" s="316"/>
      <c r="G2007" s="338"/>
      <c r="H2007" s="341"/>
      <c r="I2007" s="342"/>
      <c r="J2007" s="342"/>
      <c r="K2007" s="341"/>
      <c r="L2007" s="343"/>
      <c r="M2007" s="337"/>
      <c r="O2007" s="336"/>
      <c r="P2007" s="319"/>
      <c r="Q2007" s="319"/>
      <c r="R2007" s="319"/>
    </row>
    <row r="2008" spans="1:18" s="335" customFormat="1" ht="39.6" customHeight="1" x14ac:dyDescent="0.25">
      <c r="A2008" s="326"/>
      <c r="B2008" s="326"/>
      <c r="C2008" s="326"/>
      <c r="D2008" s="338"/>
      <c r="E2008" s="340"/>
      <c r="F2008" s="316"/>
      <c r="G2008" s="338"/>
      <c r="H2008" s="341"/>
      <c r="I2008" s="342"/>
      <c r="J2008" s="342"/>
      <c r="K2008" s="341"/>
      <c r="L2008" s="343"/>
      <c r="M2008" s="337"/>
      <c r="O2008" s="336"/>
      <c r="P2008" s="319"/>
      <c r="Q2008" s="319"/>
      <c r="R2008" s="319"/>
    </row>
    <row r="2009" spans="1:18" s="335" customFormat="1" ht="39.6" customHeight="1" x14ac:dyDescent="0.25">
      <c r="A2009" s="326"/>
      <c r="B2009" s="326"/>
      <c r="C2009" s="326"/>
      <c r="D2009" s="338"/>
      <c r="E2009" s="340"/>
      <c r="F2009" s="316"/>
      <c r="G2009" s="338"/>
      <c r="H2009" s="341"/>
      <c r="I2009" s="342"/>
      <c r="J2009" s="342"/>
      <c r="K2009" s="341"/>
      <c r="L2009" s="343"/>
      <c r="M2009" s="337"/>
      <c r="O2009" s="336"/>
      <c r="P2009" s="319"/>
      <c r="Q2009" s="319"/>
      <c r="R2009" s="319"/>
    </row>
    <row r="2010" spans="1:18" s="335" customFormat="1" ht="39.6" customHeight="1" x14ac:dyDescent="0.25">
      <c r="A2010" s="326"/>
      <c r="B2010" s="326"/>
      <c r="C2010" s="326"/>
      <c r="D2010" s="338"/>
      <c r="E2010" s="340"/>
      <c r="F2010" s="316"/>
      <c r="G2010" s="338"/>
      <c r="H2010" s="341"/>
      <c r="I2010" s="342"/>
      <c r="J2010" s="342"/>
      <c r="K2010" s="341"/>
      <c r="L2010" s="343"/>
      <c r="M2010" s="337"/>
      <c r="O2010" s="336"/>
      <c r="P2010" s="319"/>
      <c r="Q2010" s="319"/>
      <c r="R2010" s="319"/>
    </row>
    <row r="2011" spans="1:18" s="335" customFormat="1" ht="39.6" customHeight="1" x14ac:dyDescent="0.25">
      <c r="A2011" s="326"/>
      <c r="B2011" s="326"/>
      <c r="C2011" s="326"/>
      <c r="D2011" s="338"/>
      <c r="E2011" s="340"/>
      <c r="F2011" s="316"/>
      <c r="G2011" s="338"/>
      <c r="H2011" s="341"/>
      <c r="I2011" s="342"/>
      <c r="J2011" s="342"/>
      <c r="K2011" s="341"/>
      <c r="L2011" s="343"/>
      <c r="M2011" s="337"/>
      <c r="O2011" s="336"/>
      <c r="P2011" s="319"/>
      <c r="Q2011" s="319"/>
      <c r="R2011" s="319"/>
    </row>
    <row r="2012" spans="1:18" s="335" customFormat="1" ht="39.6" customHeight="1" x14ac:dyDescent="0.25">
      <c r="A2012" s="326"/>
      <c r="B2012" s="326"/>
      <c r="C2012" s="326"/>
      <c r="D2012" s="338"/>
      <c r="E2012" s="340"/>
      <c r="F2012" s="316"/>
      <c r="G2012" s="338"/>
      <c r="H2012" s="341"/>
      <c r="I2012" s="342"/>
      <c r="J2012" s="342"/>
      <c r="K2012" s="341"/>
      <c r="L2012" s="343"/>
      <c r="M2012" s="337"/>
      <c r="O2012" s="336"/>
      <c r="P2012" s="319"/>
      <c r="Q2012" s="319"/>
      <c r="R2012" s="319"/>
    </row>
    <row r="2013" spans="1:18" s="335" customFormat="1" ht="39.6" customHeight="1" x14ac:dyDescent="0.25">
      <c r="A2013" s="326"/>
      <c r="B2013" s="326"/>
      <c r="C2013" s="326"/>
      <c r="D2013" s="338"/>
      <c r="E2013" s="340"/>
      <c r="F2013" s="316"/>
      <c r="G2013" s="338"/>
      <c r="H2013" s="341"/>
      <c r="I2013" s="342"/>
      <c r="J2013" s="342"/>
      <c r="K2013" s="341"/>
      <c r="L2013" s="343"/>
      <c r="M2013" s="337"/>
      <c r="O2013" s="336"/>
      <c r="P2013" s="319"/>
      <c r="Q2013" s="319"/>
      <c r="R2013" s="319"/>
    </row>
    <row r="2014" spans="1:18" s="335" customFormat="1" ht="39.6" customHeight="1" x14ac:dyDescent="0.25">
      <c r="A2014" s="326"/>
      <c r="B2014" s="326"/>
      <c r="C2014" s="326"/>
      <c r="D2014" s="338"/>
      <c r="E2014" s="340"/>
      <c r="F2014" s="316"/>
      <c r="G2014" s="338"/>
      <c r="H2014" s="341"/>
      <c r="I2014" s="342"/>
      <c r="J2014" s="342"/>
      <c r="K2014" s="341"/>
      <c r="L2014" s="343"/>
      <c r="M2014" s="337"/>
      <c r="O2014" s="336"/>
      <c r="P2014" s="319"/>
      <c r="Q2014" s="319"/>
      <c r="R2014" s="319"/>
    </row>
    <row r="2015" spans="1:18" s="335" customFormat="1" ht="39.6" customHeight="1" x14ac:dyDescent="0.25">
      <c r="A2015" s="326"/>
      <c r="B2015" s="326"/>
      <c r="C2015" s="326"/>
      <c r="D2015" s="338"/>
      <c r="E2015" s="340"/>
      <c r="F2015" s="316"/>
      <c r="G2015" s="338"/>
      <c r="H2015" s="341"/>
      <c r="I2015" s="342"/>
      <c r="J2015" s="342"/>
      <c r="K2015" s="341"/>
      <c r="L2015" s="343"/>
      <c r="M2015" s="337"/>
      <c r="O2015" s="336"/>
      <c r="P2015" s="319"/>
      <c r="Q2015" s="319"/>
      <c r="R2015" s="319"/>
    </row>
    <row r="2016" spans="1:18" s="335" customFormat="1" ht="39.6" customHeight="1" x14ac:dyDescent="0.25">
      <c r="A2016" s="326"/>
      <c r="B2016" s="326"/>
      <c r="C2016" s="326"/>
      <c r="D2016" s="338"/>
      <c r="E2016" s="340"/>
      <c r="F2016" s="316"/>
      <c r="G2016" s="338"/>
      <c r="H2016" s="341"/>
      <c r="I2016" s="342"/>
      <c r="J2016" s="342"/>
      <c r="K2016" s="341"/>
      <c r="L2016" s="343"/>
      <c r="M2016" s="337"/>
      <c r="O2016" s="336"/>
      <c r="P2016" s="319"/>
      <c r="Q2016" s="319"/>
      <c r="R2016" s="319"/>
    </row>
    <row r="2017" spans="1:18" s="335" customFormat="1" ht="39.6" customHeight="1" x14ac:dyDescent="0.25">
      <c r="A2017" s="326"/>
      <c r="B2017" s="326"/>
      <c r="C2017" s="326"/>
      <c r="D2017" s="338"/>
      <c r="E2017" s="340"/>
      <c r="F2017" s="316"/>
      <c r="G2017" s="338"/>
      <c r="H2017" s="341"/>
      <c r="I2017" s="342"/>
      <c r="J2017" s="342"/>
      <c r="K2017" s="341"/>
      <c r="L2017" s="343"/>
      <c r="M2017" s="337"/>
      <c r="O2017" s="336"/>
      <c r="P2017" s="319"/>
      <c r="Q2017" s="319"/>
      <c r="R2017" s="319"/>
    </row>
    <row r="2018" spans="1:18" s="335" customFormat="1" ht="39.6" customHeight="1" x14ac:dyDescent="0.25">
      <c r="A2018" s="326"/>
      <c r="B2018" s="326"/>
      <c r="C2018" s="326"/>
      <c r="D2018" s="338"/>
      <c r="E2018" s="340"/>
      <c r="F2018" s="316"/>
      <c r="G2018" s="338"/>
      <c r="H2018" s="341"/>
      <c r="I2018" s="342"/>
      <c r="J2018" s="342"/>
      <c r="K2018" s="341"/>
      <c r="L2018" s="343"/>
      <c r="M2018" s="337"/>
      <c r="O2018" s="336"/>
      <c r="P2018" s="319"/>
      <c r="Q2018" s="319"/>
      <c r="R2018" s="319"/>
    </row>
    <row r="2019" spans="1:18" s="335" customFormat="1" ht="39.6" customHeight="1" x14ac:dyDescent="0.25">
      <c r="A2019" s="326"/>
      <c r="B2019" s="326"/>
      <c r="C2019" s="326"/>
      <c r="D2019" s="338"/>
      <c r="E2019" s="340"/>
      <c r="F2019" s="316"/>
      <c r="G2019" s="338"/>
      <c r="H2019" s="341"/>
      <c r="I2019" s="342"/>
      <c r="J2019" s="342"/>
      <c r="K2019" s="341"/>
      <c r="L2019" s="343"/>
      <c r="M2019" s="337"/>
      <c r="O2019" s="336"/>
      <c r="P2019" s="319"/>
      <c r="Q2019" s="319"/>
      <c r="R2019" s="319"/>
    </row>
    <row r="2020" spans="1:18" s="335" customFormat="1" ht="39.6" customHeight="1" x14ac:dyDescent="0.25">
      <c r="A2020" s="326"/>
      <c r="B2020" s="326"/>
      <c r="C2020" s="326"/>
      <c r="D2020" s="338"/>
      <c r="E2020" s="340"/>
      <c r="F2020" s="316"/>
      <c r="G2020" s="338"/>
      <c r="H2020" s="341"/>
      <c r="I2020" s="342"/>
      <c r="J2020" s="342"/>
      <c r="K2020" s="341"/>
      <c r="L2020" s="343"/>
      <c r="M2020" s="337"/>
      <c r="O2020" s="336"/>
      <c r="P2020" s="319"/>
      <c r="Q2020" s="319"/>
      <c r="R2020" s="319"/>
    </row>
    <row r="2021" spans="1:18" s="335" customFormat="1" ht="39.6" customHeight="1" x14ac:dyDescent="0.25">
      <c r="A2021" s="326"/>
      <c r="B2021" s="326"/>
      <c r="C2021" s="326"/>
      <c r="D2021" s="338"/>
      <c r="E2021" s="340"/>
      <c r="F2021" s="316"/>
      <c r="G2021" s="338"/>
      <c r="H2021" s="341"/>
      <c r="I2021" s="342"/>
      <c r="J2021" s="342"/>
      <c r="K2021" s="341"/>
      <c r="L2021" s="343"/>
      <c r="M2021" s="337"/>
      <c r="O2021" s="336"/>
      <c r="P2021" s="319"/>
      <c r="Q2021" s="319"/>
      <c r="R2021" s="319"/>
    </row>
    <row r="2022" spans="1:18" s="335" customFormat="1" ht="39.6" customHeight="1" x14ac:dyDescent="0.25">
      <c r="A2022" s="326"/>
      <c r="B2022" s="326"/>
      <c r="C2022" s="326"/>
      <c r="D2022" s="338"/>
      <c r="E2022" s="340"/>
      <c r="F2022" s="316"/>
      <c r="G2022" s="338"/>
      <c r="H2022" s="341"/>
      <c r="I2022" s="342"/>
      <c r="J2022" s="342"/>
      <c r="K2022" s="341"/>
      <c r="L2022" s="343"/>
      <c r="M2022" s="337"/>
      <c r="O2022" s="336"/>
      <c r="P2022" s="319"/>
      <c r="Q2022" s="319"/>
      <c r="R2022" s="319"/>
    </row>
    <row r="2023" spans="1:18" s="335" customFormat="1" ht="39.6" customHeight="1" x14ac:dyDescent="0.25">
      <c r="A2023" s="326"/>
      <c r="B2023" s="326"/>
      <c r="C2023" s="326"/>
      <c r="D2023" s="338"/>
      <c r="E2023" s="340"/>
      <c r="F2023" s="316"/>
      <c r="G2023" s="338"/>
      <c r="H2023" s="341"/>
      <c r="I2023" s="342"/>
      <c r="J2023" s="342"/>
      <c r="K2023" s="341"/>
      <c r="L2023" s="343"/>
      <c r="M2023" s="337"/>
      <c r="O2023" s="336"/>
      <c r="P2023" s="319"/>
      <c r="Q2023" s="319"/>
      <c r="R2023" s="319"/>
    </row>
    <row r="2024" spans="1:18" s="335" customFormat="1" ht="39.6" customHeight="1" x14ac:dyDescent="0.25">
      <c r="A2024" s="326"/>
      <c r="B2024" s="326"/>
      <c r="C2024" s="326"/>
      <c r="D2024" s="338"/>
      <c r="E2024" s="340"/>
      <c r="F2024" s="316"/>
      <c r="G2024" s="338"/>
      <c r="H2024" s="341"/>
      <c r="I2024" s="342"/>
      <c r="J2024" s="342"/>
      <c r="K2024" s="341"/>
      <c r="L2024" s="343"/>
      <c r="M2024" s="337"/>
      <c r="O2024" s="336"/>
      <c r="P2024" s="319"/>
      <c r="Q2024" s="319"/>
      <c r="R2024" s="319"/>
    </row>
    <row r="2025" spans="1:18" s="335" customFormat="1" ht="39.6" customHeight="1" x14ac:dyDescent="0.25">
      <c r="A2025" s="326"/>
      <c r="B2025" s="326"/>
      <c r="C2025" s="326"/>
      <c r="D2025" s="338"/>
      <c r="E2025" s="340"/>
      <c r="F2025" s="316"/>
      <c r="G2025" s="338"/>
      <c r="H2025" s="341"/>
      <c r="I2025" s="342"/>
      <c r="J2025" s="342"/>
      <c r="K2025" s="341"/>
      <c r="L2025" s="343"/>
      <c r="M2025" s="337"/>
      <c r="O2025" s="336"/>
      <c r="P2025" s="319"/>
      <c r="Q2025" s="319"/>
      <c r="R2025" s="319"/>
    </row>
    <row r="2026" spans="1:18" s="335" customFormat="1" ht="39.6" customHeight="1" x14ac:dyDescent="0.25">
      <c r="A2026" s="326"/>
      <c r="B2026" s="326"/>
      <c r="C2026" s="326"/>
      <c r="D2026" s="338"/>
      <c r="E2026" s="340"/>
      <c r="F2026" s="316"/>
      <c r="G2026" s="338"/>
      <c r="H2026" s="341"/>
      <c r="I2026" s="342"/>
      <c r="J2026" s="342"/>
      <c r="K2026" s="341"/>
      <c r="L2026" s="343"/>
      <c r="M2026" s="337"/>
      <c r="O2026" s="336"/>
      <c r="P2026" s="319"/>
      <c r="Q2026" s="319"/>
      <c r="R2026" s="319"/>
    </row>
    <row r="2027" spans="1:18" s="335" customFormat="1" ht="39.6" customHeight="1" x14ac:dyDescent="0.25">
      <c r="A2027" s="326"/>
      <c r="B2027" s="326"/>
      <c r="C2027" s="326"/>
      <c r="D2027" s="338"/>
      <c r="E2027" s="340"/>
      <c r="F2027" s="316"/>
      <c r="G2027" s="338"/>
      <c r="H2027" s="341"/>
      <c r="I2027" s="342"/>
      <c r="J2027" s="342"/>
      <c r="K2027" s="341"/>
      <c r="L2027" s="343"/>
      <c r="M2027" s="337"/>
      <c r="O2027" s="336"/>
      <c r="P2027" s="319"/>
      <c r="Q2027" s="319"/>
      <c r="R2027" s="319"/>
    </row>
    <row r="2028" spans="1:18" s="335" customFormat="1" ht="39.6" customHeight="1" x14ac:dyDescent="0.25">
      <c r="A2028" s="326"/>
      <c r="B2028" s="326"/>
      <c r="C2028" s="326"/>
      <c r="D2028" s="338"/>
      <c r="E2028" s="340"/>
      <c r="F2028" s="316"/>
      <c r="G2028" s="338"/>
      <c r="H2028" s="341"/>
      <c r="I2028" s="342"/>
      <c r="J2028" s="342"/>
      <c r="K2028" s="341"/>
      <c r="L2028" s="343"/>
      <c r="M2028" s="337"/>
      <c r="O2028" s="336"/>
      <c r="P2028" s="319"/>
      <c r="Q2028" s="319"/>
      <c r="R2028" s="319"/>
    </row>
    <row r="2029" spans="1:18" s="335" customFormat="1" ht="39.6" customHeight="1" x14ac:dyDescent="0.25">
      <c r="A2029" s="326"/>
      <c r="B2029" s="326"/>
      <c r="C2029" s="326"/>
      <c r="D2029" s="338"/>
      <c r="E2029" s="340"/>
      <c r="F2029" s="316"/>
      <c r="G2029" s="338"/>
      <c r="H2029" s="341"/>
      <c r="I2029" s="342"/>
      <c r="J2029" s="342"/>
      <c r="K2029" s="341"/>
      <c r="L2029" s="343"/>
      <c r="M2029" s="337"/>
      <c r="O2029" s="336"/>
      <c r="P2029" s="319"/>
      <c r="Q2029" s="319"/>
      <c r="R2029" s="319"/>
    </row>
    <row r="2030" spans="1:18" s="335" customFormat="1" ht="39.6" customHeight="1" x14ac:dyDescent="0.25">
      <c r="A2030" s="326"/>
      <c r="B2030" s="326"/>
      <c r="C2030" s="326"/>
      <c r="D2030" s="338"/>
      <c r="E2030" s="340"/>
      <c r="F2030" s="316"/>
      <c r="G2030" s="338"/>
      <c r="H2030" s="341"/>
      <c r="I2030" s="342"/>
      <c r="J2030" s="342"/>
      <c r="K2030" s="341"/>
      <c r="L2030" s="343"/>
      <c r="M2030" s="337"/>
      <c r="O2030" s="336"/>
      <c r="P2030" s="319"/>
      <c r="Q2030" s="319"/>
      <c r="R2030" s="319"/>
    </row>
    <row r="2031" spans="1:18" s="335" customFormat="1" ht="39.6" customHeight="1" x14ac:dyDescent="0.25">
      <c r="A2031" s="326"/>
      <c r="B2031" s="326"/>
      <c r="C2031" s="326"/>
      <c r="D2031" s="338"/>
      <c r="E2031" s="340"/>
      <c r="F2031" s="316"/>
      <c r="G2031" s="338"/>
      <c r="H2031" s="341"/>
      <c r="I2031" s="342"/>
      <c r="J2031" s="342"/>
      <c r="K2031" s="341"/>
      <c r="L2031" s="343"/>
      <c r="M2031" s="337"/>
      <c r="O2031" s="336"/>
      <c r="P2031" s="319"/>
      <c r="Q2031" s="319"/>
      <c r="R2031" s="319"/>
    </row>
    <row r="2032" spans="1:18" s="335" customFormat="1" ht="39.6" customHeight="1" x14ac:dyDescent="0.25">
      <c r="A2032" s="326"/>
      <c r="B2032" s="326"/>
      <c r="C2032" s="326"/>
      <c r="D2032" s="338"/>
      <c r="E2032" s="340"/>
      <c r="F2032" s="316"/>
      <c r="G2032" s="338"/>
      <c r="H2032" s="341"/>
      <c r="I2032" s="342"/>
      <c r="J2032" s="342"/>
      <c r="K2032" s="341"/>
      <c r="L2032" s="343"/>
      <c r="M2032" s="337"/>
      <c r="O2032" s="336"/>
      <c r="P2032" s="319"/>
      <c r="Q2032" s="319"/>
      <c r="R2032" s="319"/>
    </row>
    <row r="2033" spans="1:18" s="335" customFormat="1" ht="39.6" customHeight="1" x14ac:dyDescent="0.25">
      <c r="A2033" s="326"/>
      <c r="B2033" s="326"/>
      <c r="C2033" s="326"/>
      <c r="D2033" s="338"/>
      <c r="E2033" s="340"/>
      <c r="F2033" s="316"/>
      <c r="G2033" s="338"/>
      <c r="H2033" s="341"/>
      <c r="I2033" s="342"/>
      <c r="J2033" s="342"/>
      <c r="K2033" s="341"/>
      <c r="L2033" s="343"/>
      <c r="M2033" s="337"/>
      <c r="O2033" s="336"/>
      <c r="P2033" s="319"/>
      <c r="Q2033" s="319"/>
      <c r="R2033" s="319"/>
    </row>
    <row r="2034" spans="1:18" s="335" customFormat="1" ht="39.6" customHeight="1" x14ac:dyDescent="0.25">
      <c r="A2034" s="326"/>
      <c r="B2034" s="326"/>
      <c r="C2034" s="326"/>
      <c r="D2034" s="338"/>
      <c r="E2034" s="340"/>
      <c r="F2034" s="316"/>
      <c r="G2034" s="338"/>
      <c r="H2034" s="341"/>
      <c r="I2034" s="342"/>
      <c r="J2034" s="342"/>
      <c r="K2034" s="341"/>
      <c r="L2034" s="343"/>
      <c r="M2034" s="337"/>
      <c r="O2034" s="336"/>
      <c r="P2034" s="319"/>
      <c r="Q2034" s="319"/>
      <c r="R2034" s="319"/>
    </row>
    <row r="2035" spans="1:18" s="335" customFormat="1" ht="39.6" customHeight="1" x14ac:dyDescent="0.25">
      <c r="A2035" s="326"/>
      <c r="B2035" s="326"/>
      <c r="C2035" s="326"/>
      <c r="D2035" s="338"/>
      <c r="E2035" s="340"/>
      <c r="F2035" s="316"/>
      <c r="G2035" s="338"/>
      <c r="H2035" s="341"/>
      <c r="I2035" s="342"/>
      <c r="J2035" s="342"/>
      <c r="K2035" s="341"/>
      <c r="L2035" s="343"/>
      <c r="M2035" s="337"/>
      <c r="O2035" s="336"/>
      <c r="P2035" s="319"/>
      <c r="Q2035" s="319"/>
      <c r="R2035" s="319"/>
    </row>
    <row r="2036" spans="1:18" s="335" customFormat="1" ht="39.6" customHeight="1" x14ac:dyDescent="0.25">
      <c r="A2036" s="326"/>
      <c r="B2036" s="326"/>
      <c r="C2036" s="326"/>
      <c r="D2036" s="338"/>
      <c r="E2036" s="340"/>
      <c r="F2036" s="316"/>
      <c r="G2036" s="338"/>
      <c r="H2036" s="341"/>
      <c r="I2036" s="342"/>
      <c r="J2036" s="342"/>
      <c r="K2036" s="341"/>
      <c r="L2036" s="343"/>
      <c r="M2036" s="337"/>
      <c r="O2036" s="336"/>
      <c r="P2036" s="319"/>
      <c r="Q2036" s="319"/>
      <c r="R2036" s="319"/>
    </row>
    <row r="2037" spans="1:18" s="335" customFormat="1" ht="39.6" customHeight="1" x14ac:dyDescent="0.25">
      <c r="A2037" s="326"/>
      <c r="B2037" s="326"/>
      <c r="C2037" s="326"/>
      <c r="D2037" s="338"/>
      <c r="E2037" s="340"/>
      <c r="F2037" s="316"/>
      <c r="G2037" s="338"/>
      <c r="H2037" s="341"/>
      <c r="I2037" s="342"/>
      <c r="J2037" s="342"/>
      <c r="K2037" s="341"/>
      <c r="L2037" s="343"/>
      <c r="M2037" s="337"/>
      <c r="O2037" s="336"/>
      <c r="P2037" s="319"/>
      <c r="Q2037" s="319"/>
      <c r="R2037" s="319"/>
    </row>
    <row r="2038" spans="1:18" s="335" customFormat="1" ht="39.6" customHeight="1" x14ac:dyDescent="0.25">
      <c r="A2038" s="326"/>
      <c r="B2038" s="326"/>
      <c r="C2038" s="326"/>
      <c r="D2038" s="338"/>
      <c r="E2038" s="340"/>
      <c r="F2038" s="316"/>
      <c r="G2038" s="338"/>
      <c r="H2038" s="341"/>
      <c r="I2038" s="342"/>
      <c r="J2038" s="342"/>
      <c r="K2038" s="341"/>
      <c r="L2038" s="343"/>
      <c r="M2038" s="337"/>
      <c r="O2038" s="336"/>
      <c r="P2038" s="319"/>
      <c r="Q2038" s="319"/>
      <c r="R2038" s="319"/>
    </row>
    <row r="2039" spans="1:18" s="335" customFormat="1" ht="39.6" customHeight="1" x14ac:dyDescent="0.25">
      <c r="A2039" s="326"/>
      <c r="B2039" s="326"/>
      <c r="C2039" s="326"/>
      <c r="D2039" s="338"/>
      <c r="E2039" s="340"/>
      <c r="F2039" s="316"/>
      <c r="G2039" s="338"/>
      <c r="H2039" s="341"/>
      <c r="I2039" s="342"/>
      <c r="J2039" s="342"/>
      <c r="K2039" s="341"/>
      <c r="L2039" s="343"/>
      <c r="M2039" s="337"/>
      <c r="O2039" s="336"/>
      <c r="P2039" s="319"/>
      <c r="Q2039" s="319"/>
      <c r="R2039" s="319"/>
    </row>
    <row r="2040" spans="1:18" s="335" customFormat="1" ht="39.6" customHeight="1" x14ac:dyDescent="0.25">
      <c r="A2040" s="326"/>
      <c r="B2040" s="326"/>
      <c r="C2040" s="326"/>
      <c r="D2040" s="338"/>
      <c r="E2040" s="340"/>
      <c r="F2040" s="316"/>
      <c r="G2040" s="338"/>
      <c r="H2040" s="341"/>
      <c r="I2040" s="342"/>
      <c r="J2040" s="342"/>
      <c r="K2040" s="341"/>
      <c r="L2040" s="343"/>
      <c r="M2040" s="337"/>
      <c r="O2040" s="336"/>
      <c r="P2040" s="319"/>
      <c r="Q2040" s="319"/>
      <c r="R2040" s="319"/>
    </row>
    <row r="2041" spans="1:18" s="335" customFormat="1" ht="39.6" customHeight="1" x14ac:dyDescent="0.25">
      <c r="A2041" s="326"/>
      <c r="B2041" s="326"/>
      <c r="C2041" s="326"/>
      <c r="D2041" s="338"/>
      <c r="E2041" s="340"/>
      <c r="F2041" s="316"/>
      <c r="G2041" s="338"/>
      <c r="H2041" s="341"/>
      <c r="I2041" s="342"/>
      <c r="J2041" s="342"/>
      <c r="K2041" s="341"/>
      <c r="L2041" s="343"/>
      <c r="M2041" s="337"/>
      <c r="O2041" s="336"/>
      <c r="P2041" s="319"/>
      <c r="Q2041" s="319"/>
      <c r="R2041" s="319"/>
    </row>
    <row r="2042" spans="1:18" s="335" customFormat="1" ht="39.6" customHeight="1" x14ac:dyDescent="0.25">
      <c r="A2042" s="326"/>
      <c r="B2042" s="326"/>
      <c r="C2042" s="326"/>
      <c r="D2042" s="338"/>
      <c r="E2042" s="340"/>
      <c r="F2042" s="316"/>
      <c r="G2042" s="338"/>
      <c r="H2042" s="341"/>
      <c r="I2042" s="342"/>
      <c r="J2042" s="342"/>
      <c r="K2042" s="341"/>
      <c r="L2042" s="343"/>
      <c r="M2042" s="337"/>
      <c r="O2042" s="336"/>
      <c r="P2042" s="319"/>
      <c r="Q2042" s="319"/>
      <c r="R2042" s="319"/>
    </row>
    <row r="2043" spans="1:18" s="335" customFormat="1" ht="39.6" customHeight="1" x14ac:dyDescent="0.25">
      <c r="A2043" s="326"/>
      <c r="B2043" s="326"/>
      <c r="C2043" s="326"/>
      <c r="D2043" s="338"/>
      <c r="E2043" s="340"/>
      <c r="F2043" s="316"/>
      <c r="G2043" s="338"/>
      <c r="H2043" s="341"/>
      <c r="I2043" s="342"/>
      <c r="J2043" s="342"/>
      <c r="K2043" s="341"/>
      <c r="L2043" s="343"/>
      <c r="M2043" s="337"/>
      <c r="O2043" s="336"/>
      <c r="P2043" s="319"/>
      <c r="Q2043" s="319"/>
      <c r="R2043" s="319"/>
    </row>
    <row r="2044" spans="1:18" s="335" customFormat="1" ht="39.6" customHeight="1" x14ac:dyDescent="0.25">
      <c r="A2044" s="326"/>
      <c r="B2044" s="326"/>
      <c r="C2044" s="326"/>
      <c r="D2044" s="338"/>
      <c r="E2044" s="340"/>
      <c r="F2044" s="316"/>
      <c r="G2044" s="338"/>
      <c r="H2044" s="341"/>
      <c r="I2044" s="342"/>
      <c r="J2044" s="342"/>
      <c r="K2044" s="341"/>
      <c r="L2044" s="343"/>
      <c r="M2044" s="337"/>
      <c r="O2044" s="336"/>
      <c r="P2044" s="319"/>
      <c r="Q2044" s="319"/>
      <c r="R2044" s="319"/>
    </row>
    <row r="2045" spans="1:18" s="335" customFormat="1" ht="39.6" customHeight="1" x14ac:dyDescent="0.25">
      <c r="A2045" s="326"/>
      <c r="B2045" s="326"/>
      <c r="C2045" s="326"/>
      <c r="D2045" s="338"/>
      <c r="E2045" s="340"/>
      <c r="F2045" s="316"/>
      <c r="G2045" s="338"/>
      <c r="H2045" s="341"/>
      <c r="I2045" s="342"/>
      <c r="J2045" s="342"/>
      <c r="K2045" s="341"/>
      <c r="L2045" s="343"/>
      <c r="M2045" s="337"/>
      <c r="O2045" s="336"/>
      <c r="P2045" s="319"/>
      <c r="Q2045" s="319"/>
      <c r="R2045" s="319"/>
    </row>
    <row r="2046" spans="1:18" s="335" customFormat="1" ht="39.6" customHeight="1" x14ac:dyDescent="0.25">
      <c r="A2046" s="326"/>
      <c r="B2046" s="326"/>
      <c r="C2046" s="326"/>
      <c r="D2046" s="338"/>
      <c r="E2046" s="340"/>
      <c r="F2046" s="316"/>
      <c r="G2046" s="338"/>
      <c r="H2046" s="341"/>
      <c r="I2046" s="342"/>
      <c r="J2046" s="342"/>
      <c r="K2046" s="341"/>
      <c r="L2046" s="343"/>
      <c r="M2046" s="337"/>
      <c r="O2046" s="336"/>
      <c r="P2046" s="319"/>
      <c r="Q2046" s="319"/>
      <c r="R2046" s="319"/>
    </row>
    <row r="2047" spans="1:18" s="335" customFormat="1" ht="39.6" customHeight="1" x14ac:dyDescent="0.25">
      <c r="A2047" s="326"/>
      <c r="B2047" s="326"/>
      <c r="C2047" s="326"/>
      <c r="D2047" s="338"/>
      <c r="E2047" s="340"/>
      <c r="F2047" s="316"/>
      <c r="G2047" s="338"/>
      <c r="H2047" s="341"/>
      <c r="I2047" s="342"/>
      <c r="J2047" s="342"/>
      <c r="K2047" s="341"/>
      <c r="L2047" s="343"/>
      <c r="M2047" s="337"/>
      <c r="O2047" s="336"/>
      <c r="P2047" s="319"/>
      <c r="Q2047" s="319"/>
      <c r="R2047" s="319"/>
    </row>
    <row r="2048" spans="1:18" s="335" customFormat="1" ht="39.6" customHeight="1" x14ac:dyDescent="0.25">
      <c r="A2048" s="326"/>
      <c r="B2048" s="326"/>
      <c r="C2048" s="326"/>
      <c r="D2048" s="338"/>
      <c r="E2048" s="340"/>
      <c r="F2048" s="316"/>
      <c r="G2048" s="338"/>
      <c r="H2048" s="341"/>
      <c r="I2048" s="342"/>
      <c r="J2048" s="342"/>
      <c r="K2048" s="341"/>
      <c r="L2048" s="343"/>
      <c r="M2048" s="337"/>
      <c r="O2048" s="336"/>
      <c r="P2048" s="319"/>
      <c r="Q2048" s="319"/>
      <c r="R2048" s="319"/>
    </row>
    <row r="2049" spans="1:18" s="335" customFormat="1" ht="39.6" customHeight="1" x14ac:dyDescent="0.25">
      <c r="A2049" s="326"/>
      <c r="B2049" s="326"/>
      <c r="C2049" s="326"/>
      <c r="D2049" s="338"/>
      <c r="E2049" s="340"/>
      <c r="F2049" s="316"/>
      <c r="G2049" s="338"/>
      <c r="H2049" s="341"/>
      <c r="I2049" s="342"/>
      <c r="J2049" s="342"/>
      <c r="K2049" s="341"/>
      <c r="L2049" s="343"/>
      <c r="M2049" s="337"/>
      <c r="O2049" s="336"/>
      <c r="P2049" s="319"/>
      <c r="Q2049" s="319"/>
      <c r="R2049" s="319"/>
    </row>
    <row r="2050" spans="1:18" s="335" customFormat="1" ht="39.6" customHeight="1" x14ac:dyDescent="0.25">
      <c r="A2050" s="326"/>
      <c r="B2050" s="326"/>
      <c r="C2050" s="326"/>
      <c r="D2050" s="338"/>
      <c r="E2050" s="340"/>
      <c r="F2050" s="316"/>
      <c r="G2050" s="338"/>
      <c r="H2050" s="341"/>
      <c r="I2050" s="342"/>
      <c r="J2050" s="342"/>
      <c r="K2050" s="341"/>
      <c r="L2050" s="343"/>
      <c r="M2050" s="337"/>
      <c r="O2050" s="336"/>
      <c r="P2050" s="319"/>
      <c r="Q2050" s="319"/>
      <c r="R2050" s="319"/>
    </row>
    <row r="2051" spans="1:18" s="335" customFormat="1" ht="39.6" customHeight="1" x14ac:dyDescent="0.25">
      <c r="A2051" s="326"/>
      <c r="B2051" s="326"/>
      <c r="C2051" s="326"/>
      <c r="D2051" s="338"/>
      <c r="E2051" s="340"/>
      <c r="F2051" s="316"/>
      <c r="G2051" s="338"/>
      <c r="H2051" s="341"/>
      <c r="I2051" s="342"/>
      <c r="J2051" s="342"/>
      <c r="K2051" s="341"/>
      <c r="L2051" s="343"/>
      <c r="M2051" s="337"/>
      <c r="O2051" s="336"/>
      <c r="P2051" s="319"/>
      <c r="Q2051" s="319"/>
      <c r="R2051" s="319"/>
    </row>
    <row r="2052" spans="1:18" s="335" customFormat="1" ht="39.6" customHeight="1" x14ac:dyDescent="0.25">
      <c r="A2052" s="326"/>
      <c r="B2052" s="326"/>
      <c r="C2052" s="326"/>
      <c r="D2052" s="338"/>
      <c r="E2052" s="340"/>
      <c r="F2052" s="316"/>
      <c r="G2052" s="338"/>
      <c r="H2052" s="341"/>
      <c r="I2052" s="342"/>
      <c r="J2052" s="342"/>
      <c r="K2052" s="341"/>
      <c r="L2052" s="343"/>
      <c r="M2052" s="337"/>
      <c r="O2052" s="336"/>
      <c r="P2052" s="319"/>
      <c r="Q2052" s="319"/>
      <c r="R2052" s="319"/>
    </row>
    <row r="2053" spans="1:18" s="335" customFormat="1" ht="39.6" customHeight="1" x14ac:dyDescent="0.25">
      <c r="A2053" s="326"/>
      <c r="B2053" s="326"/>
      <c r="C2053" s="326"/>
      <c r="D2053" s="338"/>
      <c r="E2053" s="340"/>
      <c r="F2053" s="316"/>
      <c r="G2053" s="338"/>
      <c r="H2053" s="341"/>
      <c r="I2053" s="342"/>
      <c r="J2053" s="342"/>
      <c r="K2053" s="341"/>
      <c r="L2053" s="343"/>
      <c r="M2053" s="337"/>
      <c r="O2053" s="336"/>
      <c r="P2053" s="319"/>
      <c r="Q2053" s="319"/>
      <c r="R2053" s="319"/>
    </row>
    <row r="2054" spans="1:18" s="335" customFormat="1" ht="39.6" customHeight="1" x14ac:dyDescent="0.25">
      <c r="A2054" s="326"/>
      <c r="B2054" s="326"/>
      <c r="C2054" s="326"/>
      <c r="D2054" s="338"/>
      <c r="E2054" s="340"/>
      <c r="F2054" s="316"/>
      <c r="G2054" s="338"/>
      <c r="H2054" s="341"/>
      <c r="I2054" s="342"/>
      <c r="J2054" s="342"/>
      <c r="K2054" s="341"/>
      <c r="L2054" s="343"/>
      <c r="M2054" s="337"/>
      <c r="O2054" s="336"/>
      <c r="P2054" s="319"/>
      <c r="Q2054" s="319"/>
      <c r="R2054" s="319"/>
    </row>
    <row r="2055" spans="1:18" s="335" customFormat="1" ht="39.6" customHeight="1" x14ac:dyDescent="0.25">
      <c r="A2055" s="326"/>
      <c r="B2055" s="326"/>
      <c r="C2055" s="326"/>
      <c r="D2055" s="338"/>
      <c r="E2055" s="340"/>
      <c r="F2055" s="316"/>
      <c r="G2055" s="338"/>
      <c r="H2055" s="341"/>
      <c r="I2055" s="342"/>
      <c r="J2055" s="342"/>
      <c r="K2055" s="341"/>
      <c r="L2055" s="343"/>
      <c r="M2055" s="337"/>
      <c r="O2055" s="336"/>
      <c r="P2055" s="319"/>
      <c r="Q2055" s="319"/>
      <c r="R2055" s="319"/>
    </row>
    <row r="2056" spans="1:18" s="335" customFormat="1" ht="39.6" customHeight="1" x14ac:dyDescent="0.25">
      <c r="A2056" s="326"/>
      <c r="B2056" s="326"/>
      <c r="C2056" s="326"/>
      <c r="D2056" s="338"/>
      <c r="E2056" s="340"/>
      <c r="F2056" s="316"/>
      <c r="G2056" s="338"/>
      <c r="H2056" s="341"/>
      <c r="I2056" s="342"/>
      <c r="J2056" s="342"/>
      <c r="K2056" s="341"/>
      <c r="L2056" s="343"/>
      <c r="M2056" s="337"/>
      <c r="O2056" s="336"/>
      <c r="P2056" s="319"/>
      <c r="Q2056" s="319"/>
      <c r="R2056" s="319"/>
    </row>
    <row r="2057" spans="1:18" s="335" customFormat="1" ht="39.6" customHeight="1" x14ac:dyDescent="0.25">
      <c r="A2057" s="326"/>
      <c r="B2057" s="326"/>
      <c r="C2057" s="326"/>
      <c r="D2057" s="338"/>
      <c r="E2057" s="340"/>
      <c r="F2057" s="316"/>
      <c r="G2057" s="338"/>
      <c r="H2057" s="341"/>
      <c r="I2057" s="342"/>
      <c r="J2057" s="342"/>
      <c r="K2057" s="341"/>
      <c r="L2057" s="343"/>
      <c r="M2057" s="337"/>
      <c r="O2057" s="336"/>
      <c r="P2057" s="319"/>
      <c r="Q2057" s="319"/>
      <c r="R2057" s="319"/>
    </row>
    <row r="2058" spans="1:18" s="335" customFormat="1" ht="39.6" customHeight="1" x14ac:dyDescent="0.25">
      <c r="A2058" s="326"/>
      <c r="B2058" s="326"/>
      <c r="C2058" s="326"/>
      <c r="D2058" s="338"/>
      <c r="E2058" s="340"/>
      <c r="F2058" s="316"/>
      <c r="G2058" s="338"/>
      <c r="H2058" s="341"/>
      <c r="I2058" s="342"/>
      <c r="J2058" s="342"/>
      <c r="K2058" s="341"/>
      <c r="L2058" s="343"/>
      <c r="M2058" s="337"/>
      <c r="O2058" s="336"/>
      <c r="P2058" s="319"/>
      <c r="Q2058" s="319"/>
      <c r="R2058" s="319"/>
    </row>
    <row r="2059" spans="1:18" s="335" customFormat="1" ht="39.6" customHeight="1" x14ac:dyDescent="0.25">
      <c r="A2059" s="326"/>
      <c r="B2059" s="326"/>
      <c r="C2059" s="326"/>
      <c r="D2059" s="338"/>
      <c r="E2059" s="340"/>
      <c r="F2059" s="316"/>
      <c r="G2059" s="338"/>
      <c r="H2059" s="341"/>
      <c r="I2059" s="342"/>
      <c r="J2059" s="342"/>
      <c r="K2059" s="341"/>
      <c r="L2059" s="343"/>
      <c r="M2059" s="337"/>
      <c r="O2059" s="336"/>
      <c r="P2059" s="319"/>
      <c r="Q2059" s="319"/>
      <c r="R2059" s="319"/>
    </row>
    <row r="2060" spans="1:18" s="335" customFormat="1" ht="39.6" customHeight="1" x14ac:dyDescent="0.25">
      <c r="A2060" s="326"/>
      <c r="B2060" s="326"/>
      <c r="C2060" s="326"/>
      <c r="D2060" s="338"/>
      <c r="E2060" s="340"/>
      <c r="F2060" s="316"/>
      <c r="G2060" s="338"/>
      <c r="H2060" s="341"/>
      <c r="I2060" s="342"/>
      <c r="J2060" s="342"/>
      <c r="K2060" s="341"/>
      <c r="L2060" s="343"/>
      <c r="M2060" s="337"/>
      <c r="O2060" s="336"/>
      <c r="P2060" s="319"/>
      <c r="Q2060" s="319"/>
      <c r="R2060" s="319"/>
    </row>
    <row r="2061" spans="1:18" s="335" customFormat="1" ht="39.6" customHeight="1" x14ac:dyDescent="0.25">
      <c r="A2061" s="326"/>
      <c r="B2061" s="326"/>
      <c r="C2061" s="326"/>
      <c r="D2061" s="338"/>
      <c r="E2061" s="340"/>
      <c r="F2061" s="316"/>
      <c r="G2061" s="338"/>
      <c r="H2061" s="341"/>
      <c r="I2061" s="342"/>
      <c r="J2061" s="342"/>
      <c r="K2061" s="341"/>
      <c r="L2061" s="343"/>
      <c r="M2061" s="337"/>
      <c r="O2061" s="336"/>
      <c r="P2061" s="319"/>
      <c r="Q2061" s="319"/>
      <c r="R2061" s="319"/>
    </row>
    <row r="2062" spans="1:18" s="335" customFormat="1" ht="39.6" customHeight="1" x14ac:dyDescent="0.25">
      <c r="A2062" s="326"/>
      <c r="B2062" s="326"/>
      <c r="C2062" s="326"/>
      <c r="D2062" s="338"/>
      <c r="E2062" s="340"/>
      <c r="F2062" s="316"/>
      <c r="G2062" s="338"/>
      <c r="H2062" s="341"/>
      <c r="I2062" s="342"/>
      <c r="J2062" s="342"/>
      <c r="K2062" s="341"/>
      <c r="L2062" s="343"/>
      <c r="M2062" s="337"/>
      <c r="O2062" s="336"/>
      <c r="P2062" s="319"/>
      <c r="Q2062" s="319"/>
      <c r="R2062" s="319"/>
    </row>
    <row r="2063" spans="1:18" s="335" customFormat="1" ht="39.6" customHeight="1" x14ac:dyDescent="0.25">
      <c r="A2063" s="326"/>
      <c r="B2063" s="326"/>
      <c r="C2063" s="326"/>
      <c r="D2063" s="338"/>
      <c r="E2063" s="340"/>
      <c r="F2063" s="316"/>
      <c r="G2063" s="338"/>
      <c r="H2063" s="341"/>
      <c r="I2063" s="342"/>
      <c r="J2063" s="342"/>
      <c r="K2063" s="341"/>
      <c r="L2063" s="343"/>
      <c r="M2063" s="337"/>
      <c r="O2063" s="336"/>
      <c r="P2063" s="319"/>
      <c r="Q2063" s="319"/>
      <c r="R2063" s="319"/>
    </row>
    <row r="2064" spans="1:18" s="335" customFormat="1" ht="39.6" customHeight="1" x14ac:dyDescent="0.25">
      <c r="A2064" s="326"/>
      <c r="B2064" s="326"/>
      <c r="C2064" s="326"/>
      <c r="D2064" s="338"/>
      <c r="E2064" s="340"/>
      <c r="F2064" s="316"/>
      <c r="G2064" s="338"/>
      <c r="H2064" s="341"/>
      <c r="I2064" s="342"/>
      <c r="J2064" s="342"/>
      <c r="K2064" s="341"/>
      <c r="L2064" s="343"/>
      <c r="M2064" s="337"/>
      <c r="O2064" s="336"/>
      <c r="P2064" s="319"/>
      <c r="Q2064" s="319"/>
      <c r="R2064" s="319"/>
    </row>
    <row r="2065" spans="1:18" s="335" customFormat="1" ht="39.6" customHeight="1" x14ac:dyDescent="0.25">
      <c r="A2065" s="326"/>
      <c r="B2065" s="326"/>
      <c r="C2065" s="326"/>
      <c r="D2065" s="338"/>
      <c r="E2065" s="340"/>
      <c r="F2065" s="316"/>
      <c r="G2065" s="338"/>
      <c r="H2065" s="341"/>
      <c r="I2065" s="342"/>
      <c r="J2065" s="342"/>
      <c r="K2065" s="341"/>
      <c r="L2065" s="343"/>
      <c r="M2065" s="337"/>
      <c r="O2065" s="336"/>
      <c r="P2065" s="319"/>
      <c r="Q2065" s="319"/>
      <c r="R2065" s="319"/>
    </row>
    <row r="2066" spans="1:18" s="335" customFormat="1" ht="39.6" customHeight="1" x14ac:dyDescent="0.25">
      <c r="A2066" s="326"/>
      <c r="B2066" s="326"/>
      <c r="C2066" s="326"/>
      <c r="D2066" s="338"/>
      <c r="E2066" s="340"/>
      <c r="F2066" s="316"/>
      <c r="G2066" s="338"/>
      <c r="H2066" s="341"/>
      <c r="I2066" s="342"/>
      <c r="J2066" s="342"/>
      <c r="K2066" s="341"/>
      <c r="L2066" s="343"/>
      <c r="M2066" s="337"/>
      <c r="O2066" s="336"/>
      <c r="P2066" s="319"/>
      <c r="Q2066" s="319"/>
      <c r="R2066" s="319"/>
    </row>
    <row r="2067" spans="1:18" s="335" customFormat="1" ht="39.6" customHeight="1" x14ac:dyDescent="0.25">
      <c r="A2067" s="326"/>
      <c r="B2067" s="326"/>
      <c r="C2067" s="326"/>
      <c r="D2067" s="338"/>
      <c r="E2067" s="340"/>
      <c r="F2067" s="316"/>
      <c r="G2067" s="338"/>
      <c r="H2067" s="341"/>
      <c r="I2067" s="342"/>
      <c r="J2067" s="342"/>
      <c r="K2067" s="341"/>
      <c r="L2067" s="343"/>
      <c r="M2067" s="337"/>
      <c r="O2067" s="336"/>
      <c r="P2067" s="319"/>
      <c r="Q2067" s="319"/>
      <c r="R2067" s="319"/>
    </row>
    <row r="2068" spans="1:18" s="335" customFormat="1" ht="39.6" customHeight="1" x14ac:dyDescent="0.25">
      <c r="A2068" s="326"/>
      <c r="B2068" s="326"/>
      <c r="C2068" s="326"/>
      <c r="D2068" s="338"/>
      <c r="E2068" s="340"/>
      <c r="F2068" s="316"/>
      <c r="G2068" s="338"/>
      <c r="H2068" s="341"/>
      <c r="I2068" s="342"/>
      <c r="J2068" s="342"/>
      <c r="K2068" s="341"/>
      <c r="L2068" s="343"/>
      <c r="M2068" s="337"/>
      <c r="O2068" s="336"/>
      <c r="P2068" s="319"/>
      <c r="Q2068" s="319"/>
      <c r="R2068" s="319"/>
    </row>
    <row r="2069" spans="1:18" s="335" customFormat="1" ht="39.6" customHeight="1" x14ac:dyDescent="0.25">
      <c r="A2069" s="326"/>
      <c r="B2069" s="326"/>
      <c r="C2069" s="326"/>
      <c r="D2069" s="338"/>
      <c r="E2069" s="340"/>
      <c r="F2069" s="316"/>
      <c r="G2069" s="338"/>
      <c r="H2069" s="341"/>
      <c r="I2069" s="342"/>
      <c r="J2069" s="342"/>
      <c r="K2069" s="341"/>
      <c r="L2069" s="343"/>
      <c r="M2069" s="337"/>
      <c r="O2069" s="336"/>
      <c r="P2069" s="319"/>
      <c r="Q2069" s="319"/>
      <c r="R2069" s="319"/>
    </row>
    <row r="2070" spans="1:18" s="335" customFormat="1" ht="39.6" customHeight="1" x14ac:dyDescent="0.25">
      <c r="A2070" s="326"/>
      <c r="B2070" s="326"/>
      <c r="C2070" s="326"/>
      <c r="D2070" s="338"/>
      <c r="E2070" s="340"/>
      <c r="F2070" s="316"/>
      <c r="G2070" s="338"/>
      <c r="H2070" s="341"/>
      <c r="I2070" s="342"/>
      <c r="J2070" s="342"/>
      <c r="K2070" s="341"/>
      <c r="L2070" s="343"/>
      <c r="M2070" s="337"/>
      <c r="O2070" s="336"/>
      <c r="P2070" s="319"/>
      <c r="Q2070" s="319"/>
      <c r="R2070" s="319"/>
    </row>
    <row r="2071" spans="1:18" s="335" customFormat="1" ht="39.6" customHeight="1" x14ac:dyDescent="0.25">
      <c r="A2071" s="326"/>
      <c r="B2071" s="326"/>
      <c r="C2071" s="326"/>
      <c r="D2071" s="338"/>
      <c r="E2071" s="340"/>
      <c r="F2071" s="316"/>
      <c r="G2071" s="338"/>
      <c r="H2071" s="341"/>
      <c r="I2071" s="342"/>
      <c r="J2071" s="342"/>
      <c r="K2071" s="341"/>
      <c r="L2071" s="343"/>
      <c r="M2071" s="337"/>
      <c r="O2071" s="336"/>
      <c r="P2071" s="319"/>
      <c r="Q2071" s="319"/>
      <c r="R2071" s="319"/>
    </row>
    <row r="2072" spans="1:18" s="335" customFormat="1" ht="39.6" customHeight="1" x14ac:dyDescent="0.25">
      <c r="A2072" s="326"/>
      <c r="B2072" s="326"/>
      <c r="C2072" s="326"/>
      <c r="D2072" s="338"/>
      <c r="E2072" s="340"/>
      <c r="F2072" s="316"/>
      <c r="G2072" s="338"/>
      <c r="H2072" s="341"/>
      <c r="I2072" s="342"/>
      <c r="J2072" s="342"/>
      <c r="K2072" s="341"/>
      <c r="L2072" s="343"/>
      <c r="M2072" s="337"/>
      <c r="O2072" s="336"/>
      <c r="P2072" s="319"/>
      <c r="Q2072" s="319"/>
      <c r="R2072" s="319"/>
    </row>
    <row r="2073" spans="1:18" s="335" customFormat="1" ht="39.6" customHeight="1" x14ac:dyDescent="0.25">
      <c r="A2073" s="326"/>
      <c r="B2073" s="326"/>
      <c r="C2073" s="326"/>
      <c r="D2073" s="338"/>
      <c r="E2073" s="340"/>
      <c r="F2073" s="316"/>
      <c r="G2073" s="338"/>
      <c r="H2073" s="341"/>
      <c r="I2073" s="342"/>
      <c r="J2073" s="342"/>
      <c r="K2073" s="341"/>
      <c r="L2073" s="343"/>
      <c r="M2073" s="337"/>
      <c r="O2073" s="336"/>
      <c r="P2073" s="319"/>
      <c r="Q2073" s="319"/>
      <c r="R2073" s="319"/>
    </row>
    <row r="2074" spans="1:18" s="335" customFormat="1" ht="39.6" customHeight="1" x14ac:dyDescent="0.25">
      <c r="A2074" s="326"/>
      <c r="B2074" s="326"/>
      <c r="C2074" s="326"/>
      <c r="D2074" s="338"/>
      <c r="E2074" s="340"/>
      <c r="F2074" s="316"/>
      <c r="G2074" s="338"/>
      <c r="H2074" s="341"/>
      <c r="I2074" s="342"/>
      <c r="J2074" s="342"/>
      <c r="K2074" s="341"/>
      <c r="L2074" s="343"/>
      <c r="M2074" s="337"/>
      <c r="O2074" s="336"/>
      <c r="P2074" s="319"/>
      <c r="Q2074" s="319"/>
      <c r="R2074" s="319"/>
    </row>
    <row r="2075" spans="1:18" s="335" customFormat="1" ht="39.6" customHeight="1" x14ac:dyDescent="0.25">
      <c r="A2075" s="326"/>
      <c r="B2075" s="326"/>
      <c r="C2075" s="326"/>
      <c r="D2075" s="338"/>
      <c r="E2075" s="340"/>
      <c r="F2075" s="316"/>
      <c r="G2075" s="338"/>
      <c r="H2075" s="341"/>
      <c r="I2075" s="342"/>
      <c r="J2075" s="342"/>
      <c r="K2075" s="341"/>
      <c r="L2075" s="343"/>
      <c r="M2075" s="337"/>
      <c r="O2075" s="336"/>
      <c r="P2075" s="319"/>
      <c r="Q2075" s="319"/>
      <c r="R2075" s="319"/>
    </row>
    <row r="2076" spans="1:18" s="335" customFormat="1" ht="39.6" customHeight="1" x14ac:dyDescent="0.25">
      <c r="A2076" s="326"/>
      <c r="B2076" s="326"/>
      <c r="C2076" s="326"/>
      <c r="D2076" s="338"/>
      <c r="E2076" s="340"/>
      <c r="F2076" s="316"/>
      <c r="G2076" s="338"/>
      <c r="H2076" s="341"/>
      <c r="I2076" s="342"/>
      <c r="J2076" s="342"/>
      <c r="K2076" s="341"/>
      <c r="L2076" s="343"/>
      <c r="M2076" s="337"/>
      <c r="O2076" s="336"/>
      <c r="P2076" s="319"/>
      <c r="Q2076" s="319"/>
      <c r="R2076" s="319"/>
    </row>
    <row r="2077" spans="1:18" s="335" customFormat="1" ht="39.6" customHeight="1" x14ac:dyDescent="0.25">
      <c r="A2077" s="326"/>
      <c r="B2077" s="326"/>
      <c r="C2077" s="326"/>
      <c r="D2077" s="338"/>
      <c r="E2077" s="340"/>
      <c r="F2077" s="316"/>
      <c r="G2077" s="338"/>
      <c r="H2077" s="341"/>
      <c r="I2077" s="342"/>
      <c r="J2077" s="342"/>
      <c r="K2077" s="341"/>
      <c r="L2077" s="343"/>
      <c r="M2077" s="337"/>
      <c r="O2077" s="336"/>
      <c r="P2077" s="319"/>
      <c r="Q2077" s="319"/>
      <c r="R2077" s="319"/>
    </row>
    <row r="2078" spans="1:18" s="335" customFormat="1" ht="39.6" customHeight="1" x14ac:dyDescent="0.25">
      <c r="A2078" s="326"/>
      <c r="B2078" s="326"/>
      <c r="C2078" s="326"/>
      <c r="D2078" s="338"/>
      <c r="E2078" s="340"/>
      <c r="F2078" s="316"/>
      <c r="G2078" s="338"/>
      <c r="H2078" s="341"/>
      <c r="I2078" s="342"/>
      <c r="J2078" s="342"/>
      <c r="K2078" s="341"/>
      <c r="L2078" s="343"/>
      <c r="M2078" s="337"/>
      <c r="O2078" s="336"/>
      <c r="P2078" s="319"/>
      <c r="Q2078" s="319"/>
      <c r="R2078" s="319"/>
    </row>
    <row r="2079" spans="1:18" s="335" customFormat="1" ht="39.6" customHeight="1" x14ac:dyDescent="0.25">
      <c r="A2079" s="326"/>
      <c r="B2079" s="326"/>
      <c r="C2079" s="326"/>
      <c r="D2079" s="338"/>
      <c r="E2079" s="340"/>
      <c r="F2079" s="316"/>
      <c r="G2079" s="338"/>
      <c r="H2079" s="341"/>
      <c r="I2079" s="342"/>
      <c r="J2079" s="342"/>
      <c r="K2079" s="341"/>
      <c r="L2079" s="343"/>
      <c r="M2079" s="337"/>
      <c r="O2079" s="336"/>
      <c r="P2079" s="319"/>
      <c r="Q2079" s="319"/>
      <c r="R2079" s="319"/>
    </row>
    <row r="2080" spans="1:18" s="335" customFormat="1" ht="39.6" customHeight="1" x14ac:dyDescent="0.25">
      <c r="A2080" s="326"/>
      <c r="B2080" s="326"/>
      <c r="C2080" s="326"/>
      <c r="D2080" s="338"/>
      <c r="E2080" s="340"/>
      <c r="F2080" s="316"/>
      <c r="G2080" s="338"/>
      <c r="H2080" s="341"/>
      <c r="I2080" s="342"/>
      <c r="J2080" s="342"/>
      <c r="K2080" s="341"/>
      <c r="L2080" s="343"/>
      <c r="M2080" s="337"/>
      <c r="O2080" s="336"/>
      <c r="P2080" s="319"/>
      <c r="Q2080" s="319"/>
      <c r="R2080" s="319"/>
    </row>
    <row r="2081" spans="1:18" s="335" customFormat="1" ht="39.6" customHeight="1" x14ac:dyDescent="0.25">
      <c r="A2081" s="326"/>
      <c r="B2081" s="326"/>
      <c r="C2081" s="326"/>
      <c r="D2081" s="338"/>
      <c r="E2081" s="340"/>
      <c r="F2081" s="316"/>
      <c r="G2081" s="338"/>
      <c r="H2081" s="341"/>
      <c r="I2081" s="342"/>
      <c r="J2081" s="342"/>
      <c r="K2081" s="341"/>
      <c r="L2081" s="343"/>
      <c r="M2081" s="337"/>
      <c r="O2081" s="336"/>
      <c r="P2081" s="319"/>
      <c r="Q2081" s="319"/>
      <c r="R2081" s="319"/>
    </row>
    <row r="2082" spans="1:18" s="335" customFormat="1" ht="39.6" customHeight="1" x14ac:dyDescent="0.25">
      <c r="A2082" s="326"/>
      <c r="B2082" s="326"/>
      <c r="C2082" s="326"/>
      <c r="D2082" s="338"/>
      <c r="E2082" s="340"/>
      <c r="F2082" s="316"/>
      <c r="G2082" s="338"/>
      <c r="H2082" s="341"/>
      <c r="I2082" s="342"/>
      <c r="J2082" s="342"/>
      <c r="K2082" s="341"/>
      <c r="L2082" s="343"/>
      <c r="M2082" s="337"/>
      <c r="O2082" s="336"/>
      <c r="P2082" s="319"/>
      <c r="Q2082" s="319"/>
      <c r="R2082" s="319"/>
    </row>
    <row r="2083" spans="1:18" s="335" customFormat="1" ht="39.6" customHeight="1" x14ac:dyDescent="0.25">
      <c r="A2083" s="326"/>
      <c r="B2083" s="326"/>
      <c r="C2083" s="326"/>
      <c r="D2083" s="338"/>
      <c r="E2083" s="340"/>
      <c r="F2083" s="316"/>
      <c r="G2083" s="338"/>
      <c r="H2083" s="341"/>
      <c r="I2083" s="342"/>
      <c r="J2083" s="342"/>
      <c r="K2083" s="341"/>
      <c r="L2083" s="343"/>
      <c r="M2083" s="337"/>
      <c r="O2083" s="336"/>
      <c r="P2083" s="319"/>
      <c r="Q2083" s="319"/>
      <c r="R2083" s="319"/>
    </row>
    <row r="2084" spans="1:18" s="335" customFormat="1" ht="39.6" customHeight="1" x14ac:dyDescent="0.25">
      <c r="A2084" s="326"/>
      <c r="B2084" s="326"/>
      <c r="C2084" s="326"/>
      <c r="D2084" s="338"/>
      <c r="E2084" s="340"/>
      <c r="F2084" s="316"/>
      <c r="G2084" s="338"/>
      <c r="H2084" s="341"/>
      <c r="I2084" s="342"/>
      <c r="J2084" s="342"/>
      <c r="K2084" s="341"/>
      <c r="L2084" s="343"/>
      <c r="M2084" s="337"/>
      <c r="O2084" s="336"/>
      <c r="P2084" s="319"/>
      <c r="Q2084" s="319"/>
      <c r="R2084" s="319"/>
    </row>
    <row r="2085" spans="1:18" s="335" customFormat="1" ht="39.6" customHeight="1" x14ac:dyDescent="0.25">
      <c r="A2085" s="326"/>
      <c r="B2085" s="326"/>
      <c r="C2085" s="326"/>
      <c r="D2085" s="338"/>
      <c r="E2085" s="340"/>
      <c r="F2085" s="316"/>
      <c r="G2085" s="338"/>
      <c r="H2085" s="341"/>
      <c r="I2085" s="342"/>
      <c r="J2085" s="342"/>
      <c r="K2085" s="341"/>
      <c r="L2085" s="343"/>
      <c r="M2085" s="337"/>
      <c r="O2085" s="336"/>
      <c r="P2085" s="319"/>
      <c r="Q2085" s="319"/>
      <c r="R2085" s="319"/>
    </row>
    <row r="2086" spans="1:18" s="335" customFormat="1" ht="39.6" customHeight="1" x14ac:dyDescent="0.25">
      <c r="A2086" s="326"/>
      <c r="B2086" s="326"/>
      <c r="C2086" s="326"/>
      <c r="D2086" s="338"/>
      <c r="E2086" s="340"/>
      <c r="F2086" s="316"/>
      <c r="G2086" s="338"/>
      <c r="H2086" s="341"/>
      <c r="I2086" s="342"/>
      <c r="J2086" s="342"/>
      <c r="K2086" s="341"/>
      <c r="L2086" s="343"/>
      <c r="M2086" s="337"/>
      <c r="O2086" s="336"/>
      <c r="P2086" s="319"/>
      <c r="Q2086" s="319"/>
      <c r="R2086" s="319"/>
    </row>
    <row r="2087" spans="1:18" s="335" customFormat="1" ht="39.6" customHeight="1" x14ac:dyDescent="0.25">
      <c r="A2087" s="326"/>
      <c r="B2087" s="326"/>
      <c r="C2087" s="326"/>
      <c r="D2087" s="338"/>
      <c r="E2087" s="340"/>
      <c r="F2087" s="316"/>
      <c r="G2087" s="338"/>
      <c r="H2087" s="341"/>
      <c r="I2087" s="342"/>
      <c r="J2087" s="342"/>
      <c r="K2087" s="341"/>
      <c r="L2087" s="343"/>
      <c r="M2087" s="337"/>
      <c r="O2087" s="336"/>
      <c r="P2087" s="319"/>
      <c r="Q2087" s="319"/>
      <c r="R2087" s="319"/>
    </row>
    <row r="2088" spans="1:18" s="335" customFormat="1" ht="39.6" customHeight="1" x14ac:dyDescent="0.25">
      <c r="A2088" s="326"/>
      <c r="B2088" s="326"/>
      <c r="C2088" s="326"/>
      <c r="D2088" s="338"/>
      <c r="E2088" s="340"/>
      <c r="F2088" s="316"/>
      <c r="G2088" s="338"/>
      <c r="H2088" s="341"/>
      <c r="I2088" s="342"/>
      <c r="J2088" s="342"/>
      <c r="K2088" s="341"/>
      <c r="L2088" s="343"/>
      <c r="M2088" s="337"/>
      <c r="O2088" s="336"/>
      <c r="P2088" s="319"/>
      <c r="Q2088" s="319"/>
      <c r="R2088" s="319"/>
    </row>
    <row r="2089" spans="1:18" s="335" customFormat="1" ht="39.6" customHeight="1" x14ac:dyDescent="0.25">
      <c r="A2089" s="326"/>
      <c r="B2089" s="326"/>
      <c r="C2089" s="326"/>
      <c r="D2089" s="338"/>
      <c r="E2089" s="340"/>
      <c r="F2089" s="316"/>
      <c r="G2089" s="338"/>
      <c r="H2089" s="341"/>
      <c r="I2089" s="342"/>
      <c r="J2089" s="342"/>
      <c r="K2089" s="341"/>
      <c r="L2089" s="343"/>
      <c r="M2089" s="337"/>
      <c r="O2089" s="336"/>
      <c r="P2089" s="319"/>
      <c r="Q2089" s="319"/>
      <c r="R2089" s="319"/>
    </row>
    <row r="2090" spans="1:18" s="335" customFormat="1" ht="39.6" customHeight="1" x14ac:dyDescent="0.25">
      <c r="A2090" s="326"/>
      <c r="B2090" s="326"/>
      <c r="C2090" s="326"/>
      <c r="D2090" s="338"/>
      <c r="E2090" s="340"/>
      <c r="F2090" s="316"/>
      <c r="G2090" s="338"/>
      <c r="H2090" s="341"/>
      <c r="I2090" s="342"/>
      <c r="J2090" s="342"/>
      <c r="K2090" s="341"/>
      <c r="L2090" s="343"/>
      <c r="M2090" s="337"/>
      <c r="O2090" s="336"/>
      <c r="P2090" s="319"/>
      <c r="Q2090" s="319"/>
      <c r="R2090" s="319"/>
    </row>
    <row r="2091" spans="1:18" s="335" customFormat="1" ht="39.6" customHeight="1" x14ac:dyDescent="0.25">
      <c r="A2091" s="326"/>
      <c r="B2091" s="326"/>
      <c r="C2091" s="326"/>
      <c r="D2091" s="338"/>
      <c r="E2091" s="340"/>
      <c r="F2091" s="316"/>
      <c r="G2091" s="338"/>
      <c r="H2091" s="341"/>
      <c r="I2091" s="342"/>
      <c r="J2091" s="342"/>
      <c r="K2091" s="341"/>
      <c r="L2091" s="343"/>
      <c r="M2091" s="337"/>
      <c r="O2091" s="336"/>
      <c r="P2091" s="319"/>
      <c r="Q2091" s="319"/>
      <c r="R2091" s="319"/>
    </row>
    <row r="2092" spans="1:18" s="335" customFormat="1" ht="39.6" customHeight="1" x14ac:dyDescent="0.25">
      <c r="A2092" s="326"/>
      <c r="B2092" s="326"/>
      <c r="C2092" s="326"/>
      <c r="D2092" s="338"/>
      <c r="E2092" s="340"/>
      <c r="F2092" s="316"/>
      <c r="G2092" s="338"/>
      <c r="H2092" s="341"/>
      <c r="I2092" s="342"/>
      <c r="J2092" s="342"/>
      <c r="K2092" s="341"/>
      <c r="L2092" s="343"/>
      <c r="M2092" s="337"/>
      <c r="O2092" s="336"/>
      <c r="P2092" s="319"/>
      <c r="Q2092" s="319"/>
      <c r="R2092" s="319"/>
    </row>
    <row r="2093" spans="1:18" s="335" customFormat="1" ht="39.6" customHeight="1" x14ac:dyDescent="0.25">
      <c r="A2093" s="326"/>
      <c r="B2093" s="326"/>
      <c r="C2093" s="326"/>
      <c r="D2093" s="338"/>
      <c r="E2093" s="340"/>
      <c r="F2093" s="316"/>
      <c r="G2093" s="338"/>
      <c r="H2093" s="341"/>
      <c r="I2093" s="342"/>
      <c r="J2093" s="342"/>
      <c r="K2093" s="341"/>
      <c r="L2093" s="343"/>
      <c r="M2093" s="337"/>
      <c r="O2093" s="336"/>
      <c r="P2093" s="319"/>
      <c r="Q2093" s="319"/>
      <c r="R2093" s="319"/>
    </row>
    <row r="2094" spans="1:18" s="335" customFormat="1" ht="39.6" customHeight="1" x14ac:dyDescent="0.25">
      <c r="A2094" s="326"/>
      <c r="B2094" s="326"/>
      <c r="C2094" s="326"/>
      <c r="D2094" s="338"/>
      <c r="E2094" s="340"/>
      <c r="F2094" s="316"/>
      <c r="G2094" s="338"/>
      <c r="H2094" s="341"/>
      <c r="I2094" s="342"/>
      <c r="J2094" s="342"/>
      <c r="K2094" s="341"/>
      <c r="L2094" s="343"/>
      <c r="M2094" s="337"/>
      <c r="O2094" s="336"/>
      <c r="P2094" s="319"/>
      <c r="Q2094" s="319"/>
      <c r="R2094" s="319"/>
    </row>
    <row r="2095" spans="1:18" s="335" customFormat="1" ht="39.6" customHeight="1" x14ac:dyDescent="0.25">
      <c r="A2095" s="326"/>
      <c r="B2095" s="326"/>
      <c r="C2095" s="326"/>
      <c r="D2095" s="338"/>
      <c r="E2095" s="340"/>
      <c r="F2095" s="316"/>
      <c r="G2095" s="338"/>
      <c r="H2095" s="341"/>
      <c r="I2095" s="342"/>
      <c r="J2095" s="342"/>
      <c r="K2095" s="341"/>
      <c r="L2095" s="343"/>
      <c r="M2095" s="337"/>
      <c r="O2095" s="336"/>
      <c r="P2095" s="319"/>
      <c r="Q2095" s="319"/>
      <c r="R2095" s="319"/>
    </row>
    <row r="2096" spans="1:18" s="335" customFormat="1" ht="39.6" customHeight="1" x14ac:dyDescent="0.25">
      <c r="A2096" s="326"/>
      <c r="B2096" s="326"/>
      <c r="C2096" s="326"/>
      <c r="D2096" s="338"/>
      <c r="E2096" s="340"/>
      <c r="F2096" s="316"/>
      <c r="G2096" s="338"/>
      <c r="H2096" s="341"/>
      <c r="I2096" s="342"/>
      <c r="J2096" s="342"/>
      <c r="K2096" s="341"/>
      <c r="L2096" s="343"/>
      <c r="M2096" s="337"/>
      <c r="O2096" s="336"/>
      <c r="P2096" s="319"/>
      <c r="Q2096" s="319"/>
      <c r="R2096" s="319"/>
    </row>
    <row r="2097" spans="1:18" s="335" customFormat="1" ht="39.6" customHeight="1" x14ac:dyDescent="0.25">
      <c r="A2097" s="326"/>
      <c r="B2097" s="326"/>
      <c r="C2097" s="326"/>
      <c r="D2097" s="338"/>
      <c r="E2097" s="340"/>
      <c r="F2097" s="316"/>
      <c r="G2097" s="338"/>
      <c r="H2097" s="341"/>
      <c r="I2097" s="342"/>
      <c r="J2097" s="342"/>
      <c r="K2097" s="341"/>
      <c r="L2097" s="343"/>
      <c r="M2097" s="337"/>
      <c r="O2097" s="336"/>
      <c r="P2097" s="319"/>
      <c r="Q2097" s="319"/>
      <c r="R2097" s="319"/>
    </row>
    <row r="2098" spans="1:18" s="335" customFormat="1" ht="39.6" customHeight="1" x14ac:dyDescent="0.25">
      <c r="A2098" s="326"/>
      <c r="B2098" s="326"/>
      <c r="C2098" s="326"/>
      <c r="D2098" s="338"/>
      <c r="E2098" s="340"/>
      <c r="F2098" s="316"/>
      <c r="G2098" s="338"/>
      <c r="H2098" s="341"/>
      <c r="I2098" s="342"/>
      <c r="J2098" s="342"/>
      <c r="K2098" s="341"/>
      <c r="L2098" s="343"/>
      <c r="M2098" s="337"/>
      <c r="O2098" s="336"/>
      <c r="P2098" s="319"/>
      <c r="Q2098" s="319"/>
      <c r="R2098" s="319"/>
    </row>
    <row r="2099" spans="1:18" s="335" customFormat="1" ht="39.6" customHeight="1" x14ac:dyDescent="0.25">
      <c r="A2099" s="326"/>
      <c r="B2099" s="326"/>
      <c r="C2099" s="326"/>
      <c r="D2099" s="338"/>
      <c r="E2099" s="340"/>
      <c r="F2099" s="316"/>
      <c r="G2099" s="338"/>
      <c r="H2099" s="341"/>
      <c r="I2099" s="342"/>
      <c r="J2099" s="342"/>
      <c r="K2099" s="341"/>
      <c r="L2099" s="343"/>
      <c r="M2099" s="337"/>
      <c r="O2099" s="336"/>
      <c r="P2099" s="319"/>
      <c r="Q2099" s="319"/>
      <c r="R2099" s="319"/>
    </row>
    <row r="2100" spans="1:18" s="335" customFormat="1" ht="39.6" customHeight="1" x14ac:dyDescent="0.25">
      <c r="A2100" s="326"/>
      <c r="B2100" s="326"/>
      <c r="C2100" s="326"/>
      <c r="D2100" s="338"/>
      <c r="E2100" s="340"/>
      <c r="F2100" s="316"/>
      <c r="G2100" s="338"/>
      <c r="H2100" s="341"/>
      <c r="I2100" s="342"/>
      <c r="J2100" s="342"/>
      <c r="K2100" s="341"/>
      <c r="L2100" s="343"/>
      <c r="M2100" s="337"/>
      <c r="O2100" s="336"/>
      <c r="P2100" s="319"/>
      <c r="Q2100" s="319"/>
      <c r="R2100" s="319"/>
    </row>
    <row r="2101" spans="1:18" s="335" customFormat="1" ht="39.6" customHeight="1" x14ac:dyDescent="0.25">
      <c r="A2101" s="326"/>
      <c r="B2101" s="326"/>
      <c r="C2101" s="326"/>
      <c r="D2101" s="338"/>
      <c r="E2101" s="340"/>
      <c r="F2101" s="316"/>
      <c r="G2101" s="338"/>
      <c r="H2101" s="341"/>
      <c r="I2101" s="342"/>
      <c r="J2101" s="342"/>
      <c r="K2101" s="341"/>
      <c r="L2101" s="343"/>
      <c r="M2101" s="337"/>
      <c r="O2101" s="336"/>
      <c r="P2101" s="319"/>
      <c r="Q2101" s="319"/>
      <c r="R2101" s="319"/>
    </row>
    <row r="2102" spans="1:18" s="335" customFormat="1" ht="39.6" customHeight="1" x14ac:dyDescent="0.25">
      <c r="A2102" s="326"/>
      <c r="B2102" s="326"/>
      <c r="C2102" s="326"/>
      <c r="D2102" s="338"/>
      <c r="E2102" s="340"/>
      <c r="F2102" s="316"/>
      <c r="G2102" s="338"/>
      <c r="H2102" s="341"/>
      <c r="I2102" s="342"/>
      <c r="J2102" s="342"/>
      <c r="K2102" s="341"/>
      <c r="L2102" s="343"/>
      <c r="M2102" s="337"/>
      <c r="O2102" s="336"/>
      <c r="P2102" s="319"/>
      <c r="Q2102" s="319"/>
      <c r="R2102" s="319"/>
    </row>
    <row r="2103" spans="1:18" s="335" customFormat="1" ht="39.6" customHeight="1" x14ac:dyDescent="0.25">
      <c r="A2103" s="326"/>
      <c r="B2103" s="326"/>
      <c r="C2103" s="326"/>
      <c r="D2103" s="338"/>
      <c r="E2103" s="340"/>
      <c r="F2103" s="316"/>
      <c r="G2103" s="338"/>
      <c r="H2103" s="341"/>
      <c r="I2103" s="342"/>
      <c r="J2103" s="342"/>
      <c r="K2103" s="341"/>
      <c r="L2103" s="343"/>
      <c r="M2103" s="337"/>
      <c r="O2103" s="336"/>
      <c r="P2103" s="319"/>
      <c r="Q2103" s="319"/>
      <c r="R2103" s="319"/>
    </row>
    <row r="2104" spans="1:18" s="335" customFormat="1" ht="39.6" customHeight="1" x14ac:dyDescent="0.25">
      <c r="A2104" s="326"/>
      <c r="B2104" s="326"/>
      <c r="C2104" s="326"/>
      <c r="D2104" s="338"/>
      <c r="E2104" s="340"/>
      <c r="F2104" s="316"/>
      <c r="G2104" s="338"/>
      <c r="H2104" s="341"/>
      <c r="I2104" s="342"/>
      <c r="J2104" s="342"/>
      <c r="K2104" s="341"/>
      <c r="L2104" s="343"/>
      <c r="M2104" s="337"/>
      <c r="O2104" s="336"/>
      <c r="P2104" s="319"/>
      <c r="Q2104" s="319"/>
      <c r="R2104" s="319"/>
    </row>
    <row r="2105" spans="1:18" s="335" customFormat="1" ht="39.6" customHeight="1" x14ac:dyDescent="0.25">
      <c r="A2105" s="326"/>
      <c r="B2105" s="326"/>
      <c r="C2105" s="326"/>
      <c r="D2105" s="338"/>
      <c r="E2105" s="340"/>
      <c r="F2105" s="316"/>
      <c r="G2105" s="338"/>
      <c r="H2105" s="341"/>
      <c r="I2105" s="342"/>
      <c r="J2105" s="342"/>
      <c r="K2105" s="341"/>
      <c r="L2105" s="343"/>
      <c r="M2105" s="337"/>
      <c r="O2105" s="336"/>
      <c r="P2105" s="319"/>
      <c r="Q2105" s="319"/>
      <c r="R2105" s="319"/>
    </row>
    <row r="2106" spans="1:18" s="335" customFormat="1" ht="39.6" customHeight="1" x14ac:dyDescent="0.25">
      <c r="A2106" s="326"/>
      <c r="B2106" s="326"/>
      <c r="C2106" s="326"/>
      <c r="D2106" s="338"/>
      <c r="E2106" s="340"/>
      <c r="F2106" s="316"/>
      <c r="G2106" s="338"/>
      <c r="H2106" s="341"/>
      <c r="I2106" s="342"/>
      <c r="J2106" s="342"/>
      <c r="K2106" s="341"/>
      <c r="L2106" s="343"/>
      <c r="M2106" s="337"/>
      <c r="O2106" s="336"/>
      <c r="P2106" s="319"/>
      <c r="Q2106" s="319"/>
      <c r="R2106" s="319"/>
    </row>
    <row r="2107" spans="1:18" s="335" customFormat="1" ht="39.6" customHeight="1" x14ac:dyDescent="0.25">
      <c r="A2107" s="326"/>
      <c r="B2107" s="326"/>
      <c r="C2107" s="326"/>
      <c r="D2107" s="338"/>
      <c r="E2107" s="340"/>
      <c r="F2107" s="316"/>
      <c r="G2107" s="338"/>
      <c r="H2107" s="341"/>
      <c r="I2107" s="342"/>
      <c r="J2107" s="342"/>
      <c r="K2107" s="341"/>
      <c r="L2107" s="343"/>
      <c r="M2107" s="337"/>
      <c r="O2107" s="336"/>
      <c r="P2107" s="319"/>
      <c r="Q2107" s="319"/>
      <c r="R2107" s="319"/>
    </row>
    <row r="2108" spans="1:18" s="335" customFormat="1" ht="39.6" customHeight="1" x14ac:dyDescent="0.25">
      <c r="A2108" s="326"/>
      <c r="B2108" s="326"/>
      <c r="C2108" s="326"/>
      <c r="D2108" s="338"/>
      <c r="E2108" s="340"/>
      <c r="F2108" s="316"/>
      <c r="G2108" s="338"/>
      <c r="H2108" s="341"/>
      <c r="I2108" s="342"/>
      <c r="J2108" s="342"/>
      <c r="K2108" s="341"/>
      <c r="L2108" s="343"/>
      <c r="M2108" s="337"/>
      <c r="O2108" s="336"/>
      <c r="P2108" s="319"/>
      <c r="Q2108" s="319"/>
      <c r="R2108" s="319"/>
    </row>
    <row r="2109" spans="1:18" s="335" customFormat="1" ht="39.6" customHeight="1" x14ac:dyDescent="0.25">
      <c r="A2109" s="326"/>
      <c r="B2109" s="326"/>
      <c r="C2109" s="326"/>
      <c r="D2109" s="338"/>
      <c r="E2109" s="340"/>
      <c r="F2109" s="316"/>
      <c r="G2109" s="338"/>
      <c r="H2109" s="341"/>
      <c r="I2109" s="342"/>
      <c r="J2109" s="342"/>
      <c r="K2109" s="341"/>
      <c r="L2109" s="343"/>
      <c r="M2109" s="337"/>
      <c r="O2109" s="336"/>
      <c r="P2109" s="319"/>
      <c r="Q2109" s="319"/>
      <c r="R2109" s="319"/>
    </row>
    <row r="2110" spans="1:18" s="335" customFormat="1" ht="39.6" customHeight="1" x14ac:dyDescent="0.25">
      <c r="A2110" s="326"/>
      <c r="B2110" s="326"/>
      <c r="C2110" s="326"/>
      <c r="D2110" s="338"/>
      <c r="E2110" s="340"/>
      <c r="F2110" s="316"/>
      <c r="G2110" s="338"/>
      <c r="H2110" s="341"/>
      <c r="I2110" s="342"/>
      <c r="J2110" s="342"/>
      <c r="K2110" s="341"/>
      <c r="L2110" s="343"/>
      <c r="M2110" s="337"/>
      <c r="O2110" s="336"/>
      <c r="P2110" s="319"/>
      <c r="Q2110" s="319"/>
      <c r="R2110" s="319"/>
    </row>
    <row r="2111" spans="1:18" s="335" customFormat="1" ht="39.6" customHeight="1" x14ac:dyDescent="0.25">
      <c r="A2111" s="326"/>
      <c r="B2111" s="326"/>
      <c r="C2111" s="326"/>
      <c r="D2111" s="338"/>
      <c r="E2111" s="340"/>
      <c r="F2111" s="316"/>
      <c r="G2111" s="338"/>
      <c r="H2111" s="341"/>
      <c r="I2111" s="342"/>
      <c r="J2111" s="342"/>
      <c r="K2111" s="341"/>
      <c r="L2111" s="343"/>
      <c r="M2111" s="337"/>
      <c r="O2111" s="336"/>
      <c r="P2111" s="319"/>
      <c r="Q2111" s="319"/>
      <c r="R2111" s="319"/>
    </row>
    <row r="2112" spans="1:18" s="335" customFormat="1" ht="39.6" customHeight="1" x14ac:dyDescent="0.25">
      <c r="A2112" s="326"/>
      <c r="B2112" s="326"/>
      <c r="C2112" s="326"/>
      <c r="D2112" s="338"/>
      <c r="E2112" s="340"/>
      <c r="F2112" s="316"/>
      <c r="G2112" s="338"/>
      <c r="H2112" s="341"/>
      <c r="I2112" s="342"/>
      <c r="J2112" s="342"/>
      <c r="K2112" s="341"/>
      <c r="L2112" s="343"/>
      <c r="M2112" s="337"/>
      <c r="O2112" s="336"/>
      <c r="P2112" s="319"/>
      <c r="Q2112" s="319"/>
      <c r="R2112" s="319"/>
    </row>
    <row r="2113" spans="1:18" s="335" customFormat="1" ht="39.6" customHeight="1" x14ac:dyDescent="0.25">
      <c r="A2113" s="326"/>
      <c r="B2113" s="326"/>
      <c r="C2113" s="326"/>
      <c r="D2113" s="338"/>
      <c r="E2113" s="340"/>
      <c r="F2113" s="316"/>
      <c r="G2113" s="338"/>
      <c r="H2113" s="341"/>
      <c r="I2113" s="342"/>
      <c r="J2113" s="342"/>
      <c r="K2113" s="341"/>
      <c r="L2113" s="343"/>
      <c r="M2113" s="337"/>
      <c r="O2113" s="336"/>
      <c r="P2113" s="319"/>
      <c r="Q2113" s="319"/>
      <c r="R2113" s="319"/>
    </row>
    <row r="2114" spans="1:18" s="335" customFormat="1" ht="39.6" customHeight="1" x14ac:dyDescent="0.25">
      <c r="A2114" s="326"/>
      <c r="B2114" s="326"/>
      <c r="C2114" s="326"/>
      <c r="D2114" s="338"/>
      <c r="E2114" s="340"/>
      <c r="F2114" s="316"/>
      <c r="G2114" s="338"/>
      <c r="H2114" s="341"/>
      <c r="I2114" s="342"/>
      <c r="J2114" s="342"/>
      <c r="K2114" s="341"/>
      <c r="L2114" s="343"/>
      <c r="M2114" s="337"/>
      <c r="O2114" s="336"/>
      <c r="P2114" s="319"/>
      <c r="Q2114" s="319"/>
      <c r="R2114" s="319"/>
    </row>
    <row r="2115" spans="1:18" s="335" customFormat="1" ht="39.6" customHeight="1" x14ac:dyDescent="0.25">
      <c r="A2115" s="326"/>
      <c r="B2115" s="326"/>
      <c r="C2115" s="326"/>
      <c r="D2115" s="338"/>
      <c r="E2115" s="340"/>
      <c r="F2115" s="316"/>
      <c r="G2115" s="338"/>
      <c r="H2115" s="341"/>
      <c r="I2115" s="342"/>
      <c r="J2115" s="342"/>
      <c r="K2115" s="341"/>
      <c r="L2115" s="343"/>
      <c r="M2115" s="337"/>
      <c r="O2115" s="336"/>
      <c r="P2115" s="319"/>
      <c r="Q2115" s="319"/>
      <c r="R2115" s="319"/>
    </row>
    <row r="2116" spans="1:18" s="335" customFormat="1" ht="39.6" customHeight="1" x14ac:dyDescent="0.25">
      <c r="A2116" s="326"/>
      <c r="B2116" s="326"/>
      <c r="C2116" s="326"/>
      <c r="D2116" s="338"/>
      <c r="E2116" s="340"/>
      <c r="F2116" s="316"/>
      <c r="G2116" s="338"/>
      <c r="H2116" s="341"/>
      <c r="I2116" s="342"/>
      <c r="J2116" s="342"/>
      <c r="K2116" s="341"/>
      <c r="L2116" s="343"/>
      <c r="M2116" s="337"/>
      <c r="O2116" s="336"/>
      <c r="P2116" s="319"/>
      <c r="Q2116" s="319"/>
      <c r="R2116" s="319"/>
    </row>
    <row r="2117" spans="1:18" s="335" customFormat="1" ht="39.6" customHeight="1" x14ac:dyDescent="0.25">
      <c r="A2117" s="326"/>
      <c r="B2117" s="326"/>
      <c r="C2117" s="326"/>
      <c r="D2117" s="338"/>
      <c r="E2117" s="340"/>
      <c r="F2117" s="316"/>
      <c r="G2117" s="338"/>
      <c r="H2117" s="341"/>
      <c r="I2117" s="342"/>
      <c r="J2117" s="342"/>
      <c r="K2117" s="341"/>
      <c r="L2117" s="343"/>
      <c r="M2117" s="337"/>
      <c r="O2117" s="336"/>
      <c r="P2117" s="319"/>
      <c r="Q2117" s="319"/>
      <c r="R2117" s="319"/>
    </row>
    <row r="2118" spans="1:18" s="335" customFormat="1" ht="39.6" customHeight="1" x14ac:dyDescent="0.25">
      <c r="A2118" s="326"/>
      <c r="B2118" s="326"/>
      <c r="C2118" s="326"/>
      <c r="D2118" s="338"/>
      <c r="E2118" s="340"/>
      <c r="F2118" s="316"/>
      <c r="G2118" s="338"/>
      <c r="H2118" s="341"/>
      <c r="I2118" s="342"/>
      <c r="J2118" s="342"/>
      <c r="K2118" s="341"/>
      <c r="L2118" s="343"/>
      <c r="M2118" s="337"/>
      <c r="O2118" s="336"/>
      <c r="P2118" s="319"/>
      <c r="Q2118" s="319"/>
      <c r="R2118" s="319"/>
    </row>
    <row r="2119" spans="1:18" s="335" customFormat="1" ht="39.6" customHeight="1" x14ac:dyDescent="0.25">
      <c r="A2119" s="326"/>
      <c r="B2119" s="326"/>
      <c r="C2119" s="326"/>
      <c r="D2119" s="338"/>
      <c r="E2119" s="340"/>
      <c r="F2119" s="316"/>
      <c r="G2119" s="338"/>
      <c r="H2119" s="341"/>
      <c r="I2119" s="342"/>
      <c r="J2119" s="342"/>
      <c r="K2119" s="341"/>
      <c r="L2119" s="343"/>
      <c r="M2119" s="337"/>
      <c r="O2119" s="336"/>
      <c r="P2119" s="319"/>
      <c r="Q2119" s="319"/>
      <c r="R2119" s="319"/>
    </row>
    <row r="2120" spans="1:18" s="335" customFormat="1" ht="39.6" customHeight="1" x14ac:dyDescent="0.25">
      <c r="A2120" s="326"/>
      <c r="B2120" s="326"/>
      <c r="C2120" s="326"/>
      <c r="D2120" s="338"/>
      <c r="E2120" s="340"/>
      <c r="F2120" s="316"/>
      <c r="G2120" s="338"/>
      <c r="H2120" s="341"/>
      <c r="I2120" s="342"/>
      <c r="J2120" s="342"/>
      <c r="K2120" s="341"/>
      <c r="L2120" s="343"/>
      <c r="M2120" s="337"/>
      <c r="O2120" s="336"/>
      <c r="P2120" s="319"/>
      <c r="Q2120" s="319"/>
      <c r="R2120" s="319"/>
    </row>
    <row r="2121" spans="1:18" s="335" customFormat="1" ht="39.6" customHeight="1" x14ac:dyDescent="0.25">
      <c r="A2121" s="326"/>
      <c r="B2121" s="326"/>
      <c r="C2121" s="326"/>
      <c r="D2121" s="338"/>
      <c r="E2121" s="340"/>
      <c r="F2121" s="316"/>
      <c r="G2121" s="338"/>
      <c r="H2121" s="341"/>
      <c r="I2121" s="342"/>
      <c r="J2121" s="342"/>
      <c r="K2121" s="341"/>
      <c r="L2121" s="343"/>
      <c r="M2121" s="337"/>
      <c r="O2121" s="336"/>
      <c r="P2121" s="319"/>
      <c r="Q2121" s="319"/>
      <c r="R2121" s="319"/>
    </row>
    <row r="2122" spans="1:18" s="335" customFormat="1" ht="39.6" customHeight="1" x14ac:dyDescent="0.25">
      <c r="A2122" s="326"/>
      <c r="B2122" s="326"/>
      <c r="C2122" s="326"/>
      <c r="D2122" s="338"/>
      <c r="E2122" s="340"/>
      <c r="F2122" s="316"/>
      <c r="G2122" s="338"/>
      <c r="H2122" s="341"/>
      <c r="I2122" s="342"/>
      <c r="J2122" s="342"/>
      <c r="K2122" s="341"/>
      <c r="L2122" s="343"/>
      <c r="M2122" s="337"/>
      <c r="O2122" s="336"/>
      <c r="P2122" s="319"/>
      <c r="Q2122" s="319"/>
      <c r="R2122" s="319"/>
    </row>
    <row r="2123" spans="1:18" s="335" customFormat="1" ht="39.6" customHeight="1" x14ac:dyDescent="0.25">
      <c r="A2123" s="326"/>
      <c r="B2123" s="326"/>
      <c r="C2123" s="326"/>
      <c r="D2123" s="338"/>
      <c r="E2123" s="340"/>
      <c r="F2123" s="316"/>
      <c r="G2123" s="338"/>
      <c r="H2123" s="341"/>
      <c r="I2123" s="342"/>
      <c r="J2123" s="342"/>
      <c r="K2123" s="341"/>
      <c r="L2123" s="343"/>
      <c r="M2123" s="337"/>
      <c r="O2123" s="336"/>
      <c r="P2123" s="319"/>
      <c r="Q2123" s="319"/>
      <c r="R2123" s="319"/>
    </row>
    <row r="2124" spans="1:18" s="335" customFormat="1" ht="39.6" customHeight="1" x14ac:dyDescent="0.25">
      <c r="A2124" s="326"/>
      <c r="B2124" s="326"/>
      <c r="C2124" s="326"/>
      <c r="D2124" s="338"/>
      <c r="E2124" s="340"/>
      <c r="F2124" s="316"/>
      <c r="G2124" s="338"/>
      <c r="H2124" s="341"/>
      <c r="I2124" s="342"/>
      <c r="J2124" s="342"/>
      <c r="K2124" s="341"/>
      <c r="L2124" s="343"/>
      <c r="M2124" s="337"/>
      <c r="O2124" s="336"/>
      <c r="P2124" s="319"/>
      <c r="Q2124" s="319"/>
      <c r="R2124" s="319"/>
    </row>
    <row r="2125" spans="1:18" s="335" customFormat="1" ht="39.6" customHeight="1" x14ac:dyDescent="0.25">
      <c r="A2125" s="326"/>
      <c r="B2125" s="326"/>
      <c r="C2125" s="326"/>
      <c r="D2125" s="338"/>
      <c r="E2125" s="340"/>
      <c r="F2125" s="316"/>
      <c r="G2125" s="338"/>
      <c r="H2125" s="341"/>
      <c r="I2125" s="342"/>
      <c r="J2125" s="342"/>
      <c r="K2125" s="341"/>
      <c r="L2125" s="343"/>
      <c r="M2125" s="337"/>
      <c r="O2125" s="336"/>
      <c r="P2125" s="319"/>
      <c r="Q2125" s="319"/>
      <c r="R2125" s="319"/>
    </row>
    <row r="2126" spans="1:18" s="335" customFormat="1" ht="39.6" customHeight="1" x14ac:dyDescent="0.25">
      <c r="A2126" s="326"/>
      <c r="B2126" s="326"/>
      <c r="C2126" s="326"/>
      <c r="D2126" s="338"/>
      <c r="E2126" s="340"/>
      <c r="F2126" s="316"/>
      <c r="G2126" s="338"/>
      <c r="H2126" s="341"/>
      <c r="I2126" s="342"/>
      <c r="J2126" s="342"/>
      <c r="K2126" s="341"/>
      <c r="L2126" s="343"/>
      <c r="M2126" s="337"/>
      <c r="O2126" s="336"/>
      <c r="P2126" s="319"/>
      <c r="Q2126" s="319"/>
      <c r="R2126" s="319"/>
    </row>
    <row r="2127" spans="1:18" s="335" customFormat="1" ht="39.6" customHeight="1" x14ac:dyDescent="0.25">
      <c r="A2127" s="326"/>
      <c r="B2127" s="326"/>
      <c r="C2127" s="326"/>
      <c r="D2127" s="338"/>
      <c r="E2127" s="340"/>
      <c r="F2127" s="316"/>
      <c r="G2127" s="338"/>
      <c r="H2127" s="341"/>
      <c r="I2127" s="342"/>
      <c r="J2127" s="342"/>
      <c r="K2127" s="341"/>
      <c r="L2127" s="343"/>
      <c r="M2127" s="337"/>
      <c r="O2127" s="336"/>
      <c r="P2127" s="319"/>
      <c r="Q2127" s="319"/>
      <c r="R2127" s="319"/>
    </row>
    <row r="2128" spans="1:18" s="335" customFormat="1" ht="39.6" customHeight="1" x14ac:dyDescent="0.25">
      <c r="A2128" s="326"/>
      <c r="B2128" s="326"/>
      <c r="C2128" s="326"/>
      <c r="D2128" s="338"/>
      <c r="E2128" s="340"/>
      <c r="F2128" s="316"/>
      <c r="G2128" s="338"/>
      <c r="H2128" s="341"/>
      <c r="I2128" s="342"/>
      <c r="J2128" s="342"/>
      <c r="K2128" s="341"/>
      <c r="L2128" s="343"/>
      <c r="M2128" s="337"/>
      <c r="O2128" s="336"/>
      <c r="P2128" s="319"/>
      <c r="Q2128" s="319"/>
      <c r="R2128" s="319"/>
    </row>
    <row r="2129" spans="1:18" s="335" customFormat="1" ht="39.6" customHeight="1" x14ac:dyDescent="0.25">
      <c r="A2129" s="326"/>
      <c r="B2129" s="326"/>
      <c r="C2129" s="326"/>
      <c r="D2129" s="338"/>
      <c r="E2129" s="340"/>
      <c r="F2129" s="316"/>
      <c r="G2129" s="338"/>
      <c r="H2129" s="341"/>
      <c r="I2129" s="342"/>
      <c r="J2129" s="342"/>
      <c r="K2129" s="341"/>
      <c r="L2129" s="343"/>
      <c r="M2129" s="337"/>
      <c r="O2129" s="336"/>
      <c r="P2129" s="319"/>
      <c r="Q2129" s="319"/>
      <c r="R2129" s="319"/>
    </row>
    <row r="2130" spans="1:18" s="335" customFormat="1" ht="39.6" customHeight="1" x14ac:dyDescent="0.25">
      <c r="A2130" s="326"/>
      <c r="B2130" s="326"/>
      <c r="C2130" s="326"/>
      <c r="D2130" s="338"/>
      <c r="E2130" s="340"/>
      <c r="F2130" s="316"/>
      <c r="G2130" s="338"/>
      <c r="H2130" s="341"/>
      <c r="I2130" s="342"/>
      <c r="J2130" s="342"/>
      <c r="K2130" s="341"/>
      <c r="L2130" s="343"/>
      <c r="M2130" s="337"/>
      <c r="O2130" s="336"/>
      <c r="P2130" s="319"/>
      <c r="Q2130" s="319"/>
      <c r="R2130" s="319"/>
    </row>
    <row r="2131" spans="1:18" s="335" customFormat="1" ht="39.6" customHeight="1" x14ac:dyDescent="0.25">
      <c r="A2131" s="326"/>
      <c r="B2131" s="326"/>
      <c r="C2131" s="326"/>
      <c r="D2131" s="338"/>
      <c r="E2131" s="340"/>
      <c r="F2131" s="316"/>
      <c r="G2131" s="338"/>
      <c r="H2131" s="341"/>
      <c r="I2131" s="342"/>
      <c r="J2131" s="342"/>
      <c r="K2131" s="341"/>
      <c r="L2131" s="343"/>
      <c r="M2131" s="337"/>
      <c r="O2131" s="336"/>
      <c r="P2131" s="319"/>
      <c r="Q2131" s="319"/>
      <c r="R2131" s="319"/>
    </row>
    <row r="2132" spans="1:18" s="335" customFormat="1" ht="39.6" customHeight="1" x14ac:dyDescent="0.25">
      <c r="A2132" s="326"/>
      <c r="B2132" s="326"/>
      <c r="C2132" s="326"/>
      <c r="D2132" s="338"/>
      <c r="E2132" s="340"/>
      <c r="F2132" s="316"/>
      <c r="G2132" s="338"/>
      <c r="H2132" s="341"/>
      <c r="I2132" s="342"/>
      <c r="J2132" s="342"/>
      <c r="K2132" s="341"/>
      <c r="L2132" s="343"/>
      <c r="M2132" s="337"/>
      <c r="O2132" s="336"/>
      <c r="P2132" s="319"/>
      <c r="Q2132" s="319"/>
      <c r="R2132" s="319"/>
    </row>
    <row r="2133" spans="1:18" s="335" customFormat="1" ht="39.6" customHeight="1" x14ac:dyDescent="0.25">
      <c r="A2133" s="326"/>
      <c r="B2133" s="326"/>
      <c r="C2133" s="326"/>
      <c r="D2133" s="338"/>
      <c r="E2133" s="340"/>
      <c r="F2133" s="316"/>
      <c r="G2133" s="338"/>
      <c r="H2133" s="341"/>
      <c r="I2133" s="342"/>
      <c r="J2133" s="342"/>
      <c r="K2133" s="341"/>
      <c r="L2133" s="343"/>
      <c r="M2133" s="337"/>
      <c r="O2133" s="336"/>
      <c r="P2133" s="319"/>
      <c r="Q2133" s="319"/>
      <c r="R2133" s="319"/>
    </row>
    <row r="2134" spans="1:18" s="335" customFormat="1" ht="39.6" customHeight="1" x14ac:dyDescent="0.25">
      <c r="A2134" s="326"/>
      <c r="B2134" s="326"/>
      <c r="C2134" s="326"/>
      <c r="D2134" s="338"/>
      <c r="E2134" s="340"/>
      <c r="F2134" s="316"/>
      <c r="G2134" s="338"/>
      <c r="H2134" s="341"/>
      <c r="I2134" s="342"/>
      <c r="J2134" s="342"/>
      <c r="K2134" s="341"/>
      <c r="L2134" s="343"/>
      <c r="M2134" s="337"/>
      <c r="O2134" s="336"/>
      <c r="P2134" s="319"/>
      <c r="Q2134" s="319"/>
      <c r="R2134" s="319"/>
    </row>
    <row r="2135" spans="1:18" s="335" customFormat="1" ht="39.6" customHeight="1" x14ac:dyDescent="0.25">
      <c r="A2135" s="326"/>
      <c r="B2135" s="326"/>
      <c r="C2135" s="326"/>
      <c r="D2135" s="338"/>
      <c r="E2135" s="340"/>
      <c r="F2135" s="316"/>
      <c r="G2135" s="338"/>
      <c r="H2135" s="341"/>
      <c r="I2135" s="342"/>
      <c r="J2135" s="342"/>
      <c r="K2135" s="341"/>
      <c r="L2135" s="343"/>
      <c r="M2135" s="337"/>
      <c r="O2135" s="336"/>
      <c r="P2135" s="319"/>
      <c r="Q2135" s="319"/>
      <c r="R2135" s="319"/>
    </row>
    <row r="2136" spans="1:18" s="335" customFormat="1" ht="39.6" customHeight="1" x14ac:dyDescent="0.25">
      <c r="A2136" s="326"/>
      <c r="B2136" s="326"/>
      <c r="C2136" s="326"/>
      <c r="D2136" s="338"/>
      <c r="E2136" s="340"/>
      <c r="F2136" s="316"/>
      <c r="G2136" s="338"/>
      <c r="H2136" s="341"/>
      <c r="I2136" s="342"/>
      <c r="J2136" s="342"/>
      <c r="K2136" s="341"/>
      <c r="L2136" s="343"/>
      <c r="M2136" s="337"/>
      <c r="O2136" s="336"/>
      <c r="P2136" s="319"/>
      <c r="Q2136" s="319"/>
      <c r="R2136" s="319"/>
    </row>
    <row r="2137" spans="1:18" s="335" customFormat="1" ht="39.6" customHeight="1" x14ac:dyDescent="0.25">
      <c r="A2137" s="326"/>
      <c r="B2137" s="326"/>
      <c r="C2137" s="326"/>
      <c r="D2137" s="338"/>
      <c r="E2137" s="340"/>
      <c r="F2137" s="316"/>
      <c r="G2137" s="338"/>
      <c r="H2137" s="341"/>
      <c r="I2137" s="342"/>
      <c r="J2137" s="342"/>
      <c r="K2137" s="341"/>
      <c r="L2137" s="343"/>
      <c r="M2137" s="337"/>
      <c r="O2137" s="336"/>
      <c r="P2137" s="319"/>
      <c r="Q2137" s="319"/>
      <c r="R2137" s="319"/>
    </row>
    <row r="2138" spans="1:18" s="335" customFormat="1" ht="39.6" customHeight="1" x14ac:dyDescent="0.25">
      <c r="A2138" s="326"/>
      <c r="B2138" s="326"/>
      <c r="C2138" s="326"/>
      <c r="D2138" s="338"/>
      <c r="E2138" s="340"/>
      <c r="F2138" s="316"/>
      <c r="G2138" s="338"/>
      <c r="H2138" s="341"/>
      <c r="I2138" s="342"/>
      <c r="J2138" s="342"/>
      <c r="K2138" s="341"/>
      <c r="L2138" s="343"/>
      <c r="M2138" s="337"/>
      <c r="O2138" s="336"/>
      <c r="P2138" s="319"/>
      <c r="Q2138" s="319"/>
      <c r="R2138" s="319"/>
    </row>
    <row r="2139" spans="1:18" s="335" customFormat="1" ht="39.6" customHeight="1" x14ac:dyDescent="0.25">
      <c r="A2139" s="326"/>
      <c r="B2139" s="326"/>
      <c r="C2139" s="326"/>
      <c r="D2139" s="338"/>
      <c r="E2139" s="340"/>
      <c r="F2139" s="316"/>
      <c r="G2139" s="338"/>
      <c r="H2139" s="341"/>
      <c r="I2139" s="342"/>
      <c r="J2139" s="342"/>
      <c r="K2139" s="341"/>
      <c r="L2139" s="343"/>
      <c r="M2139" s="337"/>
      <c r="O2139" s="336"/>
      <c r="P2139" s="319"/>
      <c r="Q2139" s="319"/>
      <c r="R2139" s="319"/>
    </row>
    <row r="2140" spans="1:18" s="335" customFormat="1" ht="39.6" customHeight="1" x14ac:dyDescent="0.25">
      <c r="A2140" s="326"/>
      <c r="B2140" s="326"/>
      <c r="C2140" s="326"/>
      <c r="D2140" s="338"/>
      <c r="E2140" s="340"/>
      <c r="F2140" s="316"/>
      <c r="G2140" s="338"/>
      <c r="H2140" s="341"/>
      <c r="I2140" s="342"/>
      <c r="J2140" s="342"/>
      <c r="K2140" s="341"/>
      <c r="L2140" s="343"/>
      <c r="M2140" s="337"/>
      <c r="O2140" s="336"/>
      <c r="P2140" s="319"/>
      <c r="Q2140" s="319"/>
      <c r="R2140" s="319"/>
    </row>
    <row r="2141" spans="1:18" s="335" customFormat="1" ht="39.6" customHeight="1" x14ac:dyDescent="0.25">
      <c r="A2141" s="326"/>
      <c r="B2141" s="326"/>
      <c r="C2141" s="326"/>
      <c r="D2141" s="338"/>
      <c r="E2141" s="340"/>
      <c r="F2141" s="316"/>
      <c r="G2141" s="338"/>
      <c r="H2141" s="341"/>
      <c r="I2141" s="342"/>
      <c r="J2141" s="342"/>
      <c r="K2141" s="341"/>
      <c r="L2141" s="343"/>
      <c r="M2141" s="337"/>
      <c r="O2141" s="336"/>
      <c r="P2141" s="319"/>
      <c r="Q2141" s="319"/>
      <c r="R2141" s="319"/>
    </row>
    <row r="2142" spans="1:18" s="335" customFormat="1" ht="39.6" customHeight="1" x14ac:dyDescent="0.25">
      <c r="A2142" s="326"/>
      <c r="B2142" s="326"/>
      <c r="C2142" s="326"/>
      <c r="D2142" s="338"/>
      <c r="E2142" s="340"/>
      <c r="F2142" s="316"/>
      <c r="G2142" s="338"/>
      <c r="H2142" s="341"/>
      <c r="I2142" s="342"/>
      <c r="J2142" s="342"/>
      <c r="K2142" s="341"/>
      <c r="L2142" s="343"/>
      <c r="M2142" s="337"/>
      <c r="O2142" s="336"/>
      <c r="P2142" s="319"/>
      <c r="Q2142" s="319"/>
      <c r="R2142" s="319"/>
    </row>
    <row r="2143" spans="1:18" s="335" customFormat="1" ht="39.6" customHeight="1" x14ac:dyDescent="0.25">
      <c r="A2143" s="326"/>
      <c r="B2143" s="326"/>
      <c r="C2143" s="326"/>
      <c r="D2143" s="338"/>
      <c r="E2143" s="340"/>
      <c r="F2143" s="316"/>
      <c r="G2143" s="338"/>
      <c r="H2143" s="341"/>
      <c r="I2143" s="342"/>
      <c r="J2143" s="342"/>
      <c r="K2143" s="341"/>
      <c r="L2143" s="343"/>
      <c r="M2143" s="337"/>
      <c r="O2143" s="336"/>
      <c r="P2143" s="319"/>
      <c r="Q2143" s="319"/>
      <c r="R2143" s="319"/>
    </row>
    <row r="2144" spans="1:18" s="335" customFormat="1" ht="39.6" customHeight="1" x14ac:dyDescent="0.25">
      <c r="A2144" s="326"/>
      <c r="B2144" s="326"/>
      <c r="C2144" s="326"/>
      <c r="D2144" s="338"/>
      <c r="E2144" s="340"/>
      <c r="F2144" s="316"/>
      <c r="G2144" s="338"/>
      <c r="H2144" s="341"/>
      <c r="I2144" s="342"/>
      <c r="J2144" s="342"/>
      <c r="K2144" s="341"/>
      <c r="L2144" s="343"/>
      <c r="M2144" s="337"/>
      <c r="O2144" s="336"/>
      <c r="P2144" s="319"/>
      <c r="Q2144" s="319"/>
      <c r="R2144" s="319"/>
    </row>
    <row r="2145" spans="1:18" s="335" customFormat="1" ht="39.6" customHeight="1" x14ac:dyDescent="0.25">
      <c r="A2145" s="326"/>
      <c r="B2145" s="326"/>
      <c r="C2145" s="326"/>
      <c r="D2145" s="338"/>
      <c r="E2145" s="340"/>
      <c r="F2145" s="316"/>
      <c r="G2145" s="338"/>
      <c r="H2145" s="341"/>
      <c r="I2145" s="342"/>
      <c r="J2145" s="342"/>
      <c r="K2145" s="341"/>
      <c r="L2145" s="343"/>
      <c r="M2145" s="337"/>
      <c r="O2145" s="336"/>
      <c r="P2145" s="319"/>
      <c r="Q2145" s="319"/>
      <c r="R2145" s="319"/>
    </row>
    <row r="2146" spans="1:18" s="335" customFormat="1" ht="39.6" customHeight="1" x14ac:dyDescent="0.25">
      <c r="A2146" s="326"/>
      <c r="B2146" s="326"/>
      <c r="C2146" s="326"/>
      <c r="D2146" s="338"/>
      <c r="E2146" s="340"/>
      <c r="F2146" s="316"/>
      <c r="G2146" s="338"/>
      <c r="H2146" s="341"/>
      <c r="I2146" s="342"/>
      <c r="J2146" s="342"/>
      <c r="K2146" s="341"/>
      <c r="L2146" s="343"/>
      <c r="M2146" s="337"/>
      <c r="O2146" s="336"/>
      <c r="P2146" s="319"/>
      <c r="Q2146" s="319"/>
      <c r="R2146" s="319"/>
    </row>
    <row r="2147" spans="1:18" s="335" customFormat="1" ht="39.6" customHeight="1" x14ac:dyDescent="0.25">
      <c r="A2147" s="326"/>
      <c r="B2147" s="326"/>
      <c r="C2147" s="326"/>
      <c r="D2147" s="338"/>
      <c r="E2147" s="340"/>
      <c r="F2147" s="316"/>
      <c r="G2147" s="338"/>
      <c r="H2147" s="341"/>
      <c r="I2147" s="342"/>
      <c r="J2147" s="342"/>
      <c r="K2147" s="341"/>
      <c r="L2147" s="343"/>
      <c r="M2147" s="337"/>
      <c r="O2147" s="336"/>
      <c r="P2147" s="319"/>
      <c r="Q2147" s="319"/>
      <c r="R2147" s="319"/>
    </row>
    <row r="2148" spans="1:18" s="335" customFormat="1" ht="39.6" customHeight="1" x14ac:dyDescent="0.25">
      <c r="A2148" s="326"/>
      <c r="B2148" s="326"/>
      <c r="C2148" s="326"/>
      <c r="D2148" s="338"/>
      <c r="E2148" s="340"/>
      <c r="F2148" s="316"/>
      <c r="G2148" s="338"/>
      <c r="H2148" s="341"/>
      <c r="I2148" s="342"/>
      <c r="J2148" s="342"/>
      <c r="K2148" s="341"/>
      <c r="L2148" s="343"/>
      <c r="M2148" s="337"/>
      <c r="O2148" s="336"/>
      <c r="P2148" s="319"/>
      <c r="Q2148" s="319"/>
      <c r="R2148" s="319"/>
    </row>
    <row r="2149" spans="1:18" s="335" customFormat="1" ht="39.6" customHeight="1" x14ac:dyDescent="0.25">
      <c r="A2149" s="326"/>
      <c r="B2149" s="326"/>
      <c r="C2149" s="326"/>
      <c r="D2149" s="338"/>
      <c r="E2149" s="340"/>
      <c r="F2149" s="316"/>
      <c r="G2149" s="338"/>
      <c r="H2149" s="341"/>
      <c r="I2149" s="342"/>
      <c r="J2149" s="342"/>
      <c r="K2149" s="341"/>
      <c r="L2149" s="343"/>
      <c r="M2149" s="337"/>
      <c r="O2149" s="336"/>
      <c r="P2149" s="319"/>
      <c r="Q2149" s="319"/>
      <c r="R2149" s="319"/>
    </row>
    <row r="2150" spans="1:18" s="335" customFormat="1" ht="39.6" customHeight="1" x14ac:dyDescent="0.25">
      <c r="A2150" s="326"/>
      <c r="B2150" s="326"/>
      <c r="C2150" s="326"/>
      <c r="D2150" s="338"/>
      <c r="E2150" s="340"/>
      <c r="F2150" s="316"/>
      <c r="G2150" s="338"/>
      <c r="H2150" s="341"/>
      <c r="I2150" s="342"/>
      <c r="J2150" s="342"/>
      <c r="K2150" s="341"/>
      <c r="L2150" s="343"/>
      <c r="M2150" s="337"/>
      <c r="O2150" s="336"/>
      <c r="P2150" s="319"/>
      <c r="Q2150" s="319"/>
      <c r="R2150" s="319"/>
    </row>
    <row r="2151" spans="1:18" s="335" customFormat="1" ht="39.6" customHeight="1" x14ac:dyDescent="0.25">
      <c r="A2151" s="326"/>
      <c r="B2151" s="326"/>
      <c r="C2151" s="326"/>
      <c r="D2151" s="338"/>
      <c r="E2151" s="340"/>
      <c r="F2151" s="316"/>
      <c r="G2151" s="338"/>
      <c r="H2151" s="341"/>
      <c r="I2151" s="342"/>
      <c r="J2151" s="342"/>
      <c r="K2151" s="341"/>
      <c r="L2151" s="343"/>
      <c r="M2151" s="337"/>
      <c r="O2151" s="336"/>
      <c r="P2151" s="319"/>
      <c r="Q2151" s="319"/>
      <c r="R2151" s="319"/>
    </row>
    <row r="2152" spans="1:18" s="335" customFormat="1" ht="39.6" customHeight="1" x14ac:dyDescent="0.25">
      <c r="A2152" s="326"/>
      <c r="B2152" s="326"/>
      <c r="C2152" s="326"/>
      <c r="D2152" s="338"/>
      <c r="E2152" s="340"/>
      <c r="F2152" s="316"/>
      <c r="G2152" s="338"/>
      <c r="H2152" s="341"/>
      <c r="I2152" s="342"/>
      <c r="J2152" s="342"/>
      <c r="K2152" s="341"/>
      <c r="L2152" s="343"/>
      <c r="M2152" s="337"/>
      <c r="O2152" s="336"/>
      <c r="P2152" s="319"/>
      <c r="Q2152" s="319"/>
      <c r="R2152" s="319"/>
    </row>
    <row r="2153" spans="1:18" s="335" customFormat="1" ht="39.6" customHeight="1" x14ac:dyDescent="0.25">
      <c r="A2153" s="326"/>
      <c r="B2153" s="326"/>
      <c r="C2153" s="326"/>
      <c r="D2153" s="338"/>
      <c r="E2153" s="340"/>
      <c r="F2153" s="316"/>
      <c r="G2153" s="338"/>
      <c r="H2153" s="341"/>
      <c r="I2153" s="342"/>
      <c r="J2153" s="342"/>
      <c r="K2153" s="341"/>
      <c r="L2153" s="343"/>
      <c r="M2153" s="337"/>
      <c r="O2153" s="336"/>
      <c r="P2153" s="319"/>
      <c r="Q2153" s="319"/>
      <c r="R2153" s="319"/>
    </row>
    <row r="2154" spans="1:18" s="335" customFormat="1" ht="39.6" customHeight="1" x14ac:dyDescent="0.25">
      <c r="A2154" s="326"/>
      <c r="B2154" s="326"/>
      <c r="C2154" s="326"/>
      <c r="D2154" s="338"/>
      <c r="E2154" s="340"/>
      <c r="F2154" s="316"/>
      <c r="G2154" s="338"/>
      <c r="H2154" s="341"/>
      <c r="I2154" s="342"/>
      <c r="J2154" s="342"/>
      <c r="K2154" s="341"/>
      <c r="L2154" s="343"/>
      <c r="M2154" s="337"/>
      <c r="O2154" s="336"/>
      <c r="P2154" s="319"/>
      <c r="Q2154" s="319"/>
      <c r="R2154" s="319"/>
    </row>
    <row r="2155" spans="1:18" s="335" customFormat="1" ht="39.6" customHeight="1" x14ac:dyDescent="0.25">
      <c r="A2155" s="326"/>
      <c r="B2155" s="326"/>
      <c r="C2155" s="326"/>
      <c r="D2155" s="338"/>
      <c r="E2155" s="340"/>
      <c r="F2155" s="316"/>
      <c r="G2155" s="338"/>
      <c r="H2155" s="341"/>
      <c r="I2155" s="342"/>
      <c r="J2155" s="342"/>
      <c r="K2155" s="341"/>
      <c r="L2155" s="343"/>
      <c r="M2155" s="337"/>
      <c r="O2155" s="336"/>
      <c r="P2155" s="319"/>
      <c r="Q2155" s="319"/>
      <c r="R2155" s="319"/>
    </row>
    <row r="2156" spans="1:18" s="335" customFormat="1" ht="39.6" customHeight="1" x14ac:dyDescent="0.25">
      <c r="A2156" s="326"/>
      <c r="B2156" s="326"/>
      <c r="C2156" s="326"/>
      <c r="D2156" s="338"/>
      <c r="E2156" s="340"/>
      <c r="F2156" s="316"/>
      <c r="G2156" s="338"/>
      <c r="H2156" s="341"/>
      <c r="I2156" s="342"/>
      <c r="J2156" s="342"/>
      <c r="K2156" s="341"/>
      <c r="L2156" s="343"/>
      <c r="M2156" s="337"/>
      <c r="O2156" s="336"/>
      <c r="P2156" s="319"/>
      <c r="Q2156" s="319"/>
      <c r="R2156" s="319"/>
    </row>
    <row r="2157" spans="1:18" s="335" customFormat="1" ht="39.6" customHeight="1" x14ac:dyDescent="0.25">
      <c r="A2157" s="326"/>
      <c r="B2157" s="326"/>
      <c r="C2157" s="326"/>
      <c r="D2157" s="338"/>
      <c r="E2157" s="340"/>
      <c r="F2157" s="316"/>
      <c r="G2157" s="338"/>
      <c r="H2157" s="341"/>
      <c r="I2157" s="342"/>
      <c r="J2157" s="342"/>
      <c r="K2157" s="341"/>
      <c r="L2157" s="343"/>
      <c r="M2157" s="337"/>
      <c r="O2157" s="336"/>
      <c r="P2157" s="319"/>
      <c r="Q2157" s="319"/>
      <c r="R2157" s="319"/>
    </row>
    <row r="2158" spans="1:18" s="335" customFormat="1" ht="39.6" customHeight="1" x14ac:dyDescent="0.25">
      <c r="A2158" s="326"/>
      <c r="B2158" s="326"/>
      <c r="C2158" s="326"/>
      <c r="D2158" s="338"/>
      <c r="E2158" s="340"/>
      <c r="F2158" s="316"/>
      <c r="G2158" s="338"/>
      <c r="H2158" s="341"/>
      <c r="I2158" s="342"/>
      <c r="J2158" s="342"/>
      <c r="K2158" s="341"/>
      <c r="L2158" s="343"/>
      <c r="M2158" s="337"/>
      <c r="O2158" s="336"/>
      <c r="P2158" s="319"/>
      <c r="Q2158" s="319"/>
      <c r="R2158" s="319"/>
    </row>
    <row r="2159" spans="1:18" s="335" customFormat="1" ht="39.6" customHeight="1" x14ac:dyDescent="0.25">
      <c r="A2159" s="326"/>
      <c r="B2159" s="326"/>
      <c r="C2159" s="326"/>
      <c r="D2159" s="338"/>
      <c r="E2159" s="340"/>
      <c r="F2159" s="316"/>
      <c r="G2159" s="338"/>
      <c r="H2159" s="341"/>
      <c r="I2159" s="342"/>
      <c r="J2159" s="342"/>
      <c r="K2159" s="341"/>
      <c r="L2159" s="343"/>
      <c r="M2159" s="337"/>
      <c r="O2159" s="336"/>
      <c r="P2159" s="319"/>
      <c r="Q2159" s="319"/>
      <c r="R2159" s="319"/>
    </row>
    <row r="2160" spans="1:18" s="335" customFormat="1" ht="39.6" customHeight="1" x14ac:dyDescent="0.25">
      <c r="A2160" s="326"/>
      <c r="B2160" s="326"/>
      <c r="C2160" s="326"/>
      <c r="D2160" s="338"/>
      <c r="E2160" s="340"/>
      <c r="F2160" s="316"/>
      <c r="G2160" s="338"/>
      <c r="H2160" s="341"/>
      <c r="I2160" s="342"/>
      <c r="J2160" s="342"/>
      <c r="K2160" s="341"/>
      <c r="L2160" s="343"/>
      <c r="M2160" s="337"/>
      <c r="O2160" s="336"/>
      <c r="P2160" s="319"/>
      <c r="Q2160" s="319"/>
      <c r="R2160" s="319"/>
    </row>
    <row r="2161" spans="1:18" s="335" customFormat="1" ht="39.6" customHeight="1" x14ac:dyDescent="0.25">
      <c r="A2161" s="326"/>
      <c r="B2161" s="326"/>
      <c r="C2161" s="326"/>
      <c r="D2161" s="338"/>
      <c r="E2161" s="340"/>
      <c r="F2161" s="316"/>
      <c r="G2161" s="338"/>
      <c r="H2161" s="341"/>
      <c r="I2161" s="342"/>
      <c r="J2161" s="342"/>
      <c r="K2161" s="341"/>
      <c r="L2161" s="343"/>
      <c r="M2161" s="337"/>
      <c r="O2161" s="336"/>
      <c r="P2161" s="319"/>
      <c r="Q2161" s="319"/>
      <c r="R2161" s="319"/>
    </row>
    <row r="2162" spans="1:18" s="335" customFormat="1" ht="39.6" customHeight="1" x14ac:dyDescent="0.25">
      <c r="A2162" s="326"/>
      <c r="B2162" s="326"/>
      <c r="C2162" s="326"/>
      <c r="D2162" s="338"/>
      <c r="E2162" s="340"/>
      <c r="F2162" s="316"/>
      <c r="G2162" s="338"/>
      <c r="H2162" s="341"/>
      <c r="I2162" s="342"/>
      <c r="J2162" s="342"/>
      <c r="K2162" s="341"/>
      <c r="L2162" s="343"/>
      <c r="M2162" s="337"/>
      <c r="O2162" s="336"/>
      <c r="P2162" s="319"/>
      <c r="Q2162" s="319"/>
      <c r="R2162" s="319"/>
    </row>
    <row r="2163" spans="1:18" s="335" customFormat="1" ht="39.6" customHeight="1" x14ac:dyDescent="0.25">
      <c r="A2163" s="326"/>
      <c r="B2163" s="326"/>
      <c r="C2163" s="326"/>
      <c r="D2163" s="338"/>
      <c r="E2163" s="340"/>
      <c r="F2163" s="316"/>
      <c r="G2163" s="338"/>
      <c r="H2163" s="341"/>
      <c r="I2163" s="342"/>
      <c r="J2163" s="342"/>
      <c r="K2163" s="341"/>
      <c r="L2163" s="343"/>
      <c r="M2163" s="337"/>
      <c r="O2163" s="336"/>
      <c r="P2163" s="319"/>
      <c r="Q2163" s="319"/>
      <c r="R2163" s="319"/>
    </row>
    <row r="2164" spans="1:18" s="335" customFormat="1" ht="39.6" customHeight="1" x14ac:dyDescent="0.25">
      <c r="A2164" s="326"/>
      <c r="B2164" s="326"/>
      <c r="C2164" s="326"/>
      <c r="D2164" s="338"/>
      <c r="E2164" s="340"/>
      <c r="F2164" s="316"/>
      <c r="G2164" s="338"/>
      <c r="H2164" s="341"/>
      <c r="I2164" s="342"/>
      <c r="J2164" s="342"/>
      <c r="K2164" s="341"/>
      <c r="L2164" s="343"/>
      <c r="M2164" s="337"/>
      <c r="O2164" s="336"/>
      <c r="P2164" s="319"/>
      <c r="Q2164" s="319"/>
      <c r="R2164" s="319"/>
    </row>
    <row r="2165" spans="1:18" s="335" customFormat="1" ht="39.6" customHeight="1" x14ac:dyDescent="0.25">
      <c r="A2165" s="326"/>
      <c r="B2165" s="326"/>
      <c r="C2165" s="326"/>
      <c r="D2165" s="338"/>
      <c r="E2165" s="340"/>
      <c r="F2165" s="316"/>
      <c r="G2165" s="338"/>
      <c r="H2165" s="341"/>
      <c r="I2165" s="342"/>
      <c r="J2165" s="342"/>
      <c r="K2165" s="341"/>
      <c r="L2165" s="343"/>
      <c r="M2165" s="337"/>
      <c r="O2165" s="336"/>
      <c r="P2165" s="319"/>
      <c r="Q2165" s="319"/>
      <c r="R2165" s="319"/>
    </row>
    <row r="2166" spans="1:18" s="335" customFormat="1" ht="39.6" customHeight="1" x14ac:dyDescent="0.25">
      <c r="A2166" s="326"/>
      <c r="B2166" s="326"/>
      <c r="C2166" s="326"/>
      <c r="D2166" s="338"/>
      <c r="E2166" s="340"/>
      <c r="F2166" s="316"/>
      <c r="G2166" s="338"/>
      <c r="H2166" s="341"/>
      <c r="I2166" s="342"/>
      <c r="J2166" s="342"/>
      <c r="K2166" s="341"/>
      <c r="L2166" s="343"/>
      <c r="M2166" s="337"/>
      <c r="O2166" s="336"/>
      <c r="P2166" s="319"/>
      <c r="Q2166" s="319"/>
      <c r="R2166" s="319"/>
    </row>
    <row r="2167" spans="1:18" s="335" customFormat="1" ht="39.6" customHeight="1" x14ac:dyDescent="0.25">
      <c r="A2167" s="326"/>
      <c r="B2167" s="326"/>
      <c r="C2167" s="326"/>
      <c r="D2167" s="338"/>
      <c r="E2167" s="340"/>
      <c r="F2167" s="316"/>
      <c r="G2167" s="338"/>
      <c r="H2167" s="341"/>
      <c r="I2167" s="342"/>
      <c r="J2167" s="342"/>
      <c r="K2167" s="341"/>
      <c r="L2167" s="343"/>
      <c r="M2167" s="337"/>
      <c r="O2167" s="336"/>
      <c r="P2167" s="319"/>
      <c r="Q2167" s="319"/>
      <c r="R2167" s="319"/>
    </row>
    <row r="2168" spans="1:18" ht="15" x14ac:dyDescent="0.25">
      <c r="M2168" s="337"/>
    </row>
    <row r="2169" spans="1:18" ht="15" hidden="1" x14ac:dyDescent="0.25">
      <c r="M2169" s="337"/>
    </row>
    <row r="2170" spans="1:18" ht="15" hidden="1" x14ac:dyDescent="0.25">
      <c r="M2170" s="337"/>
    </row>
    <row r="2171" spans="1:18" ht="12.75" hidden="1" x14ac:dyDescent="0.2"/>
    <row r="2172" spans="1:18" ht="12.75" hidden="1" x14ac:dyDescent="0.2"/>
    <row r="2173" spans="1:18" ht="12.75" hidden="1" x14ac:dyDescent="0.2"/>
    <row r="2174" spans="1:18" ht="12.75" hidden="1" x14ac:dyDescent="0.2"/>
    <row r="2175" spans="1:18" ht="12.75" hidden="1" x14ac:dyDescent="0.2"/>
    <row r="2176" spans="1:18" ht="12.75" hidden="1" x14ac:dyDescent="0.2"/>
    <row r="2177" spans="5:21" ht="12.75" hidden="1" x14ac:dyDescent="0.2"/>
    <row r="2178" spans="5:21" ht="12.75" hidden="1" x14ac:dyDescent="0.2"/>
    <row r="2179" spans="5:21" ht="12.75" hidden="1" x14ac:dyDescent="0.2"/>
    <row r="2180" spans="5:21" ht="12.75" hidden="1" x14ac:dyDescent="0.2"/>
    <row r="2181" spans="5:21" ht="12.75" hidden="1" x14ac:dyDescent="0.2"/>
    <row r="2182" spans="5:21" ht="12.75" hidden="1" x14ac:dyDescent="0.2"/>
    <row r="2183" spans="5:21" ht="12.75" hidden="1" x14ac:dyDescent="0.2"/>
    <row r="2184" spans="5:21" ht="12.75" hidden="1" x14ac:dyDescent="0.2"/>
    <row r="2185" spans="5:21" ht="12.75" hidden="1" x14ac:dyDescent="0.2"/>
    <row r="2186" spans="5:21" s="338" customFormat="1" ht="12.75" hidden="1" x14ac:dyDescent="0.2">
      <c r="E2186" s="340"/>
      <c r="F2186" s="316"/>
      <c r="H2186" s="341"/>
      <c r="I2186" s="342"/>
      <c r="J2186" s="342"/>
      <c r="K2186" s="341"/>
      <c r="L2186" s="343"/>
      <c r="M2186" s="340"/>
      <c r="N2186" s="319"/>
      <c r="O2186" s="344"/>
      <c r="P2186" s="319"/>
      <c r="Q2186" s="319"/>
      <c r="R2186" s="319"/>
      <c r="S2186" s="319"/>
      <c r="T2186" s="319"/>
      <c r="U2186" s="319"/>
    </row>
    <row r="2187" spans="5:21" s="338" customFormat="1" ht="12.75" hidden="1" x14ac:dyDescent="0.2">
      <c r="E2187" s="340"/>
      <c r="F2187" s="316"/>
      <c r="H2187" s="341"/>
      <c r="I2187" s="342"/>
      <c r="J2187" s="342"/>
      <c r="K2187" s="341"/>
      <c r="L2187" s="343"/>
      <c r="M2187" s="340"/>
      <c r="N2187" s="319"/>
      <c r="O2187" s="344"/>
      <c r="P2187" s="319"/>
      <c r="Q2187" s="319"/>
      <c r="R2187" s="319"/>
      <c r="S2187" s="319"/>
      <c r="T2187" s="319"/>
      <c r="U2187" s="319"/>
    </row>
    <row r="2188" spans="5:21" s="338" customFormat="1" ht="12.75" hidden="1" x14ac:dyDescent="0.2">
      <c r="E2188" s="340"/>
      <c r="F2188" s="316"/>
      <c r="H2188" s="341"/>
      <c r="I2188" s="342"/>
      <c r="J2188" s="342"/>
      <c r="K2188" s="341"/>
      <c r="L2188" s="343"/>
      <c r="M2188" s="340"/>
      <c r="N2188" s="319"/>
      <c r="O2188" s="344"/>
      <c r="P2188" s="319"/>
      <c r="Q2188" s="319"/>
      <c r="R2188" s="319"/>
      <c r="S2188" s="319"/>
      <c r="T2188" s="319"/>
      <c r="U2188" s="319"/>
    </row>
    <row r="2189" spans="5:21" s="338" customFormat="1" ht="12.75" hidden="1" x14ac:dyDescent="0.2">
      <c r="E2189" s="340"/>
      <c r="F2189" s="316"/>
      <c r="H2189" s="341"/>
      <c r="I2189" s="342"/>
      <c r="J2189" s="342"/>
      <c r="K2189" s="341"/>
      <c r="L2189" s="343"/>
      <c r="M2189" s="340"/>
      <c r="N2189" s="319"/>
      <c r="O2189" s="344"/>
      <c r="P2189" s="319"/>
      <c r="Q2189" s="319"/>
      <c r="R2189" s="319"/>
      <c r="S2189" s="319"/>
      <c r="T2189" s="319"/>
      <c r="U2189" s="319"/>
    </row>
    <row r="2190" spans="5:21" s="338" customFormat="1" ht="12.75" hidden="1" x14ac:dyDescent="0.2">
      <c r="E2190" s="340"/>
      <c r="F2190" s="316"/>
      <c r="H2190" s="341"/>
      <c r="I2190" s="342"/>
      <c r="J2190" s="342"/>
      <c r="K2190" s="341"/>
      <c r="L2190" s="343"/>
      <c r="M2190" s="340"/>
      <c r="N2190" s="319"/>
      <c r="O2190" s="344"/>
      <c r="P2190" s="319"/>
      <c r="Q2190" s="319"/>
      <c r="R2190" s="319"/>
      <c r="S2190" s="319"/>
      <c r="T2190" s="319"/>
      <c r="U2190" s="319"/>
    </row>
    <row r="2191" spans="5:21" s="338" customFormat="1" ht="12.75" hidden="1" x14ac:dyDescent="0.2">
      <c r="E2191" s="340"/>
      <c r="F2191" s="316"/>
      <c r="H2191" s="341"/>
      <c r="I2191" s="342"/>
      <c r="J2191" s="342"/>
      <c r="K2191" s="341"/>
      <c r="L2191" s="343"/>
      <c r="M2191" s="340"/>
      <c r="N2191" s="319"/>
      <c r="O2191" s="344"/>
      <c r="P2191" s="319"/>
      <c r="Q2191" s="319"/>
      <c r="R2191" s="319"/>
      <c r="S2191" s="319"/>
      <c r="T2191" s="319"/>
      <c r="U2191" s="319"/>
    </row>
    <row r="2192" spans="5:21" s="338" customFormat="1" ht="12.75" hidden="1" x14ac:dyDescent="0.2">
      <c r="E2192" s="340"/>
      <c r="F2192" s="316"/>
      <c r="H2192" s="341"/>
      <c r="I2192" s="342"/>
      <c r="J2192" s="342"/>
      <c r="K2192" s="341"/>
      <c r="L2192" s="343"/>
      <c r="M2192" s="340"/>
      <c r="N2192" s="319"/>
      <c r="O2192" s="344"/>
      <c r="P2192" s="319"/>
      <c r="Q2192" s="319"/>
      <c r="R2192" s="319"/>
      <c r="S2192" s="319"/>
      <c r="T2192" s="319"/>
      <c r="U2192" s="319"/>
    </row>
    <row r="2193" spans="5:21" s="338" customFormat="1" ht="12.75" hidden="1" x14ac:dyDescent="0.2">
      <c r="E2193" s="340"/>
      <c r="F2193" s="316"/>
      <c r="H2193" s="341"/>
      <c r="I2193" s="342"/>
      <c r="J2193" s="342"/>
      <c r="K2193" s="341"/>
      <c r="L2193" s="343"/>
      <c r="M2193" s="340"/>
      <c r="N2193" s="319"/>
      <c r="O2193" s="344"/>
      <c r="P2193" s="319"/>
      <c r="Q2193" s="319"/>
      <c r="R2193" s="319"/>
      <c r="S2193" s="319"/>
      <c r="T2193" s="319"/>
      <c r="U2193" s="319"/>
    </row>
    <row r="2194" spans="5:21" s="338" customFormat="1" ht="12.75" hidden="1" x14ac:dyDescent="0.2">
      <c r="E2194" s="340"/>
      <c r="F2194" s="316"/>
      <c r="H2194" s="341"/>
      <c r="I2194" s="342"/>
      <c r="J2194" s="342"/>
      <c r="K2194" s="341"/>
      <c r="L2194" s="343"/>
      <c r="M2194" s="340"/>
      <c r="N2194" s="319"/>
      <c r="O2194" s="344"/>
      <c r="P2194" s="319"/>
      <c r="Q2194" s="319"/>
      <c r="R2194" s="319"/>
      <c r="S2194" s="319"/>
      <c r="T2194" s="319"/>
      <c r="U2194" s="319"/>
    </row>
    <row r="2195" spans="5:21" s="338" customFormat="1" ht="12.75" hidden="1" x14ac:dyDescent="0.2">
      <c r="E2195" s="340"/>
      <c r="F2195" s="316"/>
      <c r="H2195" s="341"/>
      <c r="I2195" s="342"/>
      <c r="J2195" s="342"/>
      <c r="K2195" s="341"/>
      <c r="L2195" s="343"/>
      <c r="M2195" s="340"/>
      <c r="N2195" s="319"/>
      <c r="O2195" s="344"/>
      <c r="P2195" s="319"/>
      <c r="Q2195" s="319"/>
      <c r="R2195" s="319"/>
      <c r="S2195" s="319"/>
      <c r="T2195" s="319"/>
      <c r="U2195" s="319"/>
    </row>
    <row r="2196" spans="5:21" s="338" customFormat="1" ht="12.75" hidden="1" x14ac:dyDescent="0.2">
      <c r="E2196" s="340"/>
      <c r="F2196" s="316"/>
      <c r="H2196" s="341"/>
      <c r="I2196" s="342"/>
      <c r="J2196" s="342"/>
      <c r="K2196" s="341"/>
      <c r="L2196" s="343"/>
      <c r="M2196" s="340"/>
      <c r="N2196" s="319"/>
      <c r="O2196" s="344"/>
      <c r="P2196" s="319"/>
      <c r="Q2196" s="319"/>
      <c r="R2196" s="319"/>
      <c r="S2196" s="319"/>
      <c r="T2196" s="319"/>
      <c r="U2196" s="319"/>
    </row>
    <row r="2197" spans="5:21" s="338" customFormat="1" ht="12.75" hidden="1" x14ac:dyDescent="0.2">
      <c r="E2197" s="340"/>
      <c r="F2197" s="316"/>
      <c r="H2197" s="341"/>
      <c r="I2197" s="342"/>
      <c r="J2197" s="342"/>
      <c r="K2197" s="341"/>
      <c r="L2197" s="343"/>
      <c r="M2197" s="340"/>
      <c r="N2197" s="319"/>
      <c r="O2197" s="344"/>
      <c r="P2197" s="319"/>
      <c r="Q2197" s="319"/>
      <c r="R2197" s="319"/>
      <c r="S2197" s="319"/>
      <c r="T2197" s="319"/>
      <c r="U2197" s="319"/>
    </row>
    <row r="2198" spans="5:21" s="338" customFormat="1" ht="12.75" hidden="1" x14ac:dyDescent="0.2">
      <c r="E2198" s="340"/>
      <c r="F2198" s="316"/>
      <c r="H2198" s="341"/>
      <c r="I2198" s="342"/>
      <c r="J2198" s="342"/>
      <c r="K2198" s="341"/>
      <c r="L2198" s="343"/>
      <c r="M2198" s="340"/>
      <c r="N2198" s="319"/>
      <c r="O2198" s="344"/>
      <c r="P2198" s="319"/>
      <c r="Q2198" s="319"/>
      <c r="R2198" s="319"/>
      <c r="S2198" s="319"/>
      <c r="T2198" s="319"/>
      <c r="U2198" s="319"/>
    </row>
    <row r="2199" spans="5:21" s="338" customFormat="1" ht="12.75" hidden="1" x14ac:dyDescent="0.2">
      <c r="E2199" s="340"/>
      <c r="F2199" s="316"/>
      <c r="H2199" s="341"/>
      <c r="I2199" s="342"/>
      <c r="J2199" s="342"/>
      <c r="K2199" s="341"/>
      <c r="L2199" s="343"/>
      <c r="M2199" s="340"/>
      <c r="N2199" s="319"/>
      <c r="O2199" s="344"/>
      <c r="P2199" s="319"/>
      <c r="Q2199" s="319"/>
      <c r="R2199" s="319"/>
      <c r="S2199" s="319"/>
      <c r="T2199" s="319"/>
      <c r="U2199" s="319"/>
    </row>
    <row r="2200" spans="5:21" s="338" customFormat="1" ht="12.75" hidden="1" x14ac:dyDescent="0.2">
      <c r="E2200" s="340"/>
      <c r="F2200" s="316"/>
      <c r="H2200" s="341"/>
      <c r="I2200" s="342"/>
      <c r="J2200" s="342"/>
      <c r="K2200" s="341"/>
      <c r="L2200" s="343"/>
      <c r="M2200" s="340"/>
      <c r="N2200" s="319"/>
      <c r="O2200" s="344"/>
      <c r="P2200" s="319"/>
      <c r="Q2200" s="319"/>
      <c r="R2200" s="319"/>
      <c r="S2200" s="319"/>
      <c r="T2200" s="319"/>
      <c r="U2200" s="319"/>
    </row>
    <row r="2201" spans="5:21" s="338" customFormat="1" ht="12.75" hidden="1" x14ac:dyDescent="0.2">
      <c r="E2201" s="340"/>
      <c r="F2201" s="316"/>
      <c r="H2201" s="341"/>
      <c r="I2201" s="342"/>
      <c r="J2201" s="342"/>
      <c r="K2201" s="341"/>
      <c r="L2201" s="343"/>
      <c r="M2201" s="340"/>
      <c r="N2201" s="319"/>
      <c r="O2201" s="344"/>
      <c r="P2201" s="319"/>
      <c r="Q2201" s="319"/>
      <c r="R2201" s="319"/>
      <c r="S2201" s="319"/>
      <c r="T2201" s="319"/>
      <c r="U2201" s="319"/>
    </row>
    <row r="2202" spans="5:21" s="338" customFormat="1" ht="12.75" hidden="1" x14ac:dyDescent="0.2">
      <c r="E2202" s="340"/>
      <c r="F2202" s="316"/>
      <c r="H2202" s="341"/>
      <c r="I2202" s="342"/>
      <c r="J2202" s="342"/>
      <c r="K2202" s="341"/>
      <c r="L2202" s="343"/>
      <c r="M2202" s="340"/>
      <c r="N2202" s="319"/>
      <c r="O2202" s="344"/>
      <c r="P2202" s="319"/>
      <c r="Q2202" s="319"/>
      <c r="R2202" s="319"/>
      <c r="S2202" s="319"/>
      <c r="T2202" s="319"/>
      <c r="U2202" s="319"/>
    </row>
    <row r="2203" spans="5:21" s="338" customFormat="1" ht="12.75" hidden="1" x14ac:dyDescent="0.2">
      <c r="E2203" s="340"/>
      <c r="F2203" s="316"/>
      <c r="H2203" s="341"/>
      <c r="I2203" s="342"/>
      <c r="J2203" s="342"/>
      <c r="K2203" s="341"/>
      <c r="L2203" s="343"/>
      <c r="M2203" s="340"/>
      <c r="N2203" s="319"/>
      <c r="O2203" s="344"/>
      <c r="P2203" s="319"/>
      <c r="Q2203" s="319"/>
      <c r="R2203" s="319"/>
      <c r="S2203" s="319"/>
      <c r="T2203" s="319"/>
      <c r="U2203" s="319"/>
    </row>
    <row r="2204" spans="5:21" s="338" customFormat="1" ht="12.75" hidden="1" x14ac:dyDescent="0.2">
      <c r="E2204" s="340"/>
      <c r="F2204" s="316"/>
      <c r="H2204" s="341"/>
      <c r="I2204" s="342"/>
      <c r="J2204" s="342"/>
      <c r="K2204" s="341"/>
      <c r="L2204" s="343"/>
      <c r="M2204" s="340"/>
      <c r="N2204" s="319"/>
      <c r="O2204" s="344"/>
      <c r="P2204" s="319"/>
      <c r="Q2204" s="319"/>
      <c r="R2204" s="319"/>
      <c r="S2204" s="319"/>
      <c r="T2204" s="319"/>
      <c r="U2204" s="319"/>
    </row>
    <row r="2205" spans="5:21" s="338" customFormat="1" ht="12.75" hidden="1" x14ac:dyDescent="0.2">
      <c r="E2205" s="340"/>
      <c r="F2205" s="316"/>
      <c r="H2205" s="341"/>
      <c r="I2205" s="342"/>
      <c r="J2205" s="342"/>
      <c r="K2205" s="341"/>
      <c r="L2205" s="343"/>
      <c r="M2205" s="340"/>
      <c r="N2205" s="319"/>
      <c r="O2205" s="344"/>
      <c r="P2205" s="319"/>
      <c r="Q2205" s="319"/>
      <c r="R2205" s="319"/>
      <c r="S2205" s="319"/>
      <c r="T2205" s="319"/>
      <c r="U2205" s="319"/>
    </row>
    <row r="2206" spans="5:21" s="338" customFormat="1" ht="12.75" hidden="1" x14ac:dyDescent="0.2">
      <c r="E2206" s="340"/>
      <c r="F2206" s="316"/>
      <c r="H2206" s="341"/>
      <c r="I2206" s="342"/>
      <c r="J2206" s="342"/>
      <c r="K2206" s="341"/>
      <c r="L2206" s="343"/>
      <c r="M2206" s="340"/>
      <c r="N2206" s="319"/>
      <c r="O2206" s="344"/>
      <c r="P2206" s="319"/>
      <c r="Q2206" s="319"/>
      <c r="R2206" s="319"/>
      <c r="S2206" s="319"/>
      <c r="T2206" s="319"/>
      <c r="U2206" s="319"/>
    </row>
    <row r="2207" spans="5:21" s="338" customFormat="1" ht="12.75" hidden="1" x14ac:dyDescent="0.2">
      <c r="E2207" s="340"/>
      <c r="F2207" s="316"/>
      <c r="H2207" s="341"/>
      <c r="I2207" s="342"/>
      <c r="J2207" s="342"/>
      <c r="K2207" s="341"/>
      <c r="L2207" s="343"/>
      <c r="M2207" s="340"/>
      <c r="N2207" s="319"/>
      <c r="O2207" s="344"/>
      <c r="P2207" s="319"/>
      <c r="Q2207" s="319"/>
      <c r="R2207" s="319"/>
      <c r="S2207" s="319"/>
      <c r="T2207" s="319"/>
      <c r="U2207" s="319"/>
    </row>
    <row r="2208" spans="5:21" s="338" customFormat="1" ht="12.75" hidden="1" x14ac:dyDescent="0.2">
      <c r="E2208" s="340"/>
      <c r="F2208" s="316"/>
      <c r="H2208" s="341"/>
      <c r="I2208" s="342"/>
      <c r="J2208" s="342"/>
      <c r="K2208" s="341"/>
      <c r="L2208" s="343"/>
      <c r="M2208" s="340"/>
      <c r="N2208" s="319"/>
      <c r="O2208" s="344"/>
      <c r="P2208" s="319"/>
      <c r="Q2208" s="319"/>
      <c r="R2208" s="319"/>
      <c r="S2208" s="319"/>
      <c r="T2208" s="319"/>
      <c r="U2208" s="319"/>
    </row>
    <row r="2209" spans="5:21" s="338" customFormat="1" ht="12.75" hidden="1" x14ac:dyDescent="0.2">
      <c r="E2209" s="340"/>
      <c r="F2209" s="316"/>
      <c r="H2209" s="341"/>
      <c r="I2209" s="342"/>
      <c r="J2209" s="342"/>
      <c r="K2209" s="341"/>
      <c r="L2209" s="343"/>
      <c r="M2209" s="340"/>
      <c r="N2209" s="319"/>
      <c r="O2209" s="344"/>
      <c r="P2209" s="319"/>
      <c r="Q2209" s="319"/>
      <c r="R2209" s="319"/>
      <c r="S2209" s="319"/>
      <c r="T2209" s="319"/>
      <c r="U2209" s="319"/>
    </row>
    <row r="2210" spans="5:21" s="338" customFormat="1" ht="12.75" hidden="1" x14ac:dyDescent="0.2">
      <c r="E2210" s="340"/>
      <c r="F2210" s="316"/>
      <c r="H2210" s="341"/>
      <c r="I2210" s="342"/>
      <c r="J2210" s="342"/>
      <c r="K2210" s="341"/>
      <c r="L2210" s="343"/>
      <c r="M2210" s="340"/>
      <c r="N2210" s="319"/>
      <c r="O2210" s="344"/>
      <c r="P2210" s="319"/>
      <c r="Q2210" s="319"/>
      <c r="R2210" s="319"/>
      <c r="S2210" s="319"/>
      <c r="T2210" s="319"/>
      <c r="U2210" s="319"/>
    </row>
    <row r="2211" spans="5:21" s="338" customFormat="1" ht="12.75" hidden="1" x14ac:dyDescent="0.2">
      <c r="E2211" s="340"/>
      <c r="F2211" s="316"/>
      <c r="H2211" s="341"/>
      <c r="I2211" s="342"/>
      <c r="J2211" s="342"/>
      <c r="K2211" s="341"/>
      <c r="L2211" s="343"/>
      <c r="M2211" s="340"/>
      <c r="N2211" s="319"/>
      <c r="O2211" s="344"/>
      <c r="P2211" s="319"/>
      <c r="Q2211" s="319"/>
      <c r="R2211" s="319"/>
      <c r="S2211" s="319"/>
      <c r="T2211" s="319"/>
      <c r="U2211" s="319"/>
    </row>
    <row r="2212" spans="5:21" s="338" customFormat="1" ht="12.75" hidden="1" x14ac:dyDescent="0.2">
      <c r="E2212" s="340"/>
      <c r="F2212" s="316"/>
      <c r="H2212" s="341"/>
      <c r="I2212" s="342"/>
      <c r="J2212" s="342"/>
      <c r="K2212" s="341"/>
      <c r="L2212" s="343"/>
      <c r="M2212" s="340"/>
      <c r="N2212" s="319"/>
      <c r="O2212" s="344"/>
      <c r="P2212" s="319"/>
      <c r="Q2212" s="319"/>
      <c r="R2212" s="319"/>
      <c r="S2212" s="319"/>
      <c r="T2212" s="319"/>
      <c r="U2212" s="319"/>
    </row>
    <row r="2213" spans="5:21" s="338" customFormat="1" ht="12.75" hidden="1" x14ac:dyDescent="0.2">
      <c r="E2213" s="340"/>
      <c r="F2213" s="316"/>
      <c r="H2213" s="341"/>
      <c r="I2213" s="342"/>
      <c r="J2213" s="342"/>
      <c r="K2213" s="341"/>
      <c r="L2213" s="343"/>
      <c r="M2213" s="340"/>
      <c r="N2213" s="319"/>
      <c r="O2213" s="344"/>
      <c r="P2213" s="319"/>
      <c r="Q2213" s="319"/>
      <c r="R2213" s="319"/>
      <c r="S2213" s="319"/>
      <c r="T2213" s="319"/>
      <c r="U2213" s="319"/>
    </row>
    <row r="2214" spans="5:21" s="338" customFormat="1" ht="12.75" hidden="1" x14ac:dyDescent="0.2">
      <c r="E2214" s="340"/>
      <c r="F2214" s="316"/>
      <c r="H2214" s="341"/>
      <c r="I2214" s="342"/>
      <c r="J2214" s="342"/>
      <c r="K2214" s="341"/>
      <c r="L2214" s="343"/>
      <c r="M2214" s="340"/>
      <c r="N2214" s="319"/>
      <c r="O2214" s="344"/>
      <c r="P2214" s="319"/>
      <c r="Q2214" s="319"/>
      <c r="R2214" s="319"/>
      <c r="S2214" s="319"/>
      <c r="T2214" s="319"/>
      <c r="U2214" s="319"/>
    </row>
    <row r="2215" spans="5:21" s="338" customFormat="1" ht="12.75" hidden="1" x14ac:dyDescent="0.2">
      <c r="E2215" s="340"/>
      <c r="F2215" s="316"/>
      <c r="H2215" s="341"/>
      <c r="I2215" s="342"/>
      <c r="J2215" s="342"/>
      <c r="K2215" s="341"/>
      <c r="L2215" s="343"/>
      <c r="M2215" s="340"/>
      <c r="N2215" s="319"/>
      <c r="O2215" s="344"/>
      <c r="P2215" s="319"/>
      <c r="Q2215" s="319"/>
      <c r="R2215" s="319"/>
      <c r="S2215" s="319"/>
      <c r="T2215" s="319"/>
      <c r="U2215" s="319"/>
    </row>
    <row r="2216" spans="5:21" s="338" customFormat="1" ht="12.75" hidden="1" x14ac:dyDescent="0.2">
      <c r="E2216" s="340"/>
      <c r="F2216" s="316"/>
      <c r="H2216" s="341"/>
      <c r="I2216" s="342"/>
      <c r="J2216" s="342"/>
      <c r="K2216" s="341"/>
      <c r="L2216" s="343"/>
      <c r="M2216" s="340"/>
      <c r="N2216" s="319"/>
      <c r="O2216" s="344"/>
      <c r="P2216" s="319"/>
      <c r="Q2216" s="319"/>
      <c r="R2216" s="319"/>
      <c r="S2216" s="319"/>
      <c r="T2216" s="319"/>
      <c r="U2216" s="319"/>
    </row>
    <row r="2217" spans="5:21" s="338" customFormat="1" ht="12.75" hidden="1" x14ac:dyDescent="0.2">
      <c r="E2217" s="340"/>
      <c r="F2217" s="316"/>
      <c r="H2217" s="341"/>
      <c r="I2217" s="342"/>
      <c r="J2217" s="342"/>
      <c r="K2217" s="341"/>
      <c r="L2217" s="343"/>
      <c r="M2217" s="340"/>
      <c r="N2217" s="319"/>
      <c r="O2217" s="344"/>
      <c r="P2217" s="319"/>
      <c r="Q2217" s="319"/>
      <c r="R2217" s="319"/>
      <c r="S2217" s="319"/>
      <c r="T2217" s="319"/>
      <c r="U2217" s="319"/>
    </row>
    <row r="2218" spans="5:21" s="338" customFormat="1" ht="12.75" hidden="1" x14ac:dyDescent="0.2">
      <c r="E2218" s="340"/>
      <c r="F2218" s="316"/>
      <c r="H2218" s="341"/>
      <c r="I2218" s="342"/>
      <c r="J2218" s="342"/>
      <c r="K2218" s="341"/>
      <c r="L2218" s="343"/>
      <c r="M2218" s="340"/>
      <c r="N2218" s="319"/>
      <c r="O2218" s="344"/>
      <c r="P2218" s="319"/>
      <c r="Q2218" s="319"/>
      <c r="R2218" s="319"/>
      <c r="S2218" s="319"/>
      <c r="T2218" s="319"/>
      <c r="U2218" s="319"/>
    </row>
    <row r="2219" spans="5:21" s="338" customFormat="1" ht="12.75" hidden="1" x14ac:dyDescent="0.2">
      <c r="E2219" s="340"/>
      <c r="F2219" s="316"/>
      <c r="H2219" s="341"/>
      <c r="I2219" s="342"/>
      <c r="J2219" s="342"/>
      <c r="K2219" s="341"/>
      <c r="L2219" s="343"/>
      <c r="M2219" s="340"/>
      <c r="N2219" s="319"/>
      <c r="O2219" s="344"/>
      <c r="P2219" s="319"/>
      <c r="Q2219" s="319"/>
      <c r="R2219" s="319"/>
      <c r="S2219" s="319"/>
      <c r="T2219" s="319"/>
      <c r="U2219" s="319"/>
    </row>
    <row r="2220" spans="5:21" s="338" customFormat="1" ht="12.75" hidden="1" x14ac:dyDescent="0.2">
      <c r="E2220" s="340"/>
      <c r="F2220" s="316"/>
      <c r="H2220" s="341"/>
      <c r="I2220" s="342"/>
      <c r="J2220" s="342"/>
      <c r="K2220" s="341"/>
      <c r="L2220" s="343"/>
      <c r="M2220" s="340"/>
      <c r="N2220" s="319"/>
      <c r="O2220" s="344"/>
      <c r="P2220" s="319"/>
      <c r="Q2220" s="319"/>
      <c r="R2220" s="319"/>
      <c r="S2220" s="319"/>
      <c r="T2220" s="319"/>
      <c r="U2220" s="319"/>
    </row>
    <row r="2221" spans="5:21" s="338" customFormat="1" ht="12.75" hidden="1" x14ac:dyDescent="0.2">
      <c r="E2221" s="340"/>
      <c r="F2221" s="316"/>
      <c r="H2221" s="341"/>
      <c r="I2221" s="342"/>
      <c r="J2221" s="342"/>
      <c r="K2221" s="341"/>
      <c r="L2221" s="343"/>
      <c r="M2221" s="340"/>
      <c r="N2221" s="319"/>
      <c r="O2221" s="344"/>
      <c r="P2221" s="319"/>
      <c r="Q2221" s="319"/>
      <c r="R2221" s="319"/>
      <c r="S2221" s="319"/>
      <c r="T2221" s="319"/>
      <c r="U2221" s="319"/>
    </row>
    <row r="2222" spans="5:21" s="338" customFormat="1" ht="12.75" hidden="1" x14ac:dyDescent="0.2">
      <c r="E2222" s="340"/>
      <c r="F2222" s="316"/>
      <c r="H2222" s="341"/>
      <c r="I2222" s="342"/>
      <c r="J2222" s="342"/>
      <c r="K2222" s="341"/>
      <c r="L2222" s="343"/>
      <c r="M2222" s="340"/>
      <c r="N2222" s="319"/>
      <c r="O2222" s="344"/>
      <c r="P2222" s="319"/>
      <c r="Q2222" s="319"/>
      <c r="R2222" s="319"/>
      <c r="S2222" s="319"/>
      <c r="T2222" s="319"/>
      <c r="U2222" s="319"/>
    </row>
    <row r="2223" spans="5:21" s="338" customFormat="1" ht="12.75" hidden="1" x14ac:dyDescent="0.2">
      <c r="E2223" s="340"/>
      <c r="F2223" s="316"/>
      <c r="H2223" s="341"/>
      <c r="I2223" s="342"/>
      <c r="J2223" s="342"/>
      <c r="K2223" s="341"/>
      <c r="L2223" s="343"/>
      <c r="M2223" s="340"/>
      <c r="N2223" s="319"/>
      <c r="O2223" s="344"/>
      <c r="P2223" s="319"/>
      <c r="Q2223" s="319"/>
      <c r="R2223" s="319"/>
      <c r="S2223" s="319"/>
      <c r="T2223" s="319"/>
      <c r="U2223" s="319"/>
    </row>
    <row r="2224" spans="5:21" s="338" customFormat="1" ht="12.75" hidden="1" x14ac:dyDescent="0.2">
      <c r="E2224" s="340"/>
      <c r="F2224" s="316"/>
      <c r="H2224" s="341"/>
      <c r="I2224" s="342"/>
      <c r="J2224" s="342"/>
      <c r="K2224" s="341"/>
      <c r="L2224" s="343"/>
      <c r="M2224" s="340"/>
      <c r="N2224" s="319"/>
      <c r="O2224" s="344"/>
      <c r="P2224" s="319"/>
      <c r="Q2224" s="319"/>
      <c r="R2224" s="319"/>
      <c r="S2224" s="319"/>
      <c r="T2224" s="319"/>
      <c r="U2224" s="319"/>
    </row>
    <row r="2225" spans="5:21" s="338" customFormat="1" ht="12.75" hidden="1" x14ac:dyDescent="0.2">
      <c r="E2225" s="340"/>
      <c r="F2225" s="316"/>
      <c r="H2225" s="341"/>
      <c r="I2225" s="342"/>
      <c r="J2225" s="342"/>
      <c r="K2225" s="341"/>
      <c r="L2225" s="343"/>
      <c r="M2225" s="340"/>
      <c r="N2225" s="319"/>
      <c r="O2225" s="344"/>
      <c r="P2225" s="319"/>
      <c r="Q2225" s="319"/>
      <c r="R2225" s="319"/>
      <c r="S2225" s="319"/>
      <c r="T2225" s="319"/>
      <c r="U2225" s="319"/>
    </row>
    <row r="2226" spans="5:21" s="338" customFormat="1" ht="12.75" hidden="1" x14ac:dyDescent="0.2">
      <c r="E2226" s="340"/>
      <c r="F2226" s="316"/>
      <c r="H2226" s="341"/>
      <c r="I2226" s="342"/>
      <c r="J2226" s="342"/>
      <c r="K2226" s="341"/>
      <c r="L2226" s="343"/>
      <c r="M2226" s="340"/>
      <c r="N2226" s="319"/>
      <c r="O2226" s="344"/>
      <c r="P2226" s="319"/>
      <c r="Q2226" s="319"/>
      <c r="R2226" s="319"/>
      <c r="S2226" s="319"/>
      <c r="T2226" s="319"/>
      <c r="U2226" s="319"/>
    </row>
    <row r="2227" spans="5:21" s="338" customFormat="1" ht="12.75" hidden="1" x14ac:dyDescent="0.2">
      <c r="E2227" s="340"/>
      <c r="F2227" s="316"/>
      <c r="H2227" s="341"/>
      <c r="I2227" s="342"/>
      <c r="J2227" s="342"/>
      <c r="K2227" s="341"/>
      <c r="L2227" s="343"/>
      <c r="M2227" s="340"/>
      <c r="N2227" s="319"/>
      <c r="O2227" s="344"/>
      <c r="P2227" s="319"/>
      <c r="Q2227" s="319"/>
      <c r="R2227" s="319"/>
      <c r="S2227" s="319"/>
      <c r="T2227" s="319"/>
      <c r="U2227" s="319"/>
    </row>
    <row r="2228" spans="5:21" s="338" customFormat="1" ht="12.75" hidden="1" x14ac:dyDescent="0.2">
      <c r="E2228" s="340"/>
      <c r="F2228" s="316"/>
      <c r="H2228" s="341"/>
      <c r="I2228" s="342"/>
      <c r="J2228" s="342"/>
      <c r="K2228" s="341"/>
      <c r="L2228" s="343"/>
      <c r="M2228" s="340"/>
      <c r="N2228" s="319"/>
      <c r="O2228" s="344"/>
      <c r="P2228" s="319"/>
      <c r="Q2228" s="319"/>
      <c r="R2228" s="319"/>
      <c r="S2228" s="319"/>
      <c r="T2228" s="319"/>
      <c r="U2228" s="319"/>
    </row>
    <row r="2229" spans="5:21" s="338" customFormat="1" ht="12.75" hidden="1" x14ac:dyDescent="0.2">
      <c r="E2229" s="340"/>
      <c r="F2229" s="316"/>
      <c r="H2229" s="341"/>
      <c r="I2229" s="342"/>
      <c r="J2229" s="342"/>
      <c r="K2229" s="341"/>
      <c r="L2229" s="343"/>
      <c r="M2229" s="340"/>
      <c r="N2229" s="319"/>
      <c r="O2229" s="344"/>
      <c r="P2229" s="319"/>
      <c r="Q2229" s="319"/>
      <c r="R2229" s="319"/>
      <c r="S2229" s="319"/>
      <c r="T2229" s="319"/>
      <c r="U2229" s="319"/>
    </row>
    <row r="2230" spans="5:21" s="338" customFormat="1" ht="12.75" hidden="1" x14ac:dyDescent="0.2">
      <c r="E2230" s="340"/>
      <c r="F2230" s="316"/>
      <c r="H2230" s="341"/>
      <c r="I2230" s="342"/>
      <c r="J2230" s="342"/>
      <c r="K2230" s="341"/>
      <c r="L2230" s="343"/>
      <c r="M2230" s="340"/>
      <c r="N2230" s="319"/>
      <c r="O2230" s="344"/>
      <c r="P2230" s="319"/>
      <c r="Q2230" s="319"/>
      <c r="R2230" s="319"/>
      <c r="S2230" s="319"/>
      <c r="T2230" s="319"/>
      <c r="U2230" s="319"/>
    </row>
    <row r="2231" spans="5:21" s="338" customFormat="1" ht="12.75" hidden="1" x14ac:dyDescent="0.2">
      <c r="E2231" s="340"/>
      <c r="F2231" s="316"/>
      <c r="H2231" s="341"/>
      <c r="I2231" s="342"/>
      <c r="J2231" s="342"/>
      <c r="K2231" s="341"/>
      <c r="L2231" s="343"/>
      <c r="M2231" s="340"/>
      <c r="N2231" s="319"/>
      <c r="O2231" s="344"/>
      <c r="P2231" s="319"/>
      <c r="Q2231" s="319"/>
      <c r="R2231" s="319"/>
      <c r="S2231" s="319"/>
      <c r="T2231" s="319"/>
      <c r="U2231" s="319"/>
    </row>
    <row r="2232" spans="5:21" s="338" customFormat="1" ht="12.75" hidden="1" x14ac:dyDescent="0.2">
      <c r="E2232" s="340"/>
      <c r="F2232" s="316"/>
      <c r="H2232" s="341"/>
      <c r="I2232" s="342"/>
      <c r="J2232" s="342"/>
      <c r="K2232" s="341"/>
      <c r="L2232" s="343"/>
      <c r="M2232" s="340"/>
      <c r="N2232" s="319"/>
      <c r="O2232" s="344"/>
      <c r="P2232" s="319"/>
      <c r="Q2232" s="319"/>
      <c r="R2232" s="319"/>
      <c r="S2232" s="319"/>
      <c r="T2232" s="319"/>
      <c r="U2232" s="319"/>
    </row>
    <row r="2233" spans="5:21" s="338" customFormat="1" ht="12.75" hidden="1" x14ac:dyDescent="0.2">
      <c r="E2233" s="340"/>
      <c r="F2233" s="316"/>
      <c r="H2233" s="341"/>
      <c r="I2233" s="342"/>
      <c r="J2233" s="342"/>
      <c r="K2233" s="341"/>
      <c r="L2233" s="343"/>
      <c r="M2233" s="340"/>
      <c r="N2233" s="319"/>
      <c r="O2233" s="344"/>
      <c r="P2233" s="319"/>
      <c r="Q2233" s="319"/>
      <c r="R2233" s="319"/>
      <c r="S2233" s="319"/>
      <c r="T2233" s="319"/>
      <c r="U2233" s="319"/>
    </row>
    <row r="2234" spans="5:21" s="338" customFormat="1" ht="12.75" hidden="1" x14ac:dyDescent="0.2">
      <c r="E2234" s="340"/>
      <c r="F2234" s="316"/>
      <c r="H2234" s="341"/>
      <c r="I2234" s="342"/>
      <c r="J2234" s="342"/>
      <c r="K2234" s="341"/>
      <c r="L2234" s="343"/>
      <c r="M2234" s="340"/>
      <c r="N2234" s="319"/>
      <c r="O2234" s="344"/>
      <c r="P2234" s="319"/>
      <c r="Q2234" s="319"/>
      <c r="R2234" s="319"/>
      <c r="S2234" s="319"/>
      <c r="T2234" s="319"/>
      <c r="U2234" s="319"/>
    </row>
    <row r="2235" spans="5:21" s="338" customFormat="1" ht="12.75" hidden="1" x14ac:dyDescent="0.2">
      <c r="E2235" s="340"/>
      <c r="F2235" s="316"/>
      <c r="H2235" s="341"/>
      <c r="I2235" s="342"/>
      <c r="J2235" s="342"/>
      <c r="K2235" s="341"/>
      <c r="L2235" s="343"/>
      <c r="M2235" s="340"/>
      <c r="N2235" s="319"/>
      <c r="O2235" s="344"/>
      <c r="P2235" s="319"/>
      <c r="Q2235" s="319"/>
      <c r="R2235" s="319"/>
      <c r="S2235" s="319"/>
      <c r="T2235" s="319"/>
      <c r="U2235" s="319"/>
    </row>
    <row r="2236" spans="5:21" s="338" customFormat="1" ht="12.75" hidden="1" x14ac:dyDescent="0.2">
      <c r="E2236" s="340"/>
      <c r="F2236" s="316"/>
      <c r="H2236" s="341"/>
      <c r="I2236" s="342"/>
      <c r="J2236" s="342"/>
      <c r="K2236" s="341"/>
      <c r="L2236" s="343"/>
      <c r="M2236" s="340"/>
      <c r="N2236" s="319"/>
      <c r="O2236" s="344"/>
      <c r="P2236" s="319"/>
      <c r="Q2236" s="319"/>
      <c r="R2236" s="319"/>
      <c r="S2236" s="319"/>
      <c r="T2236" s="319"/>
      <c r="U2236" s="319"/>
    </row>
    <row r="2237" spans="5:21" s="338" customFormat="1" ht="12.75" hidden="1" x14ac:dyDescent="0.2">
      <c r="E2237" s="340"/>
      <c r="F2237" s="316"/>
      <c r="H2237" s="341"/>
      <c r="I2237" s="342"/>
      <c r="J2237" s="342"/>
      <c r="K2237" s="341"/>
      <c r="L2237" s="343"/>
      <c r="M2237" s="340"/>
      <c r="N2237" s="319"/>
      <c r="O2237" s="344"/>
      <c r="P2237" s="319"/>
      <c r="Q2237" s="319"/>
      <c r="R2237" s="319"/>
      <c r="S2237" s="319"/>
      <c r="T2237" s="319"/>
      <c r="U2237" s="319"/>
    </row>
    <row r="2238" spans="5:21" s="338" customFormat="1" ht="12.75" hidden="1" x14ac:dyDescent="0.2">
      <c r="E2238" s="340"/>
      <c r="F2238" s="316"/>
      <c r="H2238" s="341"/>
      <c r="I2238" s="342"/>
      <c r="J2238" s="342"/>
      <c r="K2238" s="341"/>
      <c r="L2238" s="343"/>
      <c r="M2238" s="340"/>
      <c r="N2238" s="319"/>
      <c r="O2238" s="344"/>
      <c r="P2238" s="319"/>
      <c r="Q2238" s="319"/>
      <c r="R2238" s="319"/>
      <c r="S2238" s="319"/>
      <c r="T2238" s="319"/>
      <c r="U2238" s="319"/>
    </row>
    <row r="2239" spans="5:21" s="338" customFormat="1" ht="12.75" hidden="1" x14ac:dyDescent="0.2">
      <c r="E2239" s="340"/>
      <c r="F2239" s="316"/>
      <c r="H2239" s="341"/>
      <c r="I2239" s="342"/>
      <c r="J2239" s="342"/>
      <c r="K2239" s="341"/>
      <c r="L2239" s="343"/>
      <c r="M2239" s="340"/>
      <c r="N2239" s="319"/>
      <c r="O2239" s="344"/>
      <c r="P2239" s="319"/>
      <c r="Q2239" s="319"/>
      <c r="R2239" s="319"/>
      <c r="S2239" s="319"/>
      <c r="T2239" s="319"/>
      <c r="U2239" s="319"/>
    </row>
    <row r="2240" spans="5:21" s="338" customFormat="1" ht="12.75" hidden="1" x14ac:dyDescent="0.2">
      <c r="E2240" s="340"/>
      <c r="F2240" s="316"/>
      <c r="H2240" s="341"/>
      <c r="I2240" s="342"/>
      <c r="J2240" s="342"/>
      <c r="K2240" s="341"/>
      <c r="L2240" s="343"/>
      <c r="M2240" s="340"/>
      <c r="N2240" s="319"/>
      <c r="O2240" s="344"/>
      <c r="P2240" s="319"/>
      <c r="Q2240" s="319"/>
      <c r="R2240" s="319"/>
      <c r="S2240" s="319"/>
      <c r="T2240" s="319"/>
      <c r="U2240" s="319"/>
    </row>
    <row r="2241" spans="5:21" s="338" customFormat="1" ht="12.75" hidden="1" x14ac:dyDescent="0.2">
      <c r="E2241" s="340"/>
      <c r="F2241" s="316"/>
      <c r="H2241" s="341"/>
      <c r="I2241" s="342"/>
      <c r="J2241" s="342"/>
      <c r="K2241" s="341"/>
      <c r="L2241" s="343"/>
      <c r="M2241" s="340"/>
      <c r="N2241" s="319"/>
      <c r="O2241" s="344"/>
      <c r="P2241" s="319"/>
      <c r="Q2241" s="319"/>
      <c r="R2241" s="319"/>
      <c r="S2241" s="319"/>
      <c r="T2241" s="319"/>
      <c r="U2241" s="319"/>
    </row>
    <row r="2242" spans="5:21" s="338" customFormat="1" ht="12.75" hidden="1" x14ac:dyDescent="0.2">
      <c r="E2242" s="340"/>
      <c r="F2242" s="316"/>
      <c r="H2242" s="341"/>
      <c r="I2242" s="342"/>
      <c r="J2242" s="342"/>
      <c r="K2242" s="341"/>
      <c r="L2242" s="343"/>
      <c r="M2242" s="340"/>
      <c r="N2242" s="319"/>
      <c r="O2242" s="344"/>
      <c r="P2242" s="319"/>
      <c r="Q2242" s="319"/>
      <c r="R2242" s="319"/>
      <c r="S2242" s="319"/>
      <c r="T2242" s="319"/>
      <c r="U2242" s="319"/>
    </row>
    <row r="2243" spans="5:21" s="338" customFormat="1" ht="12.75" hidden="1" x14ac:dyDescent="0.2">
      <c r="E2243" s="340"/>
      <c r="F2243" s="316"/>
      <c r="H2243" s="341"/>
      <c r="I2243" s="342"/>
      <c r="J2243" s="342"/>
      <c r="K2243" s="341"/>
      <c r="L2243" s="343"/>
      <c r="M2243" s="340"/>
      <c r="N2243" s="319"/>
      <c r="O2243" s="344"/>
      <c r="P2243" s="319"/>
      <c r="Q2243" s="319"/>
      <c r="R2243" s="319"/>
      <c r="S2243" s="319"/>
      <c r="T2243" s="319"/>
      <c r="U2243" s="319"/>
    </row>
    <row r="2244" spans="5:21" s="338" customFormat="1" ht="12.75" hidden="1" x14ac:dyDescent="0.2">
      <c r="E2244" s="340"/>
      <c r="F2244" s="316"/>
      <c r="H2244" s="341"/>
      <c r="I2244" s="342"/>
      <c r="J2244" s="342"/>
      <c r="K2244" s="341"/>
      <c r="L2244" s="343"/>
      <c r="M2244" s="340"/>
      <c r="N2244" s="319"/>
      <c r="O2244" s="344"/>
      <c r="P2244" s="319"/>
      <c r="Q2244" s="319"/>
      <c r="R2244" s="319"/>
      <c r="S2244" s="319"/>
      <c r="T2244" s="319"/>
      <c r="U2244" s="319"/>
    </row>
    <row r="2245" spans="5:21" s="338" customFormat="1" ht="12.75" hidden="1" x14ac:dyDescent="0.2">
      <c r="E2245" s="340"/>
      <c r="F2245" s="316"/>
      <c r="H2245" s="341"/>
      <c r="I2245" s="342"/>
      <c r="J2245" s="342"/>
      <c r="K2245" s="341"/>
      <c r="L2245" s="343"/>
      <c r="M2245" s="340"/>
      <c r="N2245" s="319"/>
      <c r="O2245" s="344"/>
      <c r="P2245" s="319"/>
      <c r="Q2245" s="319"/>
      <c r="R2245" s="319"/>
      <c r="S2245" s="319"/>
      <c r="T2245" s="319"/>
      <c r="U2245" s="319"/>
    </row>
    <row r="2246" spans="5:21" s="338" customFormat="1" ht="12.75" hidden="1" x14ac:dyDescent="0.2">
      <c r="E2246" s="340"/>
      <c r="F2246" s="316"/>
      <c r="H2246" s="341"/>
      <c r="I2246" s="342"/>
      <c r="J2246" s="342"/>
      <c r="K2246" s="341"/>
      <c r="L2246" s="343"/>
      <c r="M2246" s="340"/>
      <c r="N2246" s="319"/>
      <c r="O2246" s="344"/>
      <c r="P2246" s="319"/>
      <c r="Q2246" s="319"/>
      <c r="R2246" s="319"/>
      <c r="S2246" s="319"/>
      <c r="T2246" s="319"/>
      <c r="U2246" s="319"/>
    </row>
    <row r="2247" spans="5:21" s="338" customFormat="1" ht="12.75" hidden="1" x14ac:dyDescent="0.2">
      <c r="E2247" s="340"/>
      <c r="F2247" s="316"/>
      <c r="H2247" s="341"/>
      <c r="I2247" s="342"/>
      <c r="J2247" s="342"/>
      <c r="K2247" s="341"/>
      <c r="L2247" s="343"/>
      <c r="M2247" s="340"/>
      <c r="N2247" s="319"/>
      <c r="O2247" s="344"/>
      <c r="P2247" s="319"/>
      <c r="Q2247" s="319"/>
      <c r="R2247" s="319"/>
      <c r="S2247" s="319"/>
      <c r="T2247" s="319"/>
      <c r="U2247" s="319"/>
    </row>
    <row r="2248" spans="5:21" s="338" customFormat="1" ht="12.75" hidden="1" x14ac:dyDescent="0.2">
      <c r="E2248" s="340"/>
      <c r="F2248" s="316"/>
      <c r="H2248" s="341"/>
      <c r="I2248" s="342"/>
      <c r="J2248" s="342"/>
      <c r="K2248" s="341"/>
      <c r="L2248" s="343"/>
      <c r="M2248" s="340"/>
      <c r="N2248" s="319"/>
      <c r="O2248" s="344"/>
      <c r="P2248" s="319"/>
      <c r="Q2248" s="319"/>
      <c r="R2248" s="319"/>
      <c r="S2248" s="319"/>
      <c r="T2248" s="319"/>
      <c r="U2248" s="319"/>
    </row>
    <row r="2249" spans="5:21" s="338" customFormat="1" ht="12.75" hidden="1" x14ac:dyDescent="0.2">
      <c r="E2249" s="340"/>
      <c r="F2249" s="316"/>
      <c r="H2249" s="341"/>
      <c r="I2249" s="342"/>
      <c r="J2249" s="342"/>
      <c r="K2249" s="341"/>
      <c r="L2249" s="343"/>
      <c r="M2249" s="340"/>
      <c r="N2249" s="319"/>
      <c r="O2249" s="344"/>
      <c r="P2249" s="319"/>
      <c r="Q2249" s="319"/>
      <c r="R2249" s="319"/>
      <c r="S2249" s="319"/>
      <c r="T2249" s="319"/>
      <c r="U2249" s="319"/>
    </row>
    <row r="2250" spans="5:21" s="338" customFormat="1" ht="12.75" hidden="1" x14ac:dyDescent="0.2">
      <c r="E2250" s="340"/>
      <c r="F2250" s="316"/>
      <c r="H2250" s="341"/>
      <c r="I2250" s="342"/>
      <c r="J2250" s="342"/>
      <c r="K2250" s="341"/>
      <c r="L2250" s="343"/>
      <c r="M2250" s="340"/>
      <c r="N2250" s="319"/>
      <c r="O2250" s="344"/>
      <c r="P2250" s="319"/>
      <c r="Q2250" s="319"/>
      <c r="R2250" s="319"/>
      <c r="S2250" s="319"/>
      <c r="T2250" s="319"/>
      <c r="U2250" s="319"/>
    </row>
    <row r="2251" spans="5:21" s="338" customFormat="1" ht="12.75" hidden="1" x14ac:dyDescent="0.2">
      <c r="E2251" s="340"/>
      <c r="F2251" s="316"/>
      <c r="H2251" s="341"/>
      <c r="I2251" s="342"/>
      <c r="J2251" s="342"/>
      <c r="K2251" s="341"/>
      <c r="L2251" s="343"/>
      <c r="M2251" s="340"/>
      <c r="N2251" s="319"/>
      <c r="O2251" s="344"/>
      <c r="P2251" s="319"/>
      <c r="Q2251" s="319"/>
      <c r="R2251" s="319"/>
      <c r="S2251" s="319"/>
      <c r="T2251" s="319"/>
      <c r="U2251" s="319"/>
    </row>
    <row r="2252" spans="5:21" s="338" customFormat="1" ht="12.75" hidden="1" x14ac:dyDescent="0.2">
      <c r="E2252" s="340"/>
      <c r="F2252" s="316"/>
      <c r="H2252" s="341"/>
      <c r="I2252" s="342"/>
      <c r="J2252" s="342"/>
      <c r="K2252" s="341"/>
      <c r="L2252" s="343"/>
      <c r="M2252" s="340"/>
      <c r="N2252" s="319"/>
      <c r="O2252" s="344"/>
      <c r="P2252" s="319"/>
      <c r="Q2252" s="319"/>
      <c r="R2252" s="319"/>
      <c r="S2252" s="319"/>
      <c r="T2252" s="319"/>
      <c r="U2252" s="319"/>
    </row>
    <row r="2253" spans="5:21" s="338" customFormat="1" ht="12.75" hidden="1" x14ac:dyDescent="0.2">
      <c r="E2253" s="340"/>
      <c r="F2253" s="316"/>
      <c r="H2253" s="341"/>
      <c r="I2253" s="342"/>
      <c r="J2253" s="342"/>
      <c r="K2253" s="341"/>
      <c r="L2253" s="343"/>
      <c r="M2253" s="340"/>
      <c r="N2253" s="319"/>
      <c r="O2253" s="344"/>
      <c r="P2253" s="319"/>
      <c r="Q2253" s="319"/>
      <c r="R2253" s="319"/>
      <c r="S2253" s="319"/>
      <c r="T2253" s="319"/>
      <c r="U2253" s="319"/>
    </row>
    <row r="2254" spans="5:21" s="338" customFormat="1" ht="12.75" hidden="1" x14ac:dyDescent="0.2">
      <c r="E2254" s="340"/>
      <c r="F2254" s="316"/>
      <c r="H2254" s="341"/>
      <c r="I2254" s="342"/>
      <c r="J2254" s="342"/>
      <c r="K2254" s="341"/>
      <c r="L2254" s="343"/>
      <c r="M2254" s="340"/>
      <c r="N2254" s="319"/>
      <c r="O2254" s="344"/>
      <c r="P2254" s="319"/>
      <c r="Q2254" s="319"/>
      <c r="R2254" s="319"/>
      <c r="S2254" s="319"/>
      <c r="T2254" s="319"/>
      <c r="U2254" s="319"/>
    </row>
    <row r="2255" spans="5:21" s="338" customFormat="1" ht="12.75" hidden="1" x14ac:dyDescent="0.2">
      <c r="E2255" s="340"/>
      <c r="F2255" s="316"/>
      <c r="H2255" s="341"/>
      <c r="I2255" s="342"/>
      <c r="J2255" s="342"/>
      <c r="K2255" s="341"/>
      <c r="L2255" s="343"/>
      <c r="M2255" s="340"/>
      <c r="N2255" s="319"/>
      <c r="O2255" s="344"/>
      <c r="P2255" s="319"/>
      <c r="Q2255" s="319"/>
      <c r="R2255" s="319"/>
      <c r="S2255" s="319"/>
      <c r="T2255" s="319"/>
      <c r="U2255" s="319"/>
    </row>
    <row r="2256" spans="5:21" s="338" customFormat="1" ht="12.75" hidden="1" x14ac:dyDescent="0.2">
      <c r="E2256" s="340"/>
      <c r="F2256" s="316"/>
      <c r="H2256" s="341"/>
      <c r="I2256" s="342"/>
      <c r="J2256" s="342"/>
      <c r="K2256" s="341"/>
      <c r="L2256" s="343"/>
      <c r="M2256" s="340"/>
      <c r="N2256" s="319"/>
      <c r="O2256" s="344"/>
      <c r="P2256" s="319"/>
      <c r="Q2256" s="319"/>
      <c r="R2256" s="319"/>
      <c r="S2256" s="319"/>
      <c r="T2256" s="319"/>
      <c r="U2256" s="319"/>
    </row>
    <row r="2257" spans="5:21" s="338" customFormat="1" ht="12.75" hidden="1" x14ac:dyDescent="0.2">
      <c r="E2257" s="340"/>
      <c r="F2257" s="316"/>
      <c r="H2257" s="341"/>
      <c r="I2257" s="342"/>
      <c r="J2257" s="342"/>
      <c r="K2257" s="341"/>
      <c r="L2257" s="343"/>
      <c r="M2257" s="340"/>
      <c r="N2257" s="319"/>
      <c r="O2257" s="344"/>
      <c r="P2257" s="319"/>
      <c r="Q2257" s="319"/>
      <c r="R2257" s="319"/>
      <c r="S2257" s="319"/>
      <c r="T2257" s="319"/>
      <c r="U2257" s="319"/>
    </row>
    <row r="2258" spans="5:21" s="338" customFormat="1" ht="12.75" hidden="1" x14ac:dyDescent="0.2">
      <c r="E2258" s="340"/>
      <c r="F2258" s="316"/>
      <c r="H2258" s="341"/>
      <c r="I2258" s="342"/>
      <c r="J2258" s="342"/>
      <c r="K2258" s="341"/>
      <c r="L2258" s="343"/>
      <c r="M2258" s="340"/>
      <c r="N2258" s="319"/>
      <c r="O2258" s="344"/>
      <c r="P2258" s="319"/>
      <c r="Q2258" s="319"/>
      <c r="R2258" s="319"/>
      <c r="S2258" s="319"/>
      <c r="T2258" s="319"/>
      <c r="U2258" s="319"/>
    </row>
    <row r="2259" spans="5:21" s="338" customFormat="1" ht="12.75" hidden="1" x14ac:dyDescent="0.2">
      <c r="E2259" s="340"/>
      <c r="F2259" s="316"/>
      <c r="H2259" s="341"/>
      <c r="I2259" s="342"/>
      <c r="J2259" s="342"/>
      <c r="K2259" s="341"/>
      <c r="L2259" s="343"/>
      <c r="M2259" s="340"/>
      <c r="N2259" s="319"/>
      <c r="O2259" s="344"/>
      <c r="P2259" s="319"/>
      <c r="Q2259" s="319"/>
      <c r="R2259" s="319"/>
      <c r="S2259" s="319"/>
      <c r="T2259" s="319"/>
      <c r="U2259" s="319"/>
    </row>
    <row r="2260" spans="5:21" s="338" customFormat="1" ht="12.75" hidden="1" x14ac:dyDescent="0.2">
      <c r="E2260" s="340"/>
      <c r="F2260" s="316"/>
      <c r="H2260" s="341"/>
      <c r="I2260" s="342"/>
      <c r="J2260" s="342"/>
      <c r="K2260" s="341"/>
      <c r="L2260" s="343"/>
      <c r="M2260" s="340"/>
      <c r="N2260" s="319"/>
      <c r="O2260" s="344"/>
      <c r="P2260" s="319"/>
      <c r="Q2260" s="319"/>
      <c r="R2260" s="319"/>
      <c r="S2260" s="319"/>
      <c r="T2260" s="319"/>
      <c r="U2260" s="319"/>
    </row>
    <row r="2261" spans="5:21" s="338" customFormat="1" ht="12.75" hidden="1" x14ac:dyDescent="0.2">
      <c r="E2261" s="340"/>
      <c r="F2261" s="316"/>
      <c r="H2261" s="341"/>
      <c r="I2261" s="342"/>
      <c r="J2261" s="342"/>
      <c r="K2261" s="341"/>
      <c r="L2261" s="343"/>
      <c r="M2261" s="340"/>
      <c r="N2261" s="319"/>
      <c r="O2261" s="344"/>
      <c r="P2261" s="319"/>
      <c r="Q2261" s="319"/>
      <c r="R2261" s="319"/>
      <c r="S2261" s="319"/>
      <c r="T2261" s="319"/>
      <c r="U2261" s="319"/>
    </row>
    <row r="2262" spans="5:21" s="338" customFormat="1" ht="12.75" hidden="1" x14ac:dyDescent="0.2">
      <c r="E2262" s="340"/>
      <c r="F2262" s="316"/>
      <c r="H2262" s="341"/>
      <c r="I2262" s="342"/>
      <c r="J2262" s="342"/>
      <c r="K2262" s="341"/>
      <c r="L2262" s="343"/>
      <c r="M2262" s="340"/>
      <c r="N2262" s="319"/>
      <c r="O2262" s="344"/>
      <c r="P2262" s="319"/>
      <c r="Q2262" s="319"/>
      <c r="R2262" s="319"/>
      <c r="S2262" s="319"/>
      <c r="T2262" s="319"/>
      <c r="U2262" s="319"/>
    </row>
    <row r="2263" spans="5:21" s="338" customFormat="1" ht="12.75" hidden="1" x14ac:dyDescent="0.2">
      <c r="E2263" s="340"/>
      <c r="F2263" s="316"/>
      <c r="H2263" s="341"/>
      <c r="I2263" s="342"/>
      <c r="J2263" s="342"/>
      <c r="K2263" s="341"/>
      <c r="L2263" s="343"/>
      <c r="M2263" s="340"/>
      <c r="N2263" s="319"/>
      <c r="O2263" s="344"/>
      <c r="P2263" s="319"/>
      <c r="Q2263" s="319"/>
      <c r="R2263" s="319"/>
      <c r="S2263" s="319"/>
      <c r="T2263" s="319"/>
      <c r="U2263" s="319"/>
    </row>
    <row r="2264" spans="5:21" s="338" customFormat="1" ht="12.75" hidden="1" x14ac:dyDescent="0.2">
      <c r="E2264" s="340"/>
      <c r="F2264" s="316"/>
      <c r="H2264" s="341"/>
      <c r="I2264" s="342"/>
      <c r="J2264" s="342"/>
      <c r="K2264" s="341"/>
      <c r="L2264" s="343"/>
      <c r="M2264" s="340"/>
      <c r="N2264" s="319"/>
      <c r="O2264" s="344"/>
      <c r="P2264" s="319"/>
      <c r="Q2264" s="319"/>
      <c r="R2264" s="319"/>
      <c r="S2264" s="319"/>
      <c r="T2264" s="319"/>
      <c r="U2264" s="319"/>
    </row>
    <row r="2265" spans="5:21" s="338" customFormat="1" ht="12.75" hidden="1" x14ac:dyDescent="0.2">
      <c r="E2265" s="340"/>
      <c r="F2265" s="316"/>
      <c r="H2265" s="341"/>
      <c r="I2265" s="342"/>
      <c r="J2265" s="342"/>
      <c r="K2265" s="341"/>
      <c r="L2265" s="343"/>
      <c r="M2265" s="340"/>
      <c r="N2265" s="319"/>
      <c r="O2265" s="344"/>
      <c r="P2265" s="319"/>
      <c r="Q2265" s="319"/>
      <c r="R2265" s="319"/>
      <c r="S2265" s="319"/>
      <c r="T2265" s="319"/>
      <c r="U2265" s="319"/>
    </row>
    <row r="2266" spans="5:21" s="338" customFormat="1" ht="12.75" hidden="1" x14ac:dyDescent="0.2">
      <c r="E2266" s="340"/>
      <c r="F2266" s="316"/>
      <c r="H2266" s="341"/>
      <c r="I2266" s="342"/>
      <c r="J2266" s="342"/>
      <c r="K2266" s="341"/>
      <c r="L2266" s="343"/>
      <c r="M2266" s="340"/>
      <c r="N2266" s="319"/>
      <c r="O2266" s="344"/>
      <c r="P2266" s="319"/>
      <c r="Q2266" s="319"/>
      <c r="R2266" s="319"/>
      <c r="S2266" s="319"/>
      <c r="T2266" s="319"/>
      <c r="U2266" s="319"/>
    </row>
    <row r="2267" spans="5:21" s="338" customFormat="1" ht="12.75" hidden="1" x14ac:dyDescent="0.2">
      <c r="E2267" s="340"/>
      <c r="F2267" s="316"/>
      <c r="H2267" s="341"/>
      <c r="I2267" s="342"/>
      <c r="J2267" s="342"/>
      <c r="K2267" s="341"/>
      <c r="L2267" s="343"/>
      <c r="M2267" s="340"/>
      <c r="N2267" s="319"/>
      <c r="O2267" s="344"/>
      <c r="P2267" s="319"/>
      <c r="Q2267" s="319"/>
      <c r="R2267" s="319"/>
      <c r="S2267" s="319"/>
      <c r="T2267" s="319"/>
      <c r="U2267" s="319"/>
    </row>
    <row r="2268" spans="5:21" s="338" customFormat="1" ht="12.75" hidden="1" x14ac:dyDescent="0.2">
      <c r="E2268" s="340"/>
      <c r="F2268" s="316"/>
      <c r="H2268" s="341"/>
      <c r="I2268" s="342"/>
      <c r="J2268" s="342"/>
      <c r="K2268" s="341"/>
      <c r="L2268" s="343"/>
      <c r="M2268" s="340"/>
      <c r="N2268" s="319"/>
      <c r="O2268" s="344"/>
      <c r="P2268" s="319"/>
      <c r="Q2268" s="319"/>
      <c r="R2268" s="319"/>
      <c r="S2268" s="319"/>
      <c r="T2268" s="319"/>
      <c r="U2268" s="319"/>
    </row>
    <row r="2269" spans="5:21" s="338" customFormat="1" ht="12.75" hidden="1" x14ac:dyDescent="0.2">
      <c r="E2269" s="340"/>
      <c r="F2269" s="316"/>
      <c r="H2269" s="341"/>
      <c r="I2269" s="342"/>
      <c r="J2269" s="342"/>
      <c r="K2269" s="341"/>
      <c r="L2269" s="343"/>
      <c r="M2269" s="340"/>
      <c r="N2269" s="319"/>
      <c r="O2269" s="344"/>
      <c r="P2269" s="319"/>
      <c r="Q2269" s="319"/>
      <c r="R2269" s="319"/>
      <c r="S2269" s="319"/>
      <c r="T2269" s="319"/>
      <c r="U2269" s="319"/>
    </row>
    <row r="2270" spans="5:21" s="338" customFormat="1" ht="12.75" hidden="1" x14ac:dyDescent="0.2">
      <c r="E2270" s="340"/>
      <c r="F2270" s="316"/>
      <c r="H2270" s="341"/>
      <c r="I2270" s="342"/>
      <c r="J2270" s="342"/>
      <c r="K2270" s="341"/>
      <c r="L2270" s="343"/>
      <c r="M2270" s="340"/>
      <c r="N2270" s="319"/>
      <c r="O2270" s="344"/>
      <c r="P2270" s="319"/>
      <c r="Q2270" s="319"/>
      <c r="R2270" s="319"/>
      <c r="S2270" s="319"/>
      <c r="T2270" s="319"/>
      <c r="U2270" s="319"/>
    </row>
    <row r="2271" spans="5:21" s="338" customFormat="1" ht="12.75" hidden="1" x14ac:dyDescent="0.2">
      <c r="E2271" s="340"/>
      <c r="F2271" s="316"/>
      <c r="H2271" s="341"/>
      <c r="I2271" s="342"/>
      <c r="J2271" s="342"/>
      <c r="K2271" s="341"/>
      <c r="L2271" s="343"/>
      <c r="M2271" s="340"/>
      <c r="N2271" s="319"/>
      <c r="O2271" s="344"/>
      <c r="P2271" s="319"/>
      <c r="Q2271" s="319"/>
      <c r="R2271" s="319"/>
      <c r="S2271" s="319"/>
      <c r="T2271" s="319"/>
      <c r="U2271" s="319"/>
    </row>
    <row r="2272" spans="5:21" s="338" customFormat="1" ht="12.75" hidden="1" x14ac:dyDescent="0.2">
      <c r="E2272" s="340"/>
      <c r="F2272" s="316"/>
      <c r="H2272" s="341"/>
      <c r="I2272" s="342"/>
      <c r="J2272" s="342"/>
      <c r="K2272" s="341"/>
      <c r="L2272" s="343"/>
      <c r="M2272" s="340"/>
      <c r="N2272" s="319"/>
      <c r="O2272" s="344"/>
      <c r="P2272" s="319"/>
      <c r="Q2272" s="319"/>
      <c r="R2272" s="319"/>
      <c r="S2272" s="319"/>
      <c r="T2272" s="319"/>
      <c r="U2272" s="319"/>
    </row>
    <row r="2273" spans="5:21" s="338" customFormat="1" ht="12.75" hidden="1" x14ac:dyDescent="0.2">
      <c r="E2273" s="340"/>
      <c r="F2273" s="316"/>
      <c r="H2273" s="341"/>
      <c r="I2273" s="342"/>
      <c r="J2273" s="342"/>
      <c r="K2273" s="341"/>
      <c r="L2273" s="343"/>
      <c r="M2273" s="340"/>
      <c r="N2273" s="319"/>
      <c r="O2273" s="344"/>
      <c r="P2273" s="319"/>
      <c r="Q2273" s="319"/>
      <c r="R2273" s="319"/>
      <c r="S2273" s="319"/>
      <c r="T2273" s="319"/>
      <c r="U2273" s="319"/>
    </row>
    <row r="2274" spans="5:21" s="338" customFormat="1" ht="12.75" hidden="1" x14ac:dyDescent="0.2">
      <c r="E2274" s="340"/>
      <c r="F2274" s="316"/>
      <c r="H2274" s="341"/>
      <c r="I2274" s="342"/>
      <c r="J2274" s="342"/>
      <c r="K2274" s="341"/>
      <c r="L2274" s="343"/>
      <c r="M2274" s="340"/>
      <c r="N2274" s="319"/>
      <c r="O2274" s="344"/>
      <c r="P2274" s="319"/>
      <c r="Q2274" s="319"/>
      <c r="R2274" s="319"/>
      <c r="S2274" s="319"/>
      <c r="T2274" s="319"/>
      <c r="U2274" s="319"/>
    </row>
    <row r="2275" spans="5:21" s="338" customFormat="1" ht="12.75" hidden="1" x14ac:dyDescent="0.2">
      <c r="E2275" s="340"/>
      <c r="F2275" s="316"/>
      <c r="H2275" s="341"/>
      <c r="I2275" s="342"/>
      <c r="J2275" s="342"/>
      <c r="K2275" s="341"/>
      <c r="L2275" s="343"/>
      <c r="M2275" s="340"/>
      <c r="N2275" s="319"/>
      <c r="O2275" s="344"/>
      <c r="P2275" s="319"/>
      <c r="Q2275" s="319"/>
      <c r="R2275" s="319"/>
      <c r="S2275" s="319"/>
      <c r="T2275" s="319"/>
      <c r="U2275" s="319"/>
    </row>
    <row r="2276" spans="5:21" s="338" customFormat="1" ht="12.75" hidden="1" x14ac:dyDescent="0.2">
      <c r="E2276" s="340"/>
      <c r="F2276" s="316"/>
      <c r="H2276" s="341"/>
      <c r="I2276" s="342"/>
      <c r="J2276" s="342"/>
      <c r="K2276" s="341"/>
      <c r="L2276" s="343"/>
      <c r="M2276" s="340"/>
      <c r="N2276" s="319"/>
      <c r="O2276" s="344"/>
      <c r="P2276" s="319"/>
      <c r="Q2276" s="319"/>
      <c r="R2276" s="319"/>
      <c r="S2276" s="319"/>
      <c r="T2276" s="319"/>
      <c r="U2276" s="319"/>
    </row>
    <row r="2277" spans="5:21" s="338" customFormat="1" ht="12.75" hidden="1" x14ac:dyDescent="0.2">
      <c r="E2277" s="340"/>
      <c r="F2277" s="316"/>
      <c r="H2277" s="341"/>
      <c r="I2277" s="342"/>
      <c r="J2277" s="342"/>
      <c r="K2277" s="341"/>
      <c r="L2277" s="343"/>
      <c r="M2277" s="340"/>
      <c r="N2277" s="319"/>
      <c r="O2277" s="344"/>
      <c r="P2277" s="319"/>
      <c r="Q2277" s="319"/>
      <c r="R2277" s="319"/>
      <c r="S2277" s="319"/>
      <c r="T2277" s="319"/>
      <c r="U2277" s="319"/>
    </row>
    <row r="2278" spans="5:21" s="338" customFormat="1" ht="12.75" hidden="1" x14ac:dyDescent="0.2">
      <c r="E2278" s="340"/>
      <c r="F2278" s="316"/>
      <c r="H2278" s="341"/>
      <c r="I2278" s="342"/>
      <c r="J2278" s="342"/>
      <c r="K2278" s="341"/>
      <c r="L2278" s="343"/>
      <c r="M2278" s="340"/>
      <c r="N2278" s="319"/>
      <c r="O2278" s="344"/>
      <c r="P2278" s="319"/>
      <c r="Q2278" s="319"/>
      <c r="R2278" s="319"/>
      <c r="S2278" s="319"/>
      <c r="T2278" s="319"/>
      <c r="U2278" s="319"/>
    </row>
    <row r="2279" spans="5:21" s="338" customFormat="1" ht="12.75" hidden="1" x14ac:dyDescent="0.2">
      <c r="E2279" s="340"/>
      <c r="F2279" s="316"/>
      <c r="H2279" s="341"/>
      <c r="I2279" s="342"/>
      <c r="J2279" s="342"/>
      <c r="K2279" s="341"/>
      <c r="L2279" s="343"/>
      <c r="M2279" s="340"/>
      <c r="N2279" s="319"/>
      <c r="O2279" s="344"/>
      <c r="P2279" s="319"/>
      <c r="Q2279" s="319"/>
      <c r="R2279" s="319"/>
      <c r="S2279" s="319"/>
      <c r="T2279" s="319"/>
      <c r="U2279" s="319"/>
    </row>
    <row r="2280" spans="5:21" s="338" customFormat="1" ht="12.75" hidden="1" x14ac:dyDescent="0.2">
      <c r="E2280" s="340"/>
      <c r="F2280" s="316"/>
      <c r="H2280" s="341"/>
      <c r="I2280" s="342"/>
      <c r="J2280" s="342"/>
      <c r="K2280" s="341"/>
      <c r="L2280" s="343"/>
      <c r="M2280" s="340"/>
      <c r="N2280" s="319"/>
      <c r="O2280" s="344"/>
      <c r="P2280" s="319"/>
      <c r="Q2280" s="319"/>
      <c r="R2280" s="319"/>
      <c r="S2280" s="319"/>
      <c r="T2280" s="319"/>
      <c r="U2280" s="319"/>
    </row>
    <row r="2281" spans="5:21" s="338" customFormat="1" ht="12.75" hidden="1" x14ac:dyDescent="0.2">
      <c r="E2281" s="340"/>
      <c r="F2281" s="316"/>
      <c r="H2281" s="341"/>
      <c r="I2281" s="342"/>
      <c r="J2281" s="342"/>
      <c r="K2281" s="341"/>
      <c r="L2281" s="343"/>
      <c r="M2281" s="340"/>
      <c r="N2281" s="319"/>
      <c r="O2281" s="344"/>
      <c r="P2281" s="319"/>
      <c r="Q2281" s="319"/>
      <c r="R2281" s="319"/>
      <c r="S2281" s="319"/>
      <c r="T2281" s="319"/>
      <c r="U2281" s="319"/>
    </row>
    <row r="2282" spans="5:21" s="338" customFormat="1" ht="12.75" hidden="1" x14ac:dyDescent="0.2">
      <c r="E2282" s="340"/>
      <c r="F2282" s="316"/>
      <c r="H2282" s="341"/>
      <c r="I2282" s="342"/>
      <c r="J2282" s="342"/>
      <c r="K2282" s="341"/>
      <c r="L2282" s="343"/>
      <c r="M2282" s="340"/>
      <c r="N2282" s="319"/>
      <c r="O2282" s="344"/>
      <c r="P2282" s="319"/>
      <c r="Q2282" s="319"/>
      <c r="R2282" s="319"/>
      <c r="S2282" s="319"/>
      <c r="T2282" s="319"/>
      <c r="U2282" s="319"/>
    </row>
    <row r="2283" spans="5:21" s="338" customFormat="1" ht="12.75" hidden="1" x14ac:dyDescent="0.2">
      <c r="E2283" s="340"/>
      <c r="F2283" s="316"/>
      <c r="H2283" s="341"/>
      <c r="I2283" s="342"/>
      <c r="J2283" s="342"/>
      <c r="K2283" s="341"/>
      <c r="L2283" s="343"/>
      <c r="M2283" s="340"/>
      <c r="N2283" s="319"/>
      <c r="O2283" s="344"/>
      <c r="P2283" s="319"/>
      <c r="Q2283" s="319"/>
      <c r="R2283" s="319"/>
      <c r="S2283" s="319"/>
      <c r="T2283" s="319"/>
      <c r="U2283" s="319"/>
    </row>
    <row r="2284" spans="5:21" s="338" customFormat="1" ht="12.75" hidden="1" x14ac:dyDescent="0.2">
      <c r="E2284" s="340"/>
      <c r="F2284" s="316"/>
      <c r="H2284" s="341"/>
      <c r="I2284" s="342"/>
      <c r="J2284" s="342"/>
      <c r="K2284" s="341"/>
      <c r="L2284" s="343"/>
      <c r="M2284" s="340"/>
      <c r="N2284" s="319"/>
      <c r="O2284" s="344"/>
      <c r="P2284" s="319"/>
      <c r="Q2284" s="319"/>
      <c r="R2284" s="319"/>
      <c r="S2284" s="319"/>
      <c r="T2284" s="319"/>
      <c r="U2284" s="319"/>
    </row>
    <row r="2285" spans="5:21" s="338" customFormat="1" ht="12.75" hidden="1" x14ac:dyDescent="0.2">
      <c r="E2285" s="340"/>
      <c r="F2285" s="316"/>
      <c r="H2285" s="341"/>
      <c r="I2285" s="342"/>
      <c r="J2285" s="342"/>
      <c r="K2285" s="341"/>
      <c r="L2285" s="343"/>
      <c r="M2285" s="340"/>
      <c r="N2285" s="319"/>
      <c r="O2285" s="344"/>
      <c r="P2285" s="319"/>
      <c r="Q2285" s="319"/>
      <c r="R2285" s="319"/>
      <c r="S2285" s="319"/>
      <c r="T2285" s="319"/>
      <c r="U2285" s="319"/>
    </row>
    <row r="2286" spans="5:21" s="338" customFormat="1" ht="12.75" hidden="1" x14ac:dyDescent="0.2">
      <c r="E2286" s="340"/>
      <c r="F2286" s="316"/>
      <c r="H2286" s="341"/>
      <c r="I2286" s="342"/>
      <c r="J2286" s="342"/>
      <c r="K2286" s="341"/>
      <c r="L2286" s="343"/>
      <c r="M2286" s="340"/>
      <c r="N2286" s="319"/>
      <c r="O2286" s="344"/>
      <c r="P2286" s="319"/>
      <c r="Q2286" s="319"/>
      <c r="R2286" s="319"/>
      <c r="S2286" s="319"/>
      <c r="T2286" s="319"/>
      <c r="U2286" s="319"/>
    </row>
    <row r="2287" spans="5:21" s="338" customFormat="1" ht="12.75" hidden="1" x14ac:dyDescent="0.2">
      <c r="E2287" s="340"/>
      <c r="F2287" s="316"/>
      <c r="H2287" s="341"/>
      <c r="I2287" s="342"/>
      <c r="J2287" s="342"/>
      <c r="K2287" s="341"/>
      <c r="L2287" s="343"/>
      <c r="M2287" s="340"/>
      <c r="N2287" s="319"/>
      <c r="O2287" s="344"/>
      <c r="P2287" s="319"/>
      <c r="Q2287" s="319"/>
      <c r="R2287" s="319"/>
      <c r="S2287" s="319"/>
      <c r="T2287" s="319"/>
      <c r="U2287" s="319"/>
    </row>
    <row r="2288" spans="5:21" s="338" customFormat="1" ht="12.75" hidden="1" x14ac:dyDescent="0.2">
      <c r="E2288" s="340"/>
      <c r="F2288" s="316"/>
      <c r="H2288" s="341"/>
      <c r="I2288" s="342"/>
      <c r="J2288" s="342"/>
      <c r="K2288" s="341"/>
      <c r="L2288" s="343"/>
      <c r="M2288" s="340"/>
      <c r="N2288" s="319"/>
      <c r="O2288" s="344"/>
      <c r="P2288" s="319"/>
      <c r="Q2288" s="319"/>
      <c r="R2288" s="319"/>
      <c r="S2288" s="319"/>
      <c r="T2288" s="319"/>
      <c r="U2288" s="319"/>
    </row>
    <row r="2289" spans="5:21" s="338" customFormat="1" ht="12.75" hidden="1" x14ac:dyDescent="0.2">
      <c r="E2289" s="340"/>
      <c r="F2289" s="316"/>
      <c r="H2289" s="341"/>
      <c r="I2289" s="342"/>
      <c r="J2289" s="342"/>
      <c r="K2289" s="341"/>
      <c r="L2289" s="343"/>
      <c r="M2289" s="340"/>
      <c r="N2289" s="319"/>
      <c r="O2289" s="344"/>
      <c r="P2289" s="319"/>
      <c r="Q2289" s="319"/>
      <c r="R2289" s="319"/>
      <c r="S2289" s="319"/>
      <c r="T2289" s="319"/>
      <c r="U2289" s="319"/>
    </row>
    <row r="2290" spans="5:21" s="338" customFormat="1" ht="12.75" hidden="1" x14ac:dyDescent="0.2">
      <c r="E2290" s="340"/>
      <c r="F2290" s="316"/>
      <c r="H2290" s="341"/>
      <c r="I2290" s="342"/>
      <c r="J2290" s="342"/>
      <c r="K2290" s="341"/>
      <c r="L2290" s="343"/>
      <c r="M2290" s="340"/>
      <c r="N2290" s="319"/>
      <c r="O2290" s="344"/>
      <c r="P2290" s="319"/>
      <c r="Q2290" s="319"/>
      <c r="R2290" s="319"/>
      <c r="S2290" s="319"/>
      <c r="T2290" s="319"/>
      <c r="U2290" s="319"/>
    </row>
    <row r="2291" spans="5:21" s="338" customFormat="1" ht="12.75" hidden="1" x14ac:dyDescent="0.2">
      <c r="E2291" s="340"/>
      <c r="F2291" s="316"/>
      <c r="H2291" s="341"/>
      <c r="I2291" s="342"/>
      <c r="J2291" s="342"/>
      <c r="K2291" s="341"/>
      <c r="L2291" s="343"/>
      <c r="M2291" s="340"/>
      <c r="N2291" s="319"/>
      <c r="O2291" s="344"/>
      <c r="P2291" s="319"/>
      <c r="Q2291" s="319"/>
      <c r="R2291" s="319"/>
      <c r="S2291" s="319"/>
      <c r="T2291" s="319"/>
      <c r="U2291" s="319"/>
    </row>
    <row r="2292" spans="5:21" s="338" customFormat="1" ht="12.75" hidden="1" x14ac:dyDescent="0.2">
      <c r="E2292" s="340"/>
      <c r="F2292" s="316"/>
      <c r="H2292" s="341"/>
      <c r="I2292" s="342"/>
      <c r="J2292" s="342"/>
      <c r="K2292" s="341"/>
      <c r="L2292" s="343"/>
      <c r="M2292" s="340"/>
      <c r="N2292" s="319"/>
      <c r="O2292" s="344"/>
      <c r="P2292" s="319"/>
      <c r="Q2292" s="319"/>
      <c r="R2292" s="319"/>
      <c r="S2292" s="319"/>
      <c r="T2292" s="319"/>
      <c r="U2292" s="319"/>
    </row>
    <row r="2293" spans="5:21" s="338" customFormat="1" ht="12.75" hidden="1" x14ac:dyDescent="0.2">
      <c r="E2293" s="340"/>
      <c r="F2293" s="316"/>
      <c r="H2293" s="341"/>
      <c r="I2293" s="342"/>
      <c r="J2293" s="342"/>
      <c r="K2293" s="341"/>
      <c r="L2293" s="343"/>
      <c r="M2293" s="340"/>
      <c r="N2293" s="319"/>
      <c r="O2293" s="344"/>
      <c r="P2293" s="319"/>
      <c r="Q2293" s="319"/>
      <c r="R2293" s="319"/>
      <c r="S2293" s="319"/>
      <c r="T2293" s="319"/>
      <c r="U2293" s="319"/>
    </row>
    <row r="2294" spans="5:21" s="338" customFormat="1" ht="12.75" hidden="1" x14ac:dyDescent="0.2">
      <c r="E2294" s="340"/>
      <c r="F2294" s="316"/>
      <c r="H2294" s="341"/>
      <c r="I2294" s="342"/>
      <c r="J2294" s="342"/>
      <c r="K2294" s="341"/>
      <c r="L2294" s="343"/>
      <c r="M2294" s="340"/>
      <c r="N2294" s="319"/>
      <c r="O2294" s="344"/>
      <c r="P2294" s="319"/>
      <c r="Q2294" s="319"/>
      <c r="R2294" s="319"/>
      <c r="S2294" s="319"/>
      <c r="T2294" s="319"/>
      <c r="U2294" s="319"/>
    </row>
    <row r="2295" spans="5:21" s="338" customFormat="1" ht="12.75" hidden="1" x14ac:dyDescent="0.2">
      <c r="E2295" s="340"/>
      <c r="F2295" s="316"/>
      <c r="H2295" s="341"/>
      <c r="I2295" s="342"/>
      <c r="J2295" s="342"/>
      <c r="K2295" s="341"/>
      <c r="L2295" s="343"/>
      <c r="M2295" s="340"/>
      <c r="N2295" s="319"/>
      <c r="O2295" s="344"/>
      <c r="P2295" s="319"/>
      <c r="Q2295" s="319"/>
      <c r="R2295" s="319"/>
      <c r="S2295" s="319"/>
      <c r="T2295" s="319"/>
      <c r="U2295" s="319"/>
    </row>
    <row r="2296" spans="5:21" s="338" customFormat="1" ht="12.75" hidden="1" x14ac:dyDescent="0.2">
      <c r="E2296" s="340"/>
      <c r="F2296" s="316"/>
      <c r="H2296" s="341"/>
      <c r="I2296" s="342"/>
      <c r="J2296" s="342"/>
      <c r="K2296" s="341"/>
      <c r="L2296" s="343"/>
      <c r="M2296" s="340"/>
      <c r="N2296" s="319"/>
      <c r="O2296" s="344"/>
      <c r="P2296" s="319"/>
      <c r="Q2296" s="319"/>
      <c r="R2296" s="319"/>
      <c r="S2296" s="319"/>
      <c r="T2296" s="319"/>
      <c r="U2296" s="319"/>
    </row>
    <row r="2297" spans="5:21" s="338" customFormat="1" ht="12.75" hidden="1" x14ac:dyDescent="0.2">
      <c r="E2297" s="340"/>
      <c r="F2297" s="316"/>
      <c r="H2297" s="341"/>
      <c r="I2297" s="342"/>
      <c r="J2297" s="342"/>
      <c r="K2297" s="341"/>
      <c r="L2297" s="343"/>
      <c r="M2297" s="340"/>
      <c r="N2297" s="319"/>
      <c r="O2297" s="344"/>
      <c r="P2297" s="319"/>
      <c r="Q2297" s="319"/>
      <c r="R2297" s="319"/>
      <c r="S2297" s="319"/>
      <c r="T2297" s="319"/>
      <c r="U2297" s="319"/>
    </row>
    <row r="2298" spans="5:21" s="338" customFormat="1" ht="12.75" hidden="1" x14ac:dyDescent="0.2">
      <c r="E2298" s="340"/>
      <c r="F2298" s="316"/>
      <c r="H2298" s="341"/>
      <c r="I2298" s="342"/>
      <c r="J2298" s="342"/>
      <c r="K2298" s="341"/>
      <c r="L2298" s="343"/>
      <c r="M2298" s="340"/>
      <c r="N2298" s="319"/>
      <c r="O2298" s="344"/>
      <c r="P2298" s="319"/>
      <c r="Q2298" s="319"/>
      <c r="R2298" s="319"/>
      <c r="S2298" s="319"/>
      <c r="T2298" s="319"/>
      <c r="U2298" s="319"/>
    </row>
    <row r="2299" spans="5:21" s="338" customFormat="1" ht="12.75" hidden="1" x14ac:dyDescent="0.2">
      <c r="E2299" s="340"/>
      <c r="F2299" s="316"/>
      <c r="H2299" s="341"/>
      <c r="I2299" s="342"/>
      <c r="J2299" s="342"/>
      <c r="K2299" s="341"/>
      <c r="L2299" s="343"/>
      <c r="M2299" s="340"/>
      <c r="N2299" s="319"/>
      <c r="O2299" s="344"/>
      <c r="P2299" s="319"/>
      <c r="Q2299" s="319"/>
      <c r="R2299" s="319"/>
      <c r="S2299" s="319"/>
      <c r="T2299" s="319"/>
      <c r="U2299" s="319"/>
    </row>
    <row r="2300" spans="5:21" s="338" customFormat="1" ht="12.75" hidden="1" x14ac:dyDescent="0.2">
      <c r="E2300" s="340"/>
      <c r="F2300" s="316"/>
      <c r="H2300" s="341"/>
      <c r="I2300" s="342"/>
      <c r="J2300" s="342"/>
      <c r="K2300" s="341"/>
      <c r="L2300" s="343"/>
      <c r="M2300" s="340"/>
      <c r="N2300" s="319"/>
      <c r="O2300" s="344"/>
      <c r="P2300" s="319"/>
      <c r="Q2300" s="319"/>
      <c r="R2300" s="319"/>
      <c r="S2300" s="319"/>
      <c r="T2300" s="319"/>
      <c r="U2300" s="319"/>
    </row>
    <row r="2301" spans="5:21" s="338" customFormat="1" ht="12.75" hidden="1" x14ac:dyDescent="0.2">
      <c r="E2301" s="340"/>
      <c r="F2301" s="316"/>
      <c r="H2301" s="341"/>
      <c r="I2301" s="342"/>
      <c r="J2301" s="342"/>
      <c r="K2301" s="341"/>
      <c r="L2301" s="343"/>
      <c r="M2301" s="340"/>
      <c r="N2301" s="319"/>
      <c r="O2301" s="344"/>
      <c r="P2301" s="319"/>
      <c r="Q2301" s="319"/>
      <c r="R2301" s="319"/>
      <c r="S2301" s="319"/>
      <c r="T2301" s="319"/>
      <c r="U2301" s="319"/>
    </row>
    <row r="2302" spans="5:21" s="338" customFormat="1" ht="12.75" hidden="1" x14ac:dyDescent="0.2">
      <c r="E2302" s="340"/>
      <c r="F2302" s="316"/>
      <c r="H2302" s="341"/>
      <c r="I2302" s="342"/>
      <c r="J2302" s="342"/>
      <c r="K2302" s="341"/>
      <c r="L2302" s="343"/>
      <c r="M2302" s="340"/>
      <c r="N2302" s="319"/>
      <c r="O2302" s="344"/>
      <c r="P2302" s="319"/>
      <c r="Q2302" s="319"/>
      <c r="R2302" s="319"/>
      <c r="S2302" s="319"/>
      <c r="T2302" s="319"/>
      <c r="U2302" s="319"/>
    </row>
    <row r="2303" spans="5:21" s="338" customFormat="1" ht="12.75" hidden="1" x14ac:dyDescent="0.2">
      <c r="E2303" s="340"/>
      <c r="F2303" s="316"/>
      <c r="H2303" s="341"/>
      <c r="I2303" s="342"/>
      <c r="J2303" s="342"/>
      <c r="K2303" s="341"/>
      <c r="L2303" s="343"/>
      <c r="M2303" s="340"/>
      <c r="N2303" s="319"/>
      <c r="O2303" s="344"/>
      <c r="P2303" s="319"/>
      <c r="Q2303" s="319"/>
      <c r="R2303" s="319"/>
      <c r="S2303" s="319"/>
      <c r="T2303" s="319"/>
      <c r="U2303" s="319"/>
    </row>
    <row r="2304" spans="5:21" s="338" customFormat="1" ht="12.75" hidden="1" x14ac:dyDescent="0.2">
      <c r="E2304" s="340"/>
      <c r="F2304" s="316"/>
      <c r="H2304" s="341"/>
      <c r="I2304" s="342"/>
      <c r="J2304" s="342"/>
      <c r="K2304" s="341"/>
      <c r="L2304" s="343"/>
      <c r="M2304" s="340"/>
      <c r="N2304" s="319"/>
      <c r="O2304" s="344"/>
      <c r="P2304" s="319"/>
      <c r="Q2304" s="319"/>
      <c r="R2304" s="319"/>
      <c r="S2304" s="319"/>
      <c r="T2304" s="319"/>
      <c r="U2304" s="319"/>
    </row>
    <row r="2305" spans="5:21" s="338" customFormat="1" ht="12.75" hidden="1" x14ac:dyDescent="0.2">
      <c r="E2305" s="340"/>
      <c r="F2305" s="316"/>
      <c r="H2305" s="341"/>
      <c r="I2305" s="342"/>
      <c r="J2305" s="342"/>
      <c r="K2305" s="341"/>
      <c r="L2305" s="343"/>
      <c r="M2305" s="340"/>
      <c r="N2305" s="319"/>
      <c r="O2305" s="344"/>
      <c r="P2305" s="319"/>
      <c r="Q2305" s="319"/>
      <c r="R2305" s="319"/>
      <c r="S2305" s="319"/>
      <c r="T2305" s="319"/>
      <c r="U2305" s="319"/>
    </row>
    <row r="2306" spans="5:21" s="338" customFormat="1" ht="12.75" hidden="1" x14ac:dyDescent="0.2">
      <c r="E2306" s="340"/>
      <c r="F2306" s="316"/>
      <c r="H2306" s="341"/>
      <c r="I2306" s="342"/>
      <c r="J2306" s="342"/>
      <c r="K2306" s="341"/>
      <c r="L2306" s="343"/>
      <c r="M2306" s="340"/>
      <c r="N2306" s="319"/>
      <c r="O2306" s="344"/>
      <c r="P2306" s="319"/>
      <c r="Q2306" s="319"/>
      <c r="R2306" s="319"/>
      <c r="S2306" s="319"/>
      <c r="T2306" s="319"/>
      <c r="U2306" s="319"/>
    </row>
    <row r="2307" spans="5:21" s="338" customFormat="1" ht="12.75" hidden="1" x14ac:dyDescent="0.2">
      <c r="E2307" s="340"/>
      <c r="F2307" s="316"/>
      <c r="H2307" s="341"/>
      <c r="I2307" s="342"/>
      <c r="J2307" s="342"/>
      <c r="K2307" s="341"/>
      <c r="L2307" s="343"/>
      <c r="M2307" s="340"/>
      <c r="N2307" s="319"/>
      <c r="O2307" s="344"/>
      <c r="P2307" s="319"/>
      <c r="Q2307" s="319"/>
      <c r="R2307" s="319"/>
      <c r="S2307" s="319"/>
      <c r="T2307" s="319"/>
      <c r="U2307" s="319"/>
    </row>
    <row r="2308" spans="5:21" s="338" customFormat="1" ht="12.75" hidden="1" x14ac:dyDescent="0.2">
      <c r="E2308" s="340"/>
      <c r="F2308" s="316"/>
      <c r="H2308" s="341"/>
      <c r="I2308" s="342"/>
      <c r="J2308" s="342"/>
      <c r="K2308" s="341"/>
      <c r="L2308" s="343"/>
      <c r="M2308" s="340"/>
      <c r="N2308" s="319"/>
      <c r="O2308" s="344"/>
      <c r="P2308" s="319"/>
      <c r="Q2308" s="319"/>
      <c r="R2308" s="319"/>
      <c r="S2308" s="319"/>
      <c r="T2308" s="319"/>
      <c r="U2308" s="319"/>
    </row>
    <row r="2309" spans="5:21" s="338" customFormat="1" ht="12.75" hidden="1" x14ac:dyDescent="0.2">
      <c r="E2309" s="340"/>
      <c r="F2309" s="316"/>
      <c r="H2309" s="341"/>
      <c r="I2309" s="342"/>
      <c r="J2309" s="342"/>
      <c r="K2309" s="341"/>
      <c r="L2309" s="343"/>
      <c r="M2309" s="340"/>
      <c r="N2309" s="319"/>
      <c r="O2309" s="344"/>
      <c r="P2309" s="319"/>
      <c r="Q2309" s="319"/>
      <c r="R2309" s="319"/>
      <c r="S2309" s="319"/>
      <c r="T2309" s="319"/>
      <c r="U2309" s="319"/>
    </row>
    <row r="2310" spans="5:21" s="338" customFormat="1" ht="12.75" hidden="1" x14ac:dyDescent="0.2">
      <c r="E2310" s="340"/>
      <c r="F2310" s="316"/>
      <c r="H2310" s="341"/>
      <c r="I2310" s="342"/>
      <c r="J2310" s="342"/>
      <c r="K2310" s="341"/>
      <c r="L2310" s="343"/>
      <c r="M2310" s="340"/>
      <c r="N2310" s="319"/>
      <c r="O2310" s="344"/>
      <c r="P2310" s="319"/>
      <c r="Q2310" s="319"/>
      <c r="R2310" s="319"/>
      <c r="S2310" s="319"/>
      <c r="T2310" s="319"/>
      <c r="U2310" s="319"/>
    </row>
    <row r="2311" spans="5:21" s="338" customFormat="1" ht="12.75" hidden="1" x14ac:dyDescent="0.2">
      <c r="E2311" s="340"/>
      <c r="F2311" s="316"/>
      <c r="H2311" s="341"/>
      <c r="I2311" s="342"/>
      <c r="J2311" s="342"/>
      <c r="K2311" s="341"/>
      <c r="L2311" s="343"/>
      <c r="M2311" s="340"/>
      <c r="N2311" s="319"/>
      <c r="O2311" s="344"/>
      <c r="P2311" s="319"/>
      <c r="Q2311" s="319"/>
      <c r="R2311" s="319"/>
      <c r="S2311" s="319"/>
      <c r="T2311" s="319"/>
      <c r="U2311" s="319"/>
    </row>
    <row r="2312" spans="5:21" s="338" customFormat="1" ht="12.75" hidden="1" x14ac:dyDescent="0.2">
      <c r="E2312" s="340"/>
      <c r="F2312" s="316"/>
      <c r="H2312" s="341"/>
      <c r="I2312" s="342"/>
      <c r="J2312" s="342"/>
      <c r="K2312" s="341"/>
      <c r="L2312" s="343"/>
      <c r="M2312" s="340"/>
      <c r="N2312" s="319"/>
      <c r="O2312" s="344"/>
      <c r="P2312" s="319"/>
      <c r="Q2312" s="319"/>
      <c r="R2312" s="319"/>
      <c r="S2312" s="319"/>
      <c r="T2312" s="319"/>
      <c r="U2312" s="319"/>
    </row>
    <row r="2313" spans="5:21" s="338" customFormat="1" ht="12.75" hidden="1" x14ac:dyDescent="0.2">
      <c r="E2313" s="340"/>
      <c r="F2313" s="316"/>
      <c r="H2313" s="341"/>
      <c r="I2313" s="342"/>
      <c r="J2313" s="342"/>
      <c r="K2313" s="341"/>
      <c r="L2313" s="343"/>
      <c r="M2313" s="340"/>
      <c r="N2313" s="319"/>
      <c r="O2313" s="344"/>
      <c r="P2313" s="319"/>
      <c r="Q2313" s="319"/>
      <c r="R2313" s="319"/>
      <c r="S2313" s="319"/>
      <c r="T2313" s="319"/>
      <c r="U2313" s="319"/>
    </row>
    <row r="2314" spans="5:21" s="338" customFormat="1" ht="12.75" hidden="1" x14ac:dyDescent="0.2">
      <c r="E2314" s="340"/>
      <c r="F2314" s="316"/>
      <c r="H2314" s="341"/>
      <c r="I2314" s="342"/>
      <c r="J2314" s="342"/>
      <c r="K2314" s="341"/>
      <c r="L2314" s="343"/>
      <c r="M2314" s="340"/>
      <c r="N2314" s="319"/>
      <c r="O2314" s="344"/>
      <c r="P2314" s="319"/>
      <c r="Q2314" s="319"/>
      <c r="R2314" s="319"/>
      <c r="S2314" s="319"/>
      <c r="T2314" s="319"/>
      <c r="U2314" s="319"/>
    </row>
    <row r="2315" spans="5:21" s="338" customFormat="1" ht="12.75" hidden="1" x14ac:dyDescent="0.2">
      <c r="E2315" s="340"/>
      <c r="F2315" s="316"/>
      <c r="H2315" s="341"/>
      <c r="I2315" s="342"/>
      <c r="J2315" s="342"/>
      <c r="K2315" s="341"/>
      <c r="L2315" s="343"/>
      <c r="M2315" s="340"/>
      <c r="N2315" s="319"/>
      <c r="O2315" s="344"/>
      <c r="P2315" s="319"/>
      <c r="Q2315" s="319"/>
      <c r="R2315" s="319"/>
      <c r="S2315" s="319"/>
      <c r="T2315" s="319"/>
      <c r="U2315" s="319"/>
    </row>
    <row r="2316" spans="5:21" s="338" customFormat="1" ht="12.75" hidden="1" x14ac:dyDescent="0.2">
      <c r="E2316" s="340"/>
      <c r="F2316" s="316"/>
      <c r="H2316" s="341"/>
      <c r="I2316" s="342"/>
      <c r="J2316" s="342"/>
      <c r="K2316" s="341"/>
      <c r="L2316" s="343"/>
      <c r="M2316" s="340"/>
      <c r="N2316" s="319"/>
      <c r="O2316" s="344"/>
      <c r="P2316" s="319"/>
      <c r="Q2316" s="319"/>
      <c r="R2316" s="319"/>
      <c r="S2316" s="319"/>
      <c r="T2316" s="319"/>
      <c r="U2316" s="319"/>
    </row>
    <row r="2317" spans="5:21" s="338" customFormat="1" ht="12.75" hidden="1" x14ac:dyDescent="0.2">
      <c r="E2317" s="340"/>
      <c r="F2317" s="316"/>
      <c r="H2317" s="341"/>
      <c r="I2317" s="342"/>
      <c r="J2317" s="342"/>
      <c r="K2317" s="341"/>
      <c r="L2317" s="343"/>
      <c r="M2317" s="340"/>
      <c r="N2317" s="319"/>
      <c r="O2317" s="344"/>
      <c r="P2317" s="319"/>
      <c r="Q2317" s="319"/>
      <c r="R2317" s="319"/>
      <c r="S2317" s="319"/>
      <c r="T2317" s="319"/>
      <c r="U2317" s="319"/>
    </row>
    <row r="2318" spans="5:21" s="338" customFormat="1" ht="12.75" hidden="1" x14ac:dyDescent="0.2">
      <c r="E2318" s="340"/>
      <c r="F2318" s="316"/>
      <c r="H2318" s="341"/>
      <c r="I2318" s="342"/>
      <c r="J2318" s="342"/>
      <c r="K2318" s="341"/>
      <c r="L2318" s="343"/>
      <c r="M2318" s="340"/>
      <c r="N2318" s="319"/>
      <c r="O2318" s="344"/>
      <c r="P2318" s="319"/>
      <c r="Q2318" s="319"/>
      <c r="R2318" s="319"/>
      <c r="S2318" s="319"/>
      <c r="T2318" s="319"/>
      <c r="U2318" s="319"/>
    </row>
    <row r="2319" spans="5:21" s="338" customFormat="1" ht="12.75" hidden="1" x14ac:dyDescent="0.2">
      <c r="E2319" s="340"/>
      <c r="F2319" s="316"/>
      <c r="H2319" s="341"/>
      <c r="I2319" s="342"/>
      <c r="J2319" s="342"/>
      <c r="K2319" s="341"/>
      <c r="L2319" s="343"/>
      <c r="M2319" s="340"/>
      <c r="N2319" s="319"/>
      <c r="O2319" s="344"/>
      <c r="P2319" s="319"/>
      <c r="Q2319" s="319"/>
      <c r="R2319" s="319"/>
      <c r="S2319" s="319"/>
      <c r="T2319" s="319"/>
      <c r="U2319" s="319"/>
    </row>
    <row r="2320" spans="5:21" s="338" customFormat="1" ht="12.75" hidden="1" x14ac:dyDescent="0.2">
      <c r="E2320" s="340"/>
      <c r="F2320" s="316"/>
      <c r="H2320" s="341"/>
      <c r="I2320" s="342"/>
      <c r="J2320" s="342"/>
      <c r="K2320" s="341"/>
      <c r="L2320" s="343"/>
      <c r="M2320" s="340"/>
      <c r="N2320" s="319"/>
      <c r="O2320" s="344"/>
      <c r="P2320" s="319"/>
      <c r="Q2320" s="319"/>
      <c r="R2320" s="319"/>
      <c r="S2320" s="319"/>
      <c r="T2320" s="319"/>
      <c r="U2320" s="319"/>
    </row>
    <row r="2321" spans="5:21" s="338" customFormat="1" ht="12.75" hidden="1" x14ac:dyDescent="0.2">
      <c r="E2321" s="340"/>
      <c r="F2321" s="316"/>
      <c r="H2321" s="341"/>
      <c r="I2321" s="342"/>
      <c r="J2321" s="342"/>
      <c r="K2321" s="341"/>
      <c r="L2321" s="343"/>
      <c r="M2321" s="340"/>
      <c r="N2321" s="319"/>
      <c r="O2321" s="344"/>
      <c r="P2321" s="319"/>
      <c r="Q2321" s="319"/>
      <c r="R2321" s="319"/>
      <c r="S2321" s="319"/>
      <c r="T2321" s="319"/>
      <c r="U2321" s="319"/>
    </row>
    <row r="2322" spans="5:21" s="338" customFormat="1" ht="12.75" hidden="1" x14ac:dyDescent="0.2">
      <c r="E2322" s="340"/>
      <c r="F2322" s="316"/>
      <c r="H2322" s="341"/>
      <c r="I2322" s="342"/>
      <c r="J2322" s="342"/>
      <c r="K2322" s="341"/>
      <c r="L2322" s="343"/>
      <c r="M2322" s="340"/>
      <c r="N2322" s="319"/>
      <c r="O2322" s="344"/>
      <c r="P2322" s="319"/>
      <c r="Q2322" s="319"/>
      <c r="R2322" s="319"/>
      <c r="S2322" s="319"/>
      <c r="T2322" s="319"/>
      <c r="U2322" s="319"/>
    </row>
    <row r="2323" spans="5:21" s="338" customFormat="1" ht="12.75" hidden="1" x14ac:dyDescent="0.2">
      <c r="E2323" s="340"/>
      <c r="F2323" s="316"/>
      <c r="H2323" s="341"/>
      <c r="I2323" s="342"/>
      <c r="J2323" s="342"/>
      <c r="K2323" s="341"/>
      <c r="L2323" s="343"/>
      <c r="M2323" s="340"/>
      <c r="N2323" s="319"/>
      <c r="O2323" s="344"/>
      <c r="P2323" s="319"/>
      <c r="Q2323" s="319"/>
      <c r="R2323" s="319"/>
      <c r="S2323" s="319"/>
      <c r="T2323" s="319"/>
      <c r="U2323" s="319"/>
    </row>
    <row r="2324" spans="5:21" s="338" customFormat="1" ht="12.75" hidden="1" x14ac:dyDescent="0.2">
      <c r="E2324" s="340"/>
      <c r="F2324" s="316"/>
      <c r="H2324" s="341"/>
      <c r="I2324" s="342"/>
      <c r="J2324" s="342"/>
      <c r="K2324" s="341"/>
      <c r="L2324" s="343"/>
      <c r="M2324" s="340"/>
      <c r="N2324" s="319"/>
      <c r="O2324" s="344"/>
      <c r="P2324" s="319"/>
      <c r="Q2324" s="319"/>
      <c r="R2324" s="319"/>
      <c r="S2324" s="319"/>
      <c r="T2324" s="319"/>
      <c r="U2324" s="319"/>
    </row>
    <row r="2325" spans="5:21" s="338" customFormat="1" ht="12.75" hidden="1" x14ac:dyDescent="0.2">
      <c r="E2325" s="340"/>
      <c r="F2325" s="316"/>
      <c r="H2325" s="341"/>
      <c r="I2325" s="342"/>
      <c r="J2325" s="342"/>
      <c r="K2325" s="341"/>
      <c r="L2325" s="343"/>
      <c r="M2325" s="340"/>
      <c r="N2325" s="319"/>
      <c r="O2325" s="344"/>
      <c r="P2325" s="319"/>
      <c r="Q2325" s="319"/>
      <c r="R2325" s="319"/>
      <c r="S2325" s="319"/>
      <c r="T2325" s="319"/>
      <c r="U2325" s="319"/>
    </row>
    <row r="2326" spans="5:21" s="338" customFormat="1" ht="12.75" hidden="1" x14ac:dyDescent="0.2">
      <c r="E2326" s="340"/>
      <c r="F2326" s="316"/>
      <c r="H2326" s="341"/>
      <c r="I2326" s="342"/>
      <c r="J2326" s="342"/>
      <c r="K2326" s="341"/>
      <c r="L2326" s="343"/>
      <c r="M2326" s="340"/>
      <c r="N2326" s="319"/>
      <c r="O2326" s="344"/>
      <c r="P2326" s="319"/>
      <c r="Q2326" s="319"/>
      <c r="R2326" s="319"/>
      <c r="S2326" s="319"/>
      <c r="T2326" s="319"/>
      <c r="U2326" s="319"/>
    </row>
    <row r="2327" spans="5:21" s="338" customFormat="1" ht="12.75" hidden="1" x14ac:dyDescent="0.2">
      <c r="E2327" s="340"/>
      <c r="F2327" s="316"/>
      <c r="H2327" s="341"/>
      <c r="I2327" s="342"/>
      <c r="J2327" s="342"/>
      <c r="K2327" s="341"/>
      <c r="L2327" s="343"/>
      <c r="M2327" s="340"/>
      <c r="N2327" s="319"/>
      <c r="O2327" s="344"/>
      <c r="P2327" s="319"/>
      <c r="Q2327" s="319"/>
      <c r="R2327" s="319"/>
      <c r="S2327" s="319"/>
      <c r="T2327" s="319"/>
      <c r="U2327" s="319"/>
    </row>
    <row r="2328" spans="5:21" s="338" customFormat="1" ht="12.75" hidden="1" x14ac:dyDescent="0.2">
      <c r="E2328" s="340"/>
      <c r="F2328" s="316"/>
      <c r="H2328" s="341"/>
      <c r="I2328" s="342"/>
      <c r="J2328" s="342"/>
      <c r="K2328" s="341"/>
      <c r="L2328" s="343"/>
      <c r="M2328" s="340"/>
      <c r="N2328" s="319"/>
      <c r="O2328" s="344"/>
      <c r="P2328" s="319"/>
      <c r="Q2328" s="319"/>
      <c r="R2328" s="319"/>
      <c r="S2328" s="319"/>
      <c r="T2328" s="319"/>
      <c r="U2328" s="319"/>
    </row>
    <row r="2329" spans="5:21" s="338" customFormat="1" ht="12.75" hidden="1" x14ac:dyDescent="0.2">
      <c r="E2329" s="340"/>
      <c r="F2329" s="316"/>
      <c r="H2329" s="341"/>
      <c r="I2329" s="342"/>
      <c r="J2329" s="342"/>
      <c r="K2329" s="341"/>
      <c r="L2329" s="343"/>
      <c r="M2329" s="340"/>
      <c r="N2329" s="319"/>
      <c r="O2329" s="344"/>
      <c r="P2329" s="319"/>
      <c r="Q2329" s="319"/>
      <c r="R2329" s="319"/>
      <c r="S2329" s="319"/>
      <c r="T2329" s="319"/>
      <c r="U2329" s="319"/>
    </row>
    <row r="2330" spans="5:21" s="338" customFormat="1" ht="12.75" hidden="1" x14ac:dyDescent="0.2">
      <c r="E2330" s="340"/>
      <c r="F2330" s="316"/>
      <c r="H2330" s="341"/>
      <c r="I2330" s="342"/>
      <c r="J2330" s="342"/>
      <c r="K2330" s="341"/>
      <c r="L2330" s="343"/>
      <c r="M2330" s="340"/>
      <c r="N2330" s="319"/>
      <c r="O2330" s="344"/>
      <c r="P2330" s="319"/>
      <c r="Q2330" s="319"/>
      <c r="R2330" s="319"/>
      <c r="S2330" s="319"/>
      <c r="T2330" s="319"/>
      <c r="U2330" s="319"/>
    </row>
    <row r="2331" spans="5:21" s="338" customFormat="1" ht="12.75" hidden="1" x14ac:dyDescent="0.2">
      <c r="E2331" s="340"/>
      <c r="F2331" s="316"/>
      <c r="H2331" s="341"/>
      <c r="I2331" s="342"/>
      <c r="J2331" s="342"/>
      <c r="K2331" s="341"/>
      <c r="L2331" s="343"/>
      <c r="M2331" s="340"/>
      <c r="N2331" s="319"/>
      <c r="O2331" s="344"/>
      <c r="P2331" s="319"/>
      <c r="Q2331" s="319"/>
      <c r="R2331" s="319"/>
      <c r="S2331" s="319"/>
      <c r="T2331" s="319"/>
      <c r="U2331" s="319"/>
    </row>
    <row r="2332" spans="5:21" s="338" customFormat="1" ht="12.75" hidden="1" x14ac:dyDescent="0.2">
      <c r="E2332" s="340"/>
      <c r="F2332" s="316"/>
      <c r="H2332" s="341"/>
      <c r="I2332" s="342"/>
      <c r="J2332" s="342"/>
      <c r="K2332" s="341"/>
      <c r="L2332" s="343"/>
      <c r="M2332" s="340"/>
      <c r="N2332" s="319"/>
      <c r="O2332" s="344"/>
      <c r="P2332" s="319"/>
      <c r="Q2332" s="319"/>
      <c r="R2332" s="319"/>
      <c r="S2332" s="319"/>
      <c r="T2332" s="319"/>
      <c r="U2332" s="319"/>
    </row>
    <row r="2333" spans="5:21" s="338" customFormat="1" ht="12.75" hidden="1" x14ac:dyDescent="0.2">
      <c r="E2333" s="340"/>
      <c r="F2333" s="316"/>
      <c r="H2333" s="341"/>
      <c r="I2333" s="342"/>
      <c r="J2333" s="342"/>
      <c r="K2333" s="341"/>
      <c r="L2333" s="343"/>
      <c r="M2333" s="340"/>
      <c r="N2333" s="319"/>
      <c r="O2333" s="344"/>
      <c r="P2333" s="319"/>
      <c r="Q2333" s="319"/>
      <c r="R2333" s="319"/>
      <c r="S2333" s="319"/>
      <c r="T2333" s="319"/>
      <c r="U2333" s="319"/>
    </row>
    <row r="2334" spans="5:21" s="338" customFormat="1" ht="12.75" hidden="1" x14ac:dyDescent="0.2">
      <c r="E2334" s="340"/>
      <c r="F2334" s="316"/>
      <c r="H2334" s="341"/>
      <c r="I2334" s="342"/>
      <c r="J2334" s="342"/>
      <c r="K2334" s="341"/>
      <c r="L2334" s="343"/>
      <c r="M2334" s="340"/>
      <c r="N2334" s="319"/>
      <c r="O2334" s="344"/>
      <c r="P2334" s="319"/>
      <c r="Q2334" s="319"/>
      <c r="R2334" s="319"/>
      <c r="S2334" s="319"/>
      <c r="T2334" s="319"/>
      <c r="U2334" s="319"/>
    </row>
    <row r="2335" spans="5:21" s="338" customFormat="1" ht="12.75" hidden="1" x14ac:dyDescent="0.2">
      <c r="E2335" s="340"/>
      <c r="F2335" s="316"/>
      <c r="H2335" s="341"/>
      <c r="I2335" s="342"/>
      <c r="J2335" s="342"/>
      <c r="K2335" s="341"/>
      <c r="L2335" s="343"/>
      <c r="M2335" s="340"/>
      <c r="N2335" s="319"/>
      <c r="O2335" s="344"/>
      <c r="P2335" s="319"/>
      <c r="Q2335" s="319"/>
      <c r="R2335" s="319"/>
      <c r="S2335" s="319"/>
      <c r="T2335" s="319"/>
      <c r="U2335" s="319"/>
    </row>
    <row r="2336" spans="5:21" s="338" customFormat="1" ht="12.75" hidden="1" x14ac:dyDescent="0.2">
      <c r="E2336" s="340"/>
      <c r="F2336" s="316"/>
      <c r="H2336" s="341"/>
      <c r="I2336" s="342"/>
      <c r="J2336" s="342"/>
      <c r="K2336" s="341"/>
      <c r="L2336" s="343"/>
      <c r="M2336" s="340"/>
      <c r="N2336" s="319"/>
      <c r="O2336" s="344"/>
      <c r="P2336" s="319"/>
      <c r="Q2336" s="319"/>
      <c r="R2336" s="319"/>
      <c r="S2336" s="319"/>
      <c r="T2336" s="319"/>
      <c r="U2336" s="319"/>
    </row>
    <row r="2337" spans="5:21" s="338" customFormat="1" ht="12.75" hidden="1" x14ac:dyDescent="0.2">
      <c r="E2337" s="340"/>
      <c r="F2337" s="316"/>
      <c r="H2337" s="341"/>
      <c r="I2337" s="342"/>
      <c r="J2337" s="342"/>
      <c r="K2337" s="341"/>
      <c r="L2337" s="343"/>
      <c r="M2337" s="340"/>
      <c r="N2337" s="319"/>
      <c r="O2337" s="344"/>
      <c r="P2337" s="319"/>
      <c r="Q2337" s="319"/>
      <c r="R2337" s="319"/>
      <c r="S2337" s="319"/>
      <c r="T2337" s="319"/>
      <c r="U2337" s="319"/>
    </row>
    <row r="2338" spans="5:21" s="338" customFormat="1" ht="12.75" hidden="1" x14ac:dyDescent="0.2">
      <c r="E2338" s="340"/>
      <c r="F2338" s="316"/>
      <c r="H2338" s="341"/>
      <c r="I2338" s="342"/>
      <c r="J2338" s="342"/>
      <c r="K2338" s="341"/>
      <c r="L2338" s="343"/>
      <c r="M2338" s="340"/>
      <c r="N2338" s="319"/>
      <c r="O2338" s="344"/>
      <c r="P2338" s="319"/>
      <c r="Q2338" s="319"/>
      <c r="R2338" s="319"/>
      <c r="S2338" s="319"/>
      <c r="T2338" s="319"/>
      <c r="U2338" s="319"/>
    </row>
    <row r="2339" spans="5:21" s="338" customFormat="1" ht="12.75" hidden="1" x14ac:dyDescent="0.2">
      <c r="E2339" s="340"/>
      <c r="F2339" s="316"/>
      <c r="H2339" s="341"/>
      <c r="I2339" s="342"/>
      <c r="J2339" s="342"/>
      <c r="K2339" s="341"/>
      <c r="L2339" s="343"/>
      <c r="M2339" s="340"/>
      <c r="N2339" s="319"/>
      <c r="O2339" s="344"/>
      <c r="P2339" s="319"/>
      <c r="Q2339" s="319"/>
      <c r="R2339" s="319"/>
      <c r="S2339" s="319"/>
      <c r="T2339" s="319"/>
      <c r="U2339" s="319"/>
    </row>
    <row r="2340" spans="5:21" s="338" customFormat="1" ht="12.75" hidden="1" x14ac:dyDescent="0.2">
      <c r="E2340" s="340"/>
      <c r="F2340" s="316"/>
      <c r="H2340" s="341"/>
      <c r="I2340" s="342"/>
      <c r="J2340" s="342"/>
      <c r="K2340" s="341"/>
      <c r="L2340" s="343"/>
      <c r="M2340" s="340"/>
      <c r="N2340" s="319"/>
      <c r="O2340" s="344"/>
      <c r="P2340" s="319"/>
      <c r="Q2340" s="319"/>
      <c r="R2340" s="319"/>
      <c r="S2340" s="319"/>
      <c r="T2340" s="319"/>
      <c r="U2340" s="319"/>
    </row>
    <row r="2341" spans="5:21" s="338" customFormat="1" ht="12.75" hidden="1" x14ac:dyDescent="0.2">
      <c r="E2341" s="340"/>
      <c r="F2341" s="316"/>
      <c r="H2341" s="341"/>
      <c r="I2341" s="342"/>
      <c r="J2341" s="342"/>
      <c r="K2341" s="341"/>
      <c r="L2341" s="343"/>
      <c r="M2341" s="340"/>
      <c r="N2341" s="319"/>
      <c r="O2341" s="344"/>
      <c r="P2341" s="319"/>
      <c r="Q2341" s="319"/>
      <c r="R2341" s="319"/>
      <c r="S2341" s="319"/>
      <c r="T2341" s="319"/>
      <c r="U2341" s="319"/>
    </row>
    <row r="2342" spans="5:21" s="338" customFormat="1" ht="12.75" hidden="1" x14ac:dyDescent="0.2">
      <c r="E2342" s="340"/>
      <c r="F2342" s="316"/>
      <c r="H2342" s="341"/>
      <c r="I2342" s="342"/>
      <c r="J2342" s="342"/>
      <c r="K2342" s="341"/>
      <c r="L2342" s="343"/>
      <c r="M2342" s="340"/>
      <c r="N2342" s="319"/>
      <c r="O2342" s="344"/>
      <c r="P2342" s="319"/>
      <c r="Q2342" s="319"/>
      <c r="R2342" s="319"/>
      <c r="S2342" s="319"/>
      <c r="T2342" s="319"/>
      <c r="U2342" s="319"/>
    </row>
    <row r="2343" spans="5:21" s="338" customFormat="1" ht="12.75" hidden="1" x14ac:dyDescent="0.2">
      <c r="E2343" s="340"/>
      <c r="F2343" s="316"/>
      <c r="H2343" s="341"/>
      <c r="I2343" s="342"/>
      <c r="J2343" s="342"/>
      <c r="K2343" s="341"/>
      <c r="L2343" s="343"/>
      <c r="M2343" s="340"/>
      <c r="N2343" s="319"/>
      <c r="O2343" s="344"/>
      <c r="P2343" s="319"/>
      <c r="Q2343" s="319"/>
      <c r="R2343" s="319"/>
      <c r="S2343" s="319"/>
      <c r="T2343" s="319"/>
      <c r="U2343" s="319"/>
    </row>
    <row r="2344" spans="5:21" s="338" customFormat="1" ht="12.75" hidden="1" x14ac:dyDescent="0.2">
      <c r="E2344" s="340"/>
      <c r="F2344" s="316"/>
      <c r="H2344" s="341"/>
      <c r="I2344" s="342"/>
      <c r="J2344" s="342"/>
      <c r="K2344" s="341"/>
      <c r="L2344" s="343"/>
      <c r="M2344" s="340"/>
      <c r="N2344" s="319"/>
      <c r="O2344" s="344"/>
      <c r="P2344" s="319"/>
      <c r="Q2344" s="319"/>
      <c r="R2344" s="319"/>
      <c r="S2344" s="319"/>
      <c r="T2344" s="319"/>
      <c r="U2344" s="319"/>
    </row>
    <row r="2345" spans="5:21" s="338" customFormat="1" ht="12.75" hidden="1" x14ac:dyDescent="0.2">
      <c r="E2345" s="340"/>
      <c r="F2345" s="316"/>
      <c r="H2345" s="341"/>
      <c r="I2345" s="342"/>
      <c r="J2345" s="342"/>
      <c r="K2345" s="341"/>
      <c r="L2345" s="343"/>
      <c r="M2345" s="340"/>
      <c r="N2345" s="319"/>
      <c r="O2345" s="344"/>
      <c r="P2345" s="319"/>
      <c r="Q2345" s="319"/>
      <c r="R2345" s="319"/>
      <c r="S2345" s="319"/>
      <c r="T2345" s="319"/>
      <c r="U2345" s="319"/>
    </row>
    <row r="2346" spans="5:21" s="338" customFormat="1" ht="12.75" hidden="1" x14ac:dyDescent="0.2">
      <c r="E2346" s="340"/>
      <c r="F2346" s="316"/>
      <c r="H2346" s="341"/>
      <c r="I2346" s="342"/>
      <c r="J2346" s="342"/>
      <c r="K2346" s="341"/>
      <c r="L2346" s="343"/>
      <c r="M2346" s="340"/>
      <c r="N2346" s="319"/>
      <c r="O2346" s="344"/>
      <c r="P2346" s="319"/>
      <c r="Q2346" s="319"/>
      <c r="R2346" s="319"/>
      <c r="S2346" s="319"/>
      <c r="T2346" s="319"/>
      <c r="U2346" s="319"/>
    </row>
    <row r="2347" spans="5:21" s="338" customFormat="1" ht="12.75" hidden="1" x14ac:dyDescent="0.2">
      <c r="E2347" s="340"/>
      <c r="F2347" s="316"/>
      <c r="H2347" s="341"/>
      <c r="I2347" s="342"/>
      <c r="J2347" s="342"/>
      <c r="K2347" s="341"/>
      <c r="L2347" s="343"/>
      <c r="M2347" s="340"/>
      <c r="N2347" s="319"/>
      <c r="O2347" s="344"/>
      <c r="P2347" s="319"/>
      <c r="Q2347" s="319"/>
      <c r="R2347" s="319"/>
      <c r="S2347" s="319"/>
      <c r="T2347" s="319"/>
      <c r="U2347" s="319"/>
    </row>
    <row r="2348" spans="5:21" s="338" customFormat="1" ht="12.75" hidden="1" x14ac:dyDescent="0.2">
      <c r="E2348" s="340"/>
      <c r="F2348" s="316"/>
      <c r="H2348" s="341"/>
      <c r="I2348" s="342"/>
      <c r="J2348" s="342"/>
      <c r="K2348" s="341"/>
      <c r="L2348" s="343"/>
      <c r="M2348" s="340"/>
      <c r="N2348" s="319"/>
      <c r="O2348" s="344"/>
      <c r="P2348" s="319"/>
      <c r="Q2348" s="319"/>
      <c r="R2348" s="319"/>
      <c r="S2348" s="319"/>
      <c r="T2348" s="319"/>
      <c r="U2348" s="319"/>
    </row>
    <row r="2349" spans="5:21" s="338" customFormat="1" ht="12.75" hidden="1" x14ac:dyDescent="0.2">
      <c r="E2349" s="340"/>
      <c r="F2349" s="316"/>
      <c r="H2349" s="341"/>
      <c r="I2349" s="342"/>
      <c r="J2349" s="342"/>
      <c r="K2349" s="341"/>
      <c r="L2349" s="343"/>
      <c r="M2349" s="340"/>
      <c r="N2349" s="319"/>
      <c r="O2349" s="344"/>
      <c r="P2349" s="319"/>
      <c r="Q2349" s="319"/>
      <c r="R2349" s="319"/>
      <c r="S2349" s="319"/>
      <c r="T2349" s="319"/>
      <c r="U2349" s="319"/>
    </row>
    <row r="2350" spans="5:21" s="338" customFormat="1" ht="12.75" hidden="1" x14ac:dyDescent="0.2">
      <c r="E2350" s="340"/>
      <c r="F2350" s="316"/>
      <c r="H2350" s="341"/>
      <c r="I2350" s="342"/>
      <c r="J2350" s="342"/>
      <c r="K2350" s="341"/>
      <c r="L2350" s="343"/>
      <c r="M2350" s="340"/>
      <c r="N2350" s="319"/>
      <c r="O2350" s="344"/>
      <c r="P2350" s="319"/>
      <c r="Q2350" s="319"/>
      <c r="R2350" s="319"/>
      <c r="S2350" s="319"/>
      <c r="T2350" s="319"/>
      <c r="U2350" s="319"/>
    </row>
    <row r="2351" spans="5:21" s="338" customFormat="1" ht="12.75" hidden="1" x14ac:dyDescent="0.2">
      <c r="E2351" s="340"/>
      <c r="F2351" s="316"/>
      <c r="H2351" s="341"/>
      <c r="I2351" s="342"/>
      <c r="J2351" s="342"/>
      <c r="K2351" s="341"/>
      <c r="L2351" s="343"/>
      <c r="M2351" s="340"/>
      <c r="N2351" s="319"/>
      <c r="O2351" s="344"/>
      <c r="P2351" s="319"/>
      <c r="Q2351" s="319"/>
      <c r="R2351" s="319"/>
      <c r="S2351" s="319"/>
      <c r="T2351" s="319"/>
      <c r="U2351" s="319"/>
    </row>
    <row r="2352" spans="5:21" s="338" customFormat="1" ht="12.75" hidden="1" x14ac:dyDescent="0.2">
      <c r="E2352" s="340"/>
      <c r="F2352" s="316"/>
      <c r="H2352" s="341"/>
      <c r="I2352" s="342"/>
      <c r="J2352" s="342"/>
      <c r="K2352" s="341"/>
      <c r="L2352" s="343"/>
      <c r="M2352" s="340"/>
      <c r="N2352" s="319"/>
      <c r="O2352" s="344"/>
      <c r="P2352" s="319"/>
      <c r="Q2352" s="319"/>
      <c r="R2352" s="319"/>
      <c r="S2352" s="319"/>
      <c r="T2352" s="319"/>
      <c r="U2352" s="319"/>
    </row>
    <row r="2353" spans="5:21" s="338" customFormat="1" ht="12.75" hidden="1" x14ac:dyDescent="0.2">
      <c r="E2353" s="340"/>
      <c r="F2353" s="316"/>
      <c r="H2353" s="341"/>
      <c r="I2353" s="342"/>
      <c r="J2353" s="342"/>
      <c r="K2353" s="341"/>
      <c r="L2353" s="343"/>
      <c r="M2353" s="340"/>
      <c r="N2353" s="319"/>
      <c r="O2353" s="344"/>
      <c r="P2353" s="319"/>
      <c r="Q2353" s="319"/>
      <c r="R2353" s="319"/>
      <c r="S2353" s="319"/>
      <c r="T2353" s="319"/>
      <c r="U2353" s="319"/>
    </row>
    <row r="2354" spans="5:21" s="338" customFormat="1" ht="12.75" hidden="1" x14ac:dyDescent="0.2">
      <c r="E2354" s="340"/>
      <c r="F2354" s="316"/>
      <c r="H2354" s="341"/>
      <c r="I2354" s="342"/>
      <c r="J2354" s="342"/>
      <c r="K2354" s="341"/>
      <c r="L2354" s="343"/>
      <c r="M2354" s="340"/>
      <c r="N2354" s="319"/>
      <c r="O2354" s="344"/>
      <c r="P2354" s="319"/>
      <c r="Q2354" s="319"/>
      <c r="R2354" s="319"/>
      <c r="S2354" s="319"/>
      <c r="T2354" s="319"/>
      <c r="U2354" s="319"/>
    </row>
    <row r="2355" spans="5:21" s="338" customFormat="1" ht="12.75" hidden="1" x14ac:dyDescent="0.2">
      <c r="E2355" s="340"/>
      <c r="F2355" s="316"/>
      <c r="H2355" s="341"/>
      <c r="I2355" s="342"/>
      <c r="J2355" s="342"/>
      <c r="K2355" s="341"/>
      <c r="L2355" s="343"/>
      <c r="M2355" s="340"/>
      <c r="N2355" s="319"/>
      <c r="O2355" s="344"/>
      <c r="P2355" s="319"/>
      <c r="Q2355" s="319"/>
      <c r="R2355" s="319"/>
      <c r="S2355" s="319"/>
      <c r="T2355" s="319"/>
      <c r="U2355" s="319"/>
    </row>
    <row r="2356" spans="5:21" s="338" customFormat="1" ht="12.75" hidden="1" x14ac:dyDescent="0.2">
      <c r="E2356" s="340"/>
      <c r="F2356" s="316"/>
      <c r="H2356" s="341"/>
      <c r="I2356" s="342"/>
      <c r="J2356" s="342"/>
      <c r="K2356" s="341"/>
      <c r="L2356" s="343"/>
      <c r="M2356" s="340"/>
      <c r="N2356" s="319"/>
      <c r="O2356" s="344"/>
      <c r="P2356" s="319"/>
      <c r="Q2356" s="319"/>
      <c r="R2356" s="319"/>
      <c r="S2356" s="319"/>
      <c r="T2356" s="319"/>
      <c r="U2356" s="319"/>
    </row>
    <row r="2357" spans="5:21" s="338" customFormat="1" ht="12.75" hidden="1" x14ac:dyDescent="0.2">
      <c r="E2357" s="340"/>
      <c r="F2357" s="316"/>
      <c r="H2357" s="341"/>
      <c r="I2357" s="342"/>
      <c r="J2357" s="342"/>
      <c r="K2357" s="341"/>
      <c r="L2357" s="343"/>
      <c r="M2357" s="340"/>
      <c r="N2357" s="319"/>
      <c r="O2357" s="344"/>
      <c r="P2357" s="319"/>
      <c r="Q2357" s="319"/>
      <c r="R2357" s="319"/>
      <c r="S2357" s="319"/>
      <c r="T2357" s="319"/>
      <c r="U2357" s="319"/>
    </row>
    <row r="2358" spans="5:21" s="338" customFormat="1" ht="12.75" hidden="1" x14ac:dyDescent="0.2">
      <c r="E2358" s="340"/>
      <c r="F2358" s="316"/>
      <c r="H2358" s="341"/>
      <c r="I2358" s="342"/>
      <c r="J2358" s="342"/>
      <c r="K2358" s="341"/>
      <c r="L2358" s="343"/>
      <c r="M2358" s="340"/>
      <c r="N2358" s="319"/>
      <c r="O2358" s="344"/>
      <c r="P2358" s="319"/>
      <c r="Q2358" s="319"/>
      <c r="R2358" s="319"/>
      <c r="S2358" s="319"/>
      <c r="T2358" s="319"/>
      <c r="U2358" s="319"/>
    </row>
    <row r="2359" spans="5:21" s="338" customFormat="1" ht="12.75" hidden="1" x14ac:dyDescent="0.2">
      <c r="E2359" s="340"/>
      <c r="F2359" s="316"/>
      <c r="H2359" s="341"/>
      <c r="I2359" s="342"/>
      <c r="J2359" s="342"/>
      <c r="K2359" s="341"/>
      <c r="L2359" s="343"/>
      <c r="M2359" s="340"/>
      <c r="N2359" s="319"/>
      <c r="O2359" s="344"/>
      <c r="P2359" s="319"/>
      <c r="Q2359" s="319"/>
      <c r="R2359" s="319"/>
      <c r="S2359" s="319"/>
      <c r="T2359" s="319"/>
      <c r="U2359" s="319"/>
    </row>
    <row r="2360" spans="5:21" s="338" customFormat="1" ht="12.75" hidden="1" x14ac:dyDescent="0.2">
      <c r="E2360" s="340"/>
      <c r="F2360" s="316"/>
      <c r="H2360" s="341"/>
      <c r="I2360" s="342"/>
      <c r="J2360" s="342"/>
      <c r="K2360" s="341"/>
      <c r="L2360" s="343"/>
      <c r="M2360" s="340"/>
      <c r="N2360" s="319"/>
      <c r="O2360" s="344"/>
      <c r="P2360" s="319"/>
      <c r="Q2360" s="319"/>
      <c r="R2360" s="319"/>
      <c r="S2360" s="319"/>
      <c r="T2360" s="319"/>
      <c r="U2360" s="319"/>
    </row>
    <row r="2361" spans="5:21" s="338" customFormat="1" ht="12.75" hidden="1" x14ac:dyDescent="0.2">
      <c r="E2361" s="340"/>
      <c r="F2361" s="316"/>
      <c r="H2361" s="341"/>
      <c r="I2361" s="342"/>
      <c r="J2361" s="342"/>
      <c r="K2361" s="341"/>
      <c r="L2361" s="343"/>
      <c r="M2361" s="340"/>
      <c r="N2361" s="319"/>
      <c r="O2361" s="344"/>
      <c r="P2361" s="319"/>
      <c r="Q2361" s="319"/>
      <c r="R2361" s="319"/>
      <c r="S2361" s="319"/>
      <c r="T2361" s="319"/>
      <c r="U2361" s="319"/>
    </row>
    <row r="2362" spans="5:21" s="338" customFormat="1" ht="12.75" hidden="1" x14ac:dyDescent="0.2">
      <c r="E2362" s="340"/>
      <c r="F2362" s="316"/>
      <c r="H2362" s="341"/>
      <c r="I2362" s="342"/>
      <c r="J2362" s="342"/>
      <c r="K2362" s="341"/>
      <c r="L2362" s="343"/>
      <c r="M2362" s="340"/>
      <c r="N2362" s="319"/>
      <c r="O2362" s="344"/>
      <c r="P2362" s="319"/>
      <c r="Q2362" s="319"/>
      <c r="R2362" s="319"/>
      <c r="S2362" s="319"/>
      <c r="T2362" s="319"/>
      <c r="U2362" s="319"/>
    </row>
    <row r="2363" spans="5:21" s="338" customFormat="1" ht="12.75" hidden="1" x14ac:dyDescent="0.2">
      <c r="E2363" s="340"/>
      <c r="F2363" s="316"/>
      <c r="H2363" s="341"/>
      <c r="I2363" s="342"/>
      <c r="J2363" s="342"/>
      <c r="K2363" s="341"/>
      <c r="L2363" s="343"/>
      <c r="M2363" s="340"/>
      <c r="N2363" s="319"/>
      <c r="O2363" s="344"/>
      <c r="P2363" s="319"/>
      <c r="Q2363" s="319"/>
      <c r="R2363" s="319"/>
      <c r="S2363" s="319"/>
      <c r="T2363" s="319"/>
      <c r="U2363" s="319"/>
    </row>
    <row r="2364" spans="5:21" s="338" customFormat="1" ht="12.75" hidden="1" x14ac:dyDescent="0.2">
      <c r="E2364" s="340"/>
      <c r="F2364" s="316"/>
      <c r="H2364" s="341"/>
      <c r="I2364" s="342"/>
      <c r="J2364" s="342"/>
      <c r="K2364" s="341"/>
      <c r="L2364" s="343"/>
      <c r="M2364" s="340"/>
      <c r="N2364" s="319"/>
      <c r="O2364" s="344"/>
      <c r="P2364" s="319"/>
      <c r="Q2364" s="319"/>
      <c r="R2364" s="319"/>
      <c r="S2364" s="319"/>
      <c r="T2364" s="319"/>
      <c r="U2364" s="319"/>
    </row>
    <row r="2365" spans="5:21" s="338" customFormat="1" ht="12.75" hidden="1" x14ac:dyDescent="0.2">
      <c r="E2365" s="340"/>
      <c r="F2365" s="316"/>
      <c r="H2365" s="341"/>
      <c r="I2365" s="342"/>
      <c r="J2365" s="342"/>
      <c r="K2365" s="341"/>
      <c r="L2365" s="343"/>
      <c r="M2365" s="340"/>
      <c r="N2365" s="319"/>
      <c r="O2365" s="344"/>
      <c r="P2365" s="319"/>
      <c r="Q2365" s="319"/>
      <c r="R2365" s="319"/>
      <c r="S2365" s="319"/>
      <c r="T2365" s="319"/>
      <c r="U2365" s="319"/>
    </row>
    <row r="2366" spans="5:21" s="338" customFormat="1" ht="12.75" hidden="1" x14ac:dyDescent="0.2">
      <c r="E2366" s="340"/>
      <c r="F2366" s="316"/>
      <c r="H2366" s="341"/>
      <c r="I2366" s="342"/>
      <c r="J2366" s="342"/>
      <c r="K2366" s="341"/>
      <c r="L2366" s="343"/>
      <c r="M2366" s="340"/>
      <c r="N2366" s="319"/>
      <c r="O2366" s="344"/>
      <c r="P2366" s="319"/>
      <c r="Q2366" s="319"/>
      <c r="R2366" s="319"/>
      <c r="S2366" s="319"/>
      <c r="T2366" s="319"/>
      <c r="U2366" s="319"/>
    </row>
    <row r="2367" spans="5:21" s="338" customFormat="1" ht="12.75" hidden="1" x14ac:dyDescent="0.2">
      <c r="E2367" s="340"/>
      <c r="F2367" s="316"/>
      <c r="H2367" s="341"/>
      <c r="I2367" s="342"/>
      <c r="J2367" s="342"/>
      <c r="K2367" s="341"/>
      <c r="L2367" s="343"/>
      <c r="M2367" s="340"/>
      <c r="N2367" s="319"/>
      <c r="O2367" s="344"/>
      <c r="P2367" s="319"/>
      <c r="Q2367" s="319"/>
      <c r="R2367" s="319"/>
      <c r="S2367" s="319"/>
      <c r="T2367" s="319"/>
      <c r="U2367" s="319"/>
    </row>
    <row r="2368" spans="5:21" s="338" customFormat="1" ht="12.75" hidden="1" x14ac:dyDescent="0.2">
      <c r="E2368" s="340"/>
      <c r="F2368" s="316"/>
      <c r="H2368" s="341"/>
      <c r="I2368" s="342"/>
      <c r="J2368" s="342"/>
      <c r="K2368" s="341"/>
      <c r="L2368" s="343"/>
      <c r="M2368" s="340"/>
      <c r="N2368" s="319"/>
      <c r="O2368" s="344"/>
      <c r="P2368" s="319"/>
      <c r="Q2368" s="319"/>
      <c r="R2368" s="319"/>
      <c r="S2368" s="319"/>
      <c r="T2368" s="319"/>
      <c r="U2368" s="319"/>
    </row>
    <row r="2369" spans="5:21" s="338" customFormat="1" ht="12.75" hidden="1" x14ac:dyDescent="0.2">
      <c r="E2369" s="340"/>
      <c r="F2369" s="316"/>
      <c r="H2369" s="341"/>
      <c r="I2369" s="342"/>
      <c r="J2369" s="342"/>
      <c r="K2369" s="341"/>
      <c r="L2369" s="343"/>
      <c r="M2369" s="340"/>
      <c r="N2369" s="319"/>
      <c r="O2369" s="344"/>
      <c r="P2369" s="319"/>
      <c r="Q2369" s="319"/>
      <c r="R2369" s="319"/>
      <c r="S2369" s="319"/>
      <c r="T2369" s="319"/>
      <c r="U2369" s="319"/>
    </row>
    <row r="2370" spans="5:21" s="338" customFormat="1" ht="12.75" hidden="1" x14ac:dyDescent="0.2">
      <c r="E2370" s="340"/>
      <c r="F2370" s="316"/>
      <c r="H2370" s="341"/>
      <c r="I2370" s="342"/>
      <c r="J2370" s="342"/>
      <c r="K2370" s="341"/>
      <c r="L2370" s="343"/>
      <c r="M2370" s="340"/>
      <c r="N2370" s="319"/>
      <c r="O2370" s="344"/>
      <c r="P2370" s="319"/>
      <c r="Q2370" s="319"/>
      <c r="R2370" s="319"/>
      <c r="S2370" s="319"/>
      <c r="T2370" s="319"/>
      <c r="U2370" s="319"/>
    </row>
    <row r="2371" spans="5:21" s="338" customFormat="1" ht="12.75" hidden="1" x14ac:dyDescent="0.2">
      <c r="E2371" s="340"/>
      <c r="F2371" s="316"/>
      <c r="H2371" s="341"/>
      <c r="I2371" s="342"/>
      <c r="J2371" s="342"/>
      <c r="K2371" s="341"/>
      <c r="L2371" s="343"/>
      <c r="M2371" s="340"/>
      <c r="N2371" s="319"/>
      <c r="O2371" s="344"/>
      <c r="P2371" s="319"/>
      <c r="Q2371" s="319"/>
      <c r="R2371" s="319"/>
      <c r="S2371" s="319"/>
      <c r="T2371" s="319"/>
      <c r="U2371" s="319"/>
    </row>
    <row r="2372" spans="5:21" s="338" customFormat="1" ht="12.75" hidden="1" x14ac:dyDescent="0.2">
      <c r="E2372" s="340"/>
      <c r="F2372" s="316"/>
      <c r="H2372" s="341"/>
      <c r="I2372" s="342"/>
      <c r="J2372" s="342"/>
      <c r="K2372" s="341"/>
      <c r="L2372" s="343"/>
      <c r="M2372" s="340"/>
      <c r="N2372" s="319"/>
      <c r="O2372" s="344"/>
      <c r="P2372" s="319"/>
      <c r="Q2372" s="319"/>
      <c r="R2372" s="319"/>
      <c r="S2372" s="319"/>
      <c r="T2372" s="319"/>
      <c r="U2372" s="319"/>
    </row>
    <row r="2373" spans="5:21" s="338" customFormat="1" ht="12.75" hidden="1" x14ac:dyDescent="0.2">
      <c r="E2373" s="340"/>
      <c r="F2373" s="316"/>
      <c r="H2373" s="341"/>
      <c r="I2373" s="342"/>
      <c r="J2373" s="342"/>
      <c r="K2373" s="341"/>
      <c r="L2373" s="343"/>
      <c r="M2373" s="340"/>
      <c r="N2373" s="319"/>
      <c r="O2373" s="344"/>
      <c r="P2373" s="319"/>
      <c r="Q2373" s="319"/>
      <c r="R2373" s="319"/>
      <c r="S2373" s="319"/>
      <c r="T2373" s="319"/>
      <c r="U2373" s="319"/>
    </row>
    <row r="2374" spans="5:21" s="338" customFormat="1" ht="12.75" hidden="1" x14ac:dyDescent="0.2">
      <c r="E2374" s="340"/>
      <c r="F2374" s="316"/>
      <c r="H2374" s="341"/>
      <c r="I2374" s="342"/>
      <c r="J2374" s="342"/>
      <c r="K2374" s="341"/>
      <c r="L2374" s="343"/>
      <c r="M2374" s="340"/>
      <c r="N2374" s="319"/>
      <c r="O2374" s="344"/>
      <c r="P2374" s="319"/>
      <c r="Q2374" s="319"/>
      <c r="R2374" s="319"/>
      <c r="S2374" s="319"/>
      <c r="T2374" s="319"/>
      <c r="U2374" s="319"/>
    </row>
    <row r="2375" spans="5:21" s="338" customFormat="1" ht="12.75" hidden="1" x14ac:dyDescent="0.2">
      <c r="E2375" s="340"/>
      <c r="F2375" s="316"/>
      <c r="H2375" s="341"/>
      <c r="I2375" s="342"/>
      <c r="J2375" s="342"/>
      <c r="K2375" s="341"/>
      <c r="L2375" s="343"/>
      <c r="M2375" s="340"/>
      <c r="N2375" s="319"/>
      <c r="O2375" s="344"/>
      <c r="P2375" s="319"/>
      <c r="Q2375" s="319"/>
      <c r="R2375" s="319"/>
      <c r="S2375" s="319"/>
      <c r="T2375" s="319"/>
      <c r="U2375" s="319"/>
    </row>
    <row r="2376" spans="5:21" s="338" customFormat="1" ht="12.75" hidden="1" x14ac:dyDescent="0.2">
      <c r="E2376" s="340"/>
      <c r="F2376" s="316"/>
      <c r="H2376" s="341"/>
      <c r="I2376" s="342"/>
      <c r="J2376" s="342"/>
      <c r="K2376" s="341"/>
      <c r="L2376" s="343"/>
      <c r="M2376" s="340"/>
      <c r="N2376" s="319"/>
      <c r="O2376" s="344"/>
      <c r="P2376" s="319"/>
      <c r="Q2376" s="319"/>
      <c r="R2376" s="319"/>
      <c r="S2376" s="319"/>
      <c r="T2376" s="319"/>
      <c r="U2376" s="319"/>
    </row>
    <row r="2377" spans="5:21" s="338" customFormat="1" ht="12.75" hidden="1" x14ac:dyDescent="0.2">
      <c r="E2377" s="340"/>
      <c r="F2377" s="316"/>
      <c r="H2377" s="341"/>
      <c r="I2377" s="342"/>
      <c r="J2377" s="342"/>
      <c r="K2377" s="341"/>
      <c r="L2377" s="343"/>
      <c r="M2377" s="340"/>
      <c r="N2377" s="319"/>
      <c r="O2377" s="344"/>
      <c r="P2377" s="319"/>
      <c r="Q2377" s="319"/>
      <c r="R2377" s="319"/>
      <c r="S2377" s="319"/>
      <c r="T2377" s="319"/>
      <c r="U2377" s="319"/>
    </row>
    <row r="2378" spans="5:21" s="338" customFormat="1" ht="12.75" hidden="1" x14ac:dyDescent="0.2">
      <c r="E2378" s="340"/>
      <c r="F2378" s="316"/>
      <c r="H2378" s="341"/>
      <c r="I2378" s="342"/>
      <c r="J2378" s="342"/>
      <c r="K2378" s="341"/>
      <c r="L2378" s="343"/>
      <c r="M2378" s="340"/>
      <c r="N2378" s="319"/>
      <c r="O2378" s="344"/>
      <c r="P2378" s="319"/>
      <c r="Q2378" s="319"/>
      <c r="R2378" s="319"/>
      <c r="S2378" s="319"/>
      <c r="T2378" s="319"/>
      <c r="U2378" s="319"/>
    </row>
    <row r="2379" spans="5:21" s="338" customFormat="1" ht="12.75" hidden="1" x14ac:dyDescent="0.2">
      <c r="E2379" s="340"/>
      <c r="F2379" s="316"/>
      <c r="H2379" s="341"/>
      <c r="I2379" s="342"/>
      <c r="J2379" s="342"/>
      <c r="K2379" s="341"/>
      <c r="L2379" s="343"/>
      <c r="M2379" s="340"/>
      <c r="N2379" s="319"/>
      <c r="O2379" s="344"/>
      <c r="P2379" s="319"/>
      <c r="Q2379" s="319"/>
      <c r="R2379" s="319"/>
      <c r="S2379" s="319"/>
      <c r="T2379" s="319"/>
      <c r="U2379" s="319"/>
    </row>
    <row r="2380" spans="5:21" s="338" customFormat="1" ht="12.75" hidden="1" x14ac:dyDescent="0.2">
      <c r="E2380" s="340"/>
      <c r="F2380" s="316"/>
      <c r="H2380" s="341"/>
      <c r="I2380" s="342"/>
      <c r="J2380" s="342"/>
      <c r="K2380" s="341"/>
      <c r="L2380" s="343"/>
      <c r="M2380" s="340"/>
      <c r="N2380" s="319"/>
      <c r="O2380" s="344"/>
      <c r="P2380" s="319"/>
      <c r="Q2380" s="319"/>
      <c r="R2380" s="319"/>
      <c r="S2380" s="319"/>
      <c r="T2380" s="319"/>
      <c r="U2380" s="319"/>
    </row>
    <row r="2381" spans="5:21" s="338" customFormat="1" ht="12.75" hidden="1" x14ac:dyDescent="0.2">
      <c r="E2381" s="340"/>
      <c r="F2381" s="316"/>
      <c r="H2381" s="341"/>
      <c r="I2381" s="342"/>
      <c r="J2381" s="342"/>
      <c r="K2381" s="341"/>
      <c r="L2381" s="343"/>
      <c r="M2381" s="340"/>
      <c r="N2381" s="319"/>
      <c r="O2381" s="344"/>
      <c r="P2381" s="319"/>
      <c r="Q2381" s="319"/>
      <c r="R2381" s="319"/>
      <c r="S2381" s="319"/>
      <c r="T2381" s="319"/>
      <c r="U2381" s="319"/>
    </row>
    <row r="2382" spans="5:21" s="338" customFormat="1" ht="12.75" hidden="1" x14ac:dyDescent="0.2">
      <c r="E2382" s="340"/>
      <c r="F2382" s="316"/>
      <c r="H2382" s="341"/>
      <c r="I2382" s="342"/>
      <c r="J2382" s="342"/>
      <c r="K2382" s="341"/>
      <c r="L2382" s="343"/>
      <c r="M2382" s="340"/>
      <c r="N2382" s="319"/>
      <c r="O2382" s="344"/>
      <c r="P2382" s="319"/>
      <c r="Q2382" s="319"/>
      <c r="R2382" s="319"/>
      <c r="S2382" s="319"/>
      <c r="T2382" s="319"/>
      <c r="U2382" s="319"/>
    </row>
    <row r="2383" spans="5:21" s="338" customFormat="1" ht="12.75" hidden="1" x14ac:dyDescent="0.2">
      <c r="E2383" s="340"/>
      <c r="F2383" s="316"/>
      <c r="H2383" s="341"/>
      <c r="I2383" s="342"/>
      <c r="J2383" s="342"/>
      <c r="K2383" s="341"/>
      <c r="L2383" s="343"/>
      <c r="M2383" s="340"/>
      <c r="N2383" s="319"/>
      <c r="O2383" s="344"/>
      <c r="P2383" s="319"/>
      <c r="Q2383" s="319"/>
      <c r="R2383" s="319"/>
      <c r="S2383" s="319"/>
      <c r="T2383" s="319"/>
      <c r="U2383" s="319"/>
    </row>
    <row r="2384" spans="5:21" s="338" customFormat="1" ht="12.75" hidden="1" x14ac:dyDescent="0.2">
      <c r="E2384" s="340"/>
      <c r="F2384" s="316"/>
      <c r="H2384" s="341"/>
      <c r="I2384" s="342"/>
      <c r="J2384" s="342"/>
      <c r="K2384" s="341"/>
      <c r="L2384" s="343"/>
      <c r="M2384" s="340"/>
      <c r="N2384" s="319"/>
      <c r="O2384" s="344"/>
      <c r="P2384" s="319"/>
      <c r="Q2384" s="319"/>
      <c r="R2384" s="319"/>
      <c r="S2384" s="319"/>
      <c r="T2384" s="319"/>
      <c r="U2384" s="319"/>
    </row>
    <row r="2385" spans="5:21" s="338" customFormat="1" ht="12.75" hidden="1" x14ac:dyDescent="0.2">
      <c r="E2385" s="340"/>
      <c r="F2385" s="316"/>
      <c r="H2385" s="341"/>
      <c r="I2385" s="342"/>
      <c r="J2385" s="342"/>
      <c r="K2385" s="341"/>
      <c r="L2385" s="343"/>
      <c r="M2385" s="340"/>
      <c r="N2385" s="319"/>
      <c r="O2385" s="344"/>
      <c r="P2385" s="319"/>
      <c r="Q2385" s="319"/>
      <c r="R2385" s="319"/>
      <c r="S2385" s="319"/>
      <c r="T2385" s="319"/>
      <c r="U2385" s="319"/>
    </row>
    <row r="2386" spans="5:21" s="338" customFormat="1" ht="12.75" hidden="1" x14ac:dyDescent="0.2">
      <c r="E2386" s="340"/>
      <c r="F2386" s="316"/>
      <c r="H2386" s="341"/>
      <c r="I2386" s="342"/>
      <c r="J2386" s="342"/>
      <c r="K2386" s="341"/>
      <c r="L2386" s="343"/>
      <c r="M2386" s="340"/>
      <c r="N2386" s="319"/>
      <c r="O2386" s="344"/>
      <c r="P2386" s="319"/>
      <c r="Q2386" s="319"/>
      <c r="R2386" s="319"/>
      <c r="S2386" s="319"/>
      <c r="T2386" s="319"/>
      <c r="U2386" s="319"/>
    </row>
    <row r="2387" spans="5:21" s="338" customFormat="1" ht="12.75" hidden="1" x14ac:dyDescent="0.2">
      <c r="E2387" s="340"/>
      <c r="F2387" s="316"/>
      <c r="H2387" s="341"/>
      <c r="I2387" s="342"/>
      <c r="J2387" s="342"/>
      <c r="K2387" s="341"/>
      <c r="L2387" s="343"/>
      <c r="M2387" s="340"/>
      <c r="N2387" s="319"/>
      <c r="O2387" s="344"/>
      <c r="P2387" s="319"/>
      <c r="Q2387" s="319"/>
      <c r="R2387" s="319"/>
      <c r="S2387" s="319"/>
      <c r="T2387" s="319"/>
      <c r="U2387" s="319"/>
    </row>
    <row r="2388" spans="5:21" s="338" customFormat="1" ht="12.75" hidden="1" x14ac:dyDescent="0.2">
      <c r="E2388" s="340"/>
      <c r="F2388" s="316"/>
      <c r="H2388" s="341"/>
      <c r="I2388" s="342"/>
      <c r="J2388" s="342"/>
      <c r="K2388" s="341"/>
      <c r="L2388" s="343"/>
      <c r="M2388" s="340"/>
      <c r="N2388" s="319"/>
      <c r="O2388" s="344"/>
      <c r="P2388" s="319"/>
      <c r="Q2388" s="319"/>
      <c r="R2388" s="319"/>
      <c r="S2388" s="319"/>
      <c r="T2388" s="319"/>
      <c r="U2388" s="319"/>
    </row>
    <row r="2389" spans="5:21" s="338" customFormat="1" ht="12.75" hidden="1" x14ac:dyDescent="0.2">
      <c r="E2389" s="340"/>
      <c r="F2389" s="316"/>
      <c r="H2389" s="341"/>
      <c r="I2389" s="342"/>
      <c r="J2389" s="342"/>
      <c r="K2389" s="341"/>
      <c r="L2389" s="343"/>
      <c r="M2389" s="340"/>
      <c r="N2389" s="319"/>
      <c r="O2389" s="344"/>
      <c r="P2389" s="319"/>
      <c r="Q2389" s="319"/>
      <c r="R2389" s="319"/>
      <c r="S2389" s="319"/>
      <c r="T2389" s="319"/>
      <c r="U2389" s="319"/>
    </row>
    <row r="2390" spans="5:21" s="338" customFormat="1" ht="12.75" hidden="1" x14ac:dyDescent="0.2">
      <c r="E2390" s="340"/>
      <c r="F2390" s="316"/>
      <c r="H2390" s="341"/>
      <c r="I2390" s="342"/>
      <c r="J2390" s="342"/>
      <c r="K2390" s="341"/>
      <c r="L2390" s="343"/>
      <c r="M2390" s="340"/>
      <c r="N2390" s="319"/>
      <c r="O2390" s="344"/>
      <c r="P2390" s="319"/>
      <c r="Q2390" s="319"/>
      <c r="R2390" s="319"/>
      <c r="S2390" s="319"/>
      <c r="T2390" s="319"/>
      <c r="U2390" s="319"/>
    </row>
    <row r="2391" spans="5:21" s="338" customFormat="1" ht="12.75" hidden="1" x14ac:dyDescent="0.2">
      <c r="E2391" s="340"/>
      <c r="F2391" s="316"/>
      <c r="H2391" s="341"/>
      <c r="I2391" s="342"/>
      <c r="J2391" s="342"/>
      <c r="K2391" s="341"/>
      <c r="L2391" s="343"/>
      <c r="M2391" s="340"/>
      <c r="N2391" s="319"/>
      <c r="O2391" s="344"/>
      <c r="P2391" s="319"/>
      <c r="Q2391" s="319"/>
      <c r="R2391" s="319"/>
      <c r="S2391" s="319"/>
      <c r="T2391" s="319"/>
      <c r="U2391" s="319"/>
    </row>
    <row r="2392" spans="5:21" s="338" customFormat="1" ht="12.75" hidden="1" x14ac:dyDescent="0.2">
      <c r="E2392" s="340"/>
      <c r="F2392" s="316"/>
      <c r="H2392" s="341"/>
      <c r="I2392" s="342"/>
      <c r="J2392" s="342"/>
      <c r="K2392" s="341"/>
      <c r="L2392" s="343"/>
      <c r="M2392" s="340"/>
      <c r="N2392" s="319"/>
      <c r="O2392" s="344"/>
      <c r="P2392" s="319"/>
      <c r="Q2392" s="319"/>
      <c r="R2392" s="319"/>
      <c r="S2392" s="319"/>
      <c r="T2392" s="319"/>
      <c r="U2392" s="319"/>
    </row>
    <row r="2393" spans="5:21" s="338" customFormat="1" ht="12.75" hidden="1" x14ac:dyDescent="0.2">
      <c r="E2393" s="340"/>
      <c r="F2393" s="316"/>
      <c r="H2393" s="341"/>
      <c r="I2393" s="342"/>
      <c r="J2393" s="342"/>
      <c r="K2393" s="341"/>
      <c r="L2393" s="343"/>
      <c r="M2393" s="340"/>
      <c r="N2393" s="319"/>
      <c r="O2393" s="344"/>
      <c r="P2393" s="319"/>
      <c r="Q2393" s="319"/>
      <c r="R2393" s="319"/>
      <c r="S2393" s="319"/>
      <c r="T2393" s="319"/>
      <c r="U2393" s="319"/>
    </row>
    <row r="2394" spans="5:21" s="338" customFormat="1" ht="12.75" hidden="1" x14ac:dyDescent="0.2">
      <c r="E2394" s="340"/>
      <c r="F2394" s="316"/>
      <c r="H2394" s="341"/>
      <c r="I2394" s="342"/>
      <c r="J2394" s="342"/>
      <c r="K2394" s="341"/>
      <c r="L2394" s="343"/>
      <c r="M2394" s="340"/>
      <c r="N2394" s="319"/>
      <c r="O2394" s="344"/>
      <c r="P2394" s="319"/>
      <c r="Q2394" s="319"/>
      <c r="R2394" s="319"/>
      <c r="S2394" s="319"/>
      <c r="T2394" s="319"/>
      <c r="U2394" s="319"/>
    </row>
    <row r="2395" spans="5:21" s="338" customFormat="1" ht="12.75" hidden="1" x14ac:dyDescent="0.2">
      <c r="E2395" s="340"/>
      <c r="F2395" s="316"/>
      <c r="H2395" s="341"/>
      <c r="I2395" s="342"/>
      <c r="J2395" s="342"/>
      <c r="K2395" s="341"/>
      <c r="L2395" s="343"/>
      <c r="M2395" s="340"/>
      <c r="N2395" s="319"/>
      <c r="O2395" s="344"/>
      <c r="P2395" s="319"/>
      <c r="Q2395" s="319"/>
      <c r="R2395" s="319"/>
      <c r="S2395" s="319"/>
      <c r="T2395" s="319"/>
      <c r="U2395" s="319"/>
    </row>
    <row r="2396" spans="5:21" s="338" customFormat="1" ht="12.75" hidden="1" x14ac:dyDescent="0.2">
      <c r="E2396" s="340"/>
      <c r="F2396" s="316"/>
      <c r="H2396" s="341"/>
      <c r="I2396" s="342"/>
      <c r="J2396" s="342"/>
      <c r="K2396" s="341"/>
      <c r="L2396" s="343"/>
      <c r="M2396" s="340"/>
      <c r="N2396" s="319"/>
      <c r="O2396" s="344"/>
      <c r="P2396" s="319"/>
      <c r="Q2396" s="319"/>
      <c r="R2396" s="319"/>
      <c r="S2396" s="319"/>
      <c r="T2396" s="319"/>
      <c r="U2396" s="319"/>
    </row>
    <row r="2397" spans="5:21" s="338" customFormat="1" ht="12.75" hidden="1" x14ac:dyDescent="0.2">
      <c r="E2397" s="340"/>
      <c r="F2397" s="316"/>
      <c r="H2397" s="341"/>
      <c r="I2397" s="342"/>
      <c r="J2397" s="342"/>
      <c r="K2397" s="341"/>
      <c r="L2397" s="343"/>
      <c r="M2397" s="340"/>
      <c r="N2397" s="319"/>
      <c r="O2397" s="344"/>
      <c r="P2397" s="319"/>
      <c r="Q2397" s="319"/>
      <c r="R2397" s="319"/>
      <c r="S2397" s="319"/>
      <c r="T2397" s="319"/>
      <c r="U2397" s="319"/>
    </row>
    <row r="2398" spans="5:21" s="338" customFormat="1" ht="12.75" hidden="1" x14ac:dyDescent="0.2">
      <c r="E2398" s="340"/>
      <c r="F2398" s="316"/>
      <c r="H2398" s="341"/>
      <c r="I2398" s="342"/>
      <c r="J2398" s="342"/>
      <c r="K2398" s="341"/>
      <c r="L2398" s="343"/>
      <c r="M2398" s="340"/>
      <c r="N2398" s="319"/>
      <c r="O2398" s="344"/>
      <c r="P2398" s="319"/>
      <c r="Q2398" s="319"/>
      <c r="R2398" s="319"/>
      <c r="S2398" s="319"/>
      <c r="T2398" s="319"/>
      <c r="U2398" s="319"/>
    </row>
    <row r="2399" spans="5:21" s="338" customFormat="1" ht="12.75" hidden="1" x14ac:dyDescent="0.2">
      <c r="E2399" s="340"/>
      <c r="F2399" s="316"/>
      <c r="H2399" s="341"/>
      <c r="I2399" s="342"/>
      <c r="J2399" s="342"/>
      <c r="K2399" s="341"/>
      <c r="L2399" s="343"/>
      <c r="M2399" s="340"/>
      <c r="N2399" s="319"/>
      <c r="O2399" s="344"/>
      <c r="P2399" s="319"/>
      <c r="Q2399" s="319"/>
      <c r="R2399" s="319"/>
      <c r="S2399" s="319"/>
      <c r="T2399" s="319"/>
      <c r="U2399" s="319"/>
    </row>
    <row r="2400" spans="5:21" s="338" customFormat="1" ht="12.75" hidden="1" x14ac:dyDescent="0.2">
      <c r="E2400" s="340"/>
      <c r="F2400" s="316"/>
      <c r="H2400" s="341"/>
      <c r="I2400" s="342"/>
      <c r="J2400" s="342"/>
      <c r="K2400" s="341"/>
      <c r="L2400" s="343"/>
      <c r="M2400" s="340"/>
      <c r="N2400" s="319"/>
      <c r="O2400" s="344"/>
      <c r="P2400" s="319"/>
      <c r="Q2400" s="319"/>
      <c r="R2400" s="319"/>
      <c r="S2400" s="319"/>
      <c r="T2400" s="319"/>
      <c r="U2400" s="319"/>
    </row>
    <row r="2401" spans="5:21" s="338" customFormat="1" ht="12.75" hidden="1" x14ac:dyDescent="0.2">
      <c r="E2401" s="340"/>
      <c r="F2401" s="316"/>
      <c r="H2401" s="341"/>
      <c r="I2401" s="342"/>
      <c r="J2401" s="342"/>
      <c r="K2401" s="341"/>
      <c r="L2401" s="343"/>
      <c r="M2401" s="340"/>
      <c r="N2401" s="319"/>
      <c r="O2401" s="344"/>
      <c r="P2401" s="319"/>
      <c r="Q2401" s="319"/>
      <c r="R2401" s="319"/>
      <c r="S2401" s="319"/>
      <c r="T2401" s="319"/>
      <c r="U2401" s="319"/>
    </row>
    <row r="2402" spans="5:21" s="338" customFormat="1" ht="12.75" hidden="1" x14ac:dyDescent="0.2">
      <c r="E2402" s="340"/>
      <c r="F2402" s="316"/>
      <c r="H2402" s="341"/>
      <c r="I2402" s="342"/>
      <c r="J2402" s="342"/>
      <c r="K2402" s="341"/>
      <c r="L2402" s="343"/>
      <c r="M2402" s="340"/>
      <c r="N2402" s="319"/>
      <c r="O2402" s="344"/>
      <c r="P2402" s="319"/>
      <c r="Q2402" s="319"/>
      <c r="R2402" s="319"/>
      <c r="S2402" s="319"/>
      <c r="T2402" s="319"/>
      <c r="U2402" s="319"/>
    </row>
    <row r="2403" spans="5:21" s="338" customFormat="1" ht="12.75" hidden="1" x14ac:dyDescent="0.2">
      <c r="E2403" s="340"/>
      <c r="F2403" s="316"/>
      <c r="H2403" s="341"/>
      <c r="I2403" s="342"/>
      <c r="J2403" s="342"/>
      <c r="K2403" s="341"/>
      <c r="L2403" s="343"/>
      <c r="M2403" s="340"/>
      <c r="N2403" s="319"/>
      <c r="O2403" s="344"/>
      <c r="P2403" s="319"/>
      <c r="Q2403" s="319"/>
      <c r="R2403" s="319"/>
      <c r="S2403" s="319"/>
      <c r="T2403" s="319"/>
      <c r="U2403" s="319"/>
    </row>
    <row r="2404" spans="5:21" s="338" customFormat="1" ht="12.75" hidden="1" x14ac:dyDescent="0.2">
      <c r="E2404" s="340"/>
      <c r="F2404" s="316"/>
      <c r="H2404" s="341"/>
      <c r="I2404" s="342"/>
      <c r="J2404" s="342"/>
      <c r="K2404" s="341"/>
      <c r="L2404" s="343"/>
      <c r="M2404" s="340"/>
      <c r="N2404" s="319"/>
      <c r="O2404" s="344"/>
      <c r="P2404" s="319"/>
      <c r="Q2404" s="319"/>
      <c r="R2404" s="319"/>
      <c r="S2404" s="319"/>
      <c r="T2404" s="319"/>
      <c r="U2404" s="319"/>
    </row>
    <row r="2405" spans="5:21" s="338" customFormat="1" ht="12.75" hidden="1" x14ac:dyDescent="0.2">
      <c r="E2405" s="340"/>
      <c r="F2405" s="316"/>
      <c r="H2405" s="341"/>
      <c r="I2405" s="342"/>
      <c r="J2405" s="342"/>
      <c r="K2405" s="341"/>
      <c r="L2405" s="343"/>
      <c r="M2405" s="340"/>
      <c r="N2405" s="319"/>
      <c r="O2405" s="344"/>
      <c r="P2405" s="319"/>
      <c r="Q2405" s="319"/>
      <c r="R2405" s="319"/>
      <c r="S2405" s="319"/>
      <c r="T2405" s="319"/>
      <c r="U2405" s="319"/>
    </row>
    <row r="2406" spans="5:21" s="338" customFormat="1" ht="12.75" hidden="1" x14ac:dyDescent="0.2">
      <c r="E2406" s="340"/>
      <c r="F2406" s="316"/>
      <c r="H2406" s="341"/>
      <c r="I2406" s="342"/>
      <c r="J2406" s="342"/>
      <c r="K2406" s="341"/>
      <c r="L2406" s="343"/>
      <c r="M2406" s="340"/>
      <c r="N2406" s="319"/>
      <c r="O2406" s="344"/>
      <c r="P2406" s="319"/>
      <c r="Q2406" s="319"/>
      <c r="R2406" s="319"/>
      <c r="S2406" s="319"/>
      <c r="T2406" s="319"/>
      <c r="U2406" s="319"/>
    </row>
    <row r="2407" spans="5:21" s="338" customFormat="1" ht="12.75" hidden="1" x14ac:dyDescent="0.2">
      <c r="E2407" s="340"/>
      <c r="F2407" s="316"/>
      <c r="H2407" s="341"/>
      <c r="I2407" s="342"/>
      <c r="J2407" s="342"/>
      <c r="K2407" s="341"/>
      <c r="L2407" s="343"/>
      <c r="M2407" s="340"/>
      <c r="N2407" s="319"/>
      <c r="O2407" s="344"/>
      <c r="P2407" s="319"/>
      <c r="Q2407" s="319"/>
      <c r="R2407" s="319"/>
      <c r="S2407" s="319"/>
      <c r="T2407" s="319"/>
      <c r="U2407" s="319"/>
    </row>
    <row r="2408" spans="5:21" s="338" customFormat="1" ht="12.75" hidden="1" x14ac:dyDescent="0.2">
      <c r="E2408" s="340"/>
      <c r="F2408" s="316"/>
      <c r="H2408" s="341"/>
      <c r="I2408" s="342"/>
      <c r="J2408" s="342"/>
      <c r="K2408" s="341"/>
      <c r="L2408" s="343"/>
      <c r="M2408" s="340"/>
      <c r="N2408" s="319"/>
      <c r="O2408" s="344"/>
      <c r="P2408" s="319"/>
      <c r="Q2408" s="319"/>
      <c r="R2408" s="319"/>
      <c r="S2408" s="319"/>
      <c r="T2408" s="319"/>
      <c r="U2408" s="319"/>
    </row>
    <row r="2409" spans="5:21" s="338" customFormat="1" ht="12.75" hidden="1" x14ac:dyDescent="0.2">
      <c r="E2409" s="340"/>
      <c r="F2409" s="316"/>
      <c r="H2409" s="341"/>
      <c r="I2409" s="342"/>
      <c r="J2409" s="342"/>
      <c r="K2409" s="341"/>
      <c r="L2409" s="343"/>
      <c r="M2409" s="340"/>
      <c r="N2409" s="319"/>
      <c r="O2409" s="344"/>
      <c r="P2409" s="319"/>
      <c r="Q2409" s="319"/>
      <c r="R2409" s="319"/>
      <c r="S2409" s="319"/>
      <c r="T2409" s="319"/>
      <c r="U2409" s="319"/>
    </row>
    <row r="2410" spans="5:21" s="338" customFormat="1" ht="12.75" hidden="1" x14ac:dyDescent="0.2">
      <c r="E2410" s="340"/>
      <c r="F2410" s="316"/>
      <c r="H2410" s="341"/>
      <c r="I2410" s="342"/>
      <c r="J2410" s="342"/>
      <c r="K2410" s="341"/>
      <c r="L2410" s="343"/>
      <c r="M2410" s="340"/>
      <c r="N2410" s="319"/>
      <c r="O2410" s="344"/>
      <c r="P2410" s="319"/>
      <c r="Q2410" s="319"/>
      <c r="R2410" s="319"/>
      <c r="S2410" s="319"/>
      <c r="T2410" s="319"/>
      <c r="U2410" s="319"/>
    </row>
    <row r="2411" spans="5:21" s="338" customFormat="1" ht="12.75" hidden="1" x14ac:dyDescent="0.2">
      <c r="E2411" s="340"/>
      <c r="F2411" s="316"/>
      <c r="H2411" s="341"/>
      <c r="I2411" s="342"/>
      <c r="J2411" s="342"/>
      <c r="K2411" s="341"/>
      <c r="L2411" s="343"/>
      <c r="M2411" s="340"/>
      <c r="N2411" s="319"/>
      <c r="O2411" s="344"/>
      <c r="P2411" s="319"/>
      <c r="Q2411" s="319"/>
      <c r="R2411" s="319"/>
      <c r="S2411" s="319"/>
      <c r="T2411" s="319"/>
      <c r="U2411" s="319"/>
    </row>
    <row r="2412" spans="5:21" s="338" customFormat="1" ht="12.75" hidden="1" x14ac:dyDescent="0.2">
      <c r="E2412" s="340"/>
      <c r="F2412" s="316"/>
      <c r="H2412" s="341"/>
      <c r="I2412" s="342"/>
      <c r="J2412" s="342"/>
      <c r="K2412" s="341"/>
      <c r="L2412" s="343"/>
      <c r="M2412" s="340"/>
      <c r="N2412" s="319"/>
      <c r="O2412" s="344"/>
      <c r="P2412" s="319"/>
      <c r="Q2412" s="319"/>
      <c r="R2412" s="319"/>
      <c r="S2412" s="319"/>
      <c r="T2412" s="319"/>
      <c r="U2412" s="319"/>
    </row>
    <row r="2413" spans="5:21" s="338" customFormat="1" ht="12.75" hidden="1" x14ac:dyDescent="0.2">
      <c r="E2413" s="340"/>
      <c r="F2413" s="316"/>
      <c r="H2413" s="341"/>
      <c r="I2413" s="342"/>
      <c r="J2413" s="342"/>
      <c r="K2413" s="341"/>
      <c r="L2413" s="343"/>
      <c r="M2413" s="340"/>
      <c r="N2413" s="319"/>
      <c r="O2413" s="344"/>
      <c r="P2413" s="319"/>
      <c r="Q2413" s="319"/>
      <c r="R2413" s="319"/>
      <c r="S2413" s="319"/>
      <c r="T2413" s="319"/>
      <c r="U2413" s="319"/>
    </row>
    <row r="2414" spans="5:21" s="338" customFormat="1" ht="12.75" hidden="1" x14ac:dyDescent="0.2">
      <c r="E2414" s="340"/>
      <c r="F2414" s="316"/>
      <c r="H2414" s="341"/>
      <c r="I2414" s="342"/>
      <c r="J2414" s="342"/>
      <c r="K2414" s="341"/>
      <c r="L2414" s="343"/>
      <c r="M2414" s="340"/>
      <c r="N2414" s="319"/>
      <c r="O2414" s="344"/>
      <c r="P2414" s="319"/>
      <c r="Q2414" s="319"/>
      <c r="R2414" s="319"/>
      <c r="S2414" s="319"/>
      <c r="T2414" s="319"/>
      <c r="U2414" s="319"/>
    </row>
    <row r="2415" spans="5:21" s="338" customFormat="1" ht="12.75" hidden="1" x14ac:dyDescent="0.2">
      <c r="E2415" s="340"/>
      <c r="F2415" s="316"/>
      <c r="H2415" s="341"/>
      <c r="I2415" s="342"/>
      <c r="J2415" s="342"/>
      <c r="K2415" s="341"/>
      <c r="L2415" s="343"/>
      <c r="M2415" s="340"/>
      <c r="N2415" s="319"/>
      <c r="O2415" s="344"/>
      <c r="P2415" s="319"/>
      <c r="Q2415" s="319"/>
      <c r="R2415" s="319"/>
      <c r="S2415" s="319"/>
      <c r="T2415" s="319"/>
      <c r="U2415" s="319"/>
    </row>
    <row r="2416" spans="5:21" s="338" customFormat="1" ht="12.75" hidden="1" x14ac:dyDescent="0.2">
      <c r="E2416" s="340"/>
      <c r="F2416" s="316"/>
      <c r="H2416" s="341"/>
      <c r="I2416" s="342"/>
      <c r="J2416" s="342"/>
      <c r="K2416" s="341"/>
      <c r="L2416" s="343"/>
      <c r="M2416" s="340"/>
      <c r="N2416" s="319"/>
      <c r="O2416" s="344"/>
      <c r="P2416" s="319"/>
      <c r="Q2416" s="319"/>
      <c r="R2416" s="319"/>
      <c r="S2416" s="319"/>
      <c r="T2416" s="319"/>
      <c r="U2416" s="319"/>
    </row>
    <row r="2417" spans="5:21" s="338" customFormat="1" ht="12.75" hidden="1" x14ac:dyDescent="0.2">
      <c r="E2417" s="340"/>
      <c r="F2417" s="316"/>
      <c r="H2417" s="341"/>
      <c r="I2417" s="342"/>
      <c r="J2417" s="342"/>
      <c r="K2417" s="341"/>
      <c r="L2417" s="343"/>
      <c r="M2417" s="340"/>
      <c r="N2417" s="319"/>
      <c r="O2417" s="344"/>
      <c r="P2417" s="319"/>
      <c r="Q2417" s="319"/>
      <c r="R2417" s="319"/>
      <c r="S2417" s="319"/>
      <c r="T2417" s="319"/>
      <c r="U2417" s="319"/>
    </row>
    <row r="2418" spans="5:21" s="338" customFormat="1" ht="12.75" hidden="1" x14ac:dyDescent="0.2">
      <c r="E2418" s="340"/>
      <c r="F2418" s="316"/>
      <c r="H2418" s="341"/>
      <c r="I2418" s="342"/>
      <c r="J2418" s="342"/>
      <c r="K2418" s="341"/>
      <c r="L2418" s="343"/>
      <c r="M2418" s="340"/>
      <c r="N2418" s="319"/>
      <c r="O2418" s="344"/>
      <c r="P2418" s="319"/>
      <c r="Q2418" s="319"/>
      <c r="R2418" s="319"/>
      <c r="S2418" s="319"/>
      <c r="T2418" s="319"/>
      <c r="U2418" s="319"/>
    </row>
    <row r="2419" spans="5:21" s="338" customFormat="1" ht="12.75" hidden="1" x14ac:dyDescent="0.2">
      <c r="E2419" s="340"/>
      <c r="F2419" s="316"/>
      <c r="H2419" s="341"/>
      <c r="I2419" s="342"/>
      <c r="J2419" s="342"/>
      <c r="K2419" s="341"/>
      <c r="L2419" s="343"/>
      <c r="M2419" s="340"/>
      <c r="N2419" s="319"/>
      <c r="O2419" s="344"/>
      <c r="P2419" s="319"/>
      <c r="Q2419" s="319"/>
      <c r="R2419" s="319"/>
      <c r="S2419" s="319"/>
      <c r="T2419" s="319"/>
      <c r="U2419" s="319"/>
    </row>
    <row r="2420" spans="5:21" s="338" customFormat="1" ht="12.75" hidden="1" x14ac:dyDescent="0.2">
      <c r="E2420" s="340"/>
      <c r="F2420" s="316"/>
      <c r="H2420" s="341"/>
      <c r="I2420" s="342"/>
      <c r="J2420" s="342"/>
      <c r="K2420" s="341"/>
      <c r="L2420" s="343"/>
      <c r="M2420" s="340"/>
      <c r="N2420" s="319"/>
      <c r="O2420" s="344"/>
      <c r="P2420" s="319"/>
      <c r="Q2420" s="319"/>
      <c r="R2420" s="319"/>
      <c r="S2420" s="319"/>
      <c r="T2420" s="319"/>
      <c r="U2420" s="319"/>
    </row>
    <row r="2421" spans="5:21" s="338" customFormat="1" ht="12.75" hidden="1" x14ac:dyDescent="0.2">
      <c r="E2421" s="340"/>
      <c r="F2421" s="316"/>
      <c r="H2421" s="341"/>
      <c r="I2421" s="342"/>
      <c r="J2421" s="342"/>
      <c r="K2421" s="341"/>
      <c r="L2421" s="343"/>
      <c r="M2421" s="340"/>
      <c r="N2421" s="319"/>
      <c r="O2421" s="344"/>
      <c r="P2421" s="319"/>
      <c r="Q2421" s="319"/>
      <c r="R2421" s="319"/>
      <c r="S2421" s="319"/>
      <c r="T2421" s="319"/>
      <c r="U2421" s="319"/>
    </row>
    <row r="2422" spans="5:21" s="338" customFormat="1" ht="12.75" hidden="1" x14ac:dyDescent="0.2">
      <c r="E2422" s="340"/>
      <c r="F2422" s="316"/>
      <c r="H2422" s="341"/>
      <c r="I2422" s="342"/>
      <c r="J2422" s="342"/>
      <c r="K2422" s="341"/>
      <c r="L2422" s="343"/>
      <c r="M2422" s="340"/>
      <c r="N2422" s="319"/>
      <c r="O2422" s="344"/>
      <c r="P2422" s="319"/>
      <c r="Q2422" s="319"/>
      <c r="R2422" s="319"/>
      <c r="S2422" s="319"/>
      <c r="T2422" s="319"/>
      <c r="U2422" s="319"/>
    </row>
    <row r="2423" spans="5:21" s="338" customFormat="1" ht="12.75" hidden="1" x14ac:dyDescent="0.2">
      <c r="E2423" s="340"/>
      <c r="F2423" s="316"/>
      <c r="H2423" s="341"/>
      <c r="I2423" s="342"/>
      <c r="J2423" s="342"/>
      <c r="K2423" s="341"/>
      <c r="L2423" s="343"/>
      <c r="M2423" s="340"/>
      <c r="N2423" s="319"/>
      <c r="O2423" s="344"/>
      <c r="P2423" s="319"/>
      <c r="Q2423" s="319"/>
      <c r="R2423" s="319"/>
      <c r="S2423" s="319"/>
      <c r="T2423" s="319"/>
      <c r="U2423" s="319"/>
    </row>
    <row r="2424" spans="5:21" s="338" customFormat="1" ht="12.75" hidden="1" x14ac:dyDescent="0.2">
      <c r="E2424" s="340"/>
      <c r="F2424" s="316"/>
      <c r="H2424" s="341"/>
      <c r="I2424" s="342"/>
      <c r="J2424" s="342"/>
      <c r="K2424" s="341"/>
      <c r="L2424" s="343"/>
      <c r="M2424" s="340"/>
      <c r="N2424" s="319"/>
      <c r="O2424" s="344"/>
      <c r="P2424" s="319"/>
      <c r="Q2424" s="319"/>
      <c r="R2424" s="319"/>
      <c r="S2424" s="319"/>
      <c r="T2424" s="319"/>
      <c r="U2424" s="319"/>
    </row>
    <row r="2425" spans="5:21" s="338" customFormat="1" ht="12.75" hidden="1" x14ac:dyDescent="0.2">
      <c r="E2425" s="340"/>
      <c r="F2425" s="316"/>
      <c r="H2425" s="341"/>
      <c r="I2425" s="342"/>
      <c r="J2425" s="342"/>
      <c r="K2425" s="341"/>
      <c r="L2425" s="343"/>
      <c r="M2425" s="340"/>
      <c r="N2425" s="319"/>
      <c r="O2425" s="344"/>
      <c r="P2425" s="319"/>
      <c r="Q2425" s="319"/>
      <c r="R2425" s="319"/>
      <c r="S2425" s="319"/>
      <c r="T2425" s="319"/>
      <c r="U2425" s="319"/>
    </row>
    <row r="2426" spans="5:21" s="338" customFormat="1" ht="12.75" hidden="1" x14ac:dyDescent="0.2">
      <c r="E2426" s="340"/>
      <c r="F2426" s="316"/>
      <c r="H2426" s="341"/>
      <c r="I2426" s="342"/>
      <c r="J2426" s="342"/>
      <c r="K2426" s="341"/>
      <c r="L2426" s="343"/>
      <c r="M2426" s="340"/>
      <c r="N2426" s="319"/>
      <c r="O2426" s="344"/>
      <c r="P2426" s="319"/>
      <c r="Q2426" s="319"/>
      <c r="R2426" s="319"/>
      <c r="S2426" s="319"/>
      <c r="T2426" s="319"/>
      <c r="U2426" s="319"/>
    </row>
    <row r="2427" spans="5:21" s="338" customFormat="1" ht="12.75" hidden="1" x14ac:dyDescent="0.2">
      <c r="E2427" s="340"/>
      <c r="F2427" s="316"/>
      <c r="H2427" s="341"/>
      <c r="I2427" s="342"/>
      <c r="J2427" s="342"/>
      <c r="K2427" s="341"/>
      <c r="L2427" s="343"/>
      <c r="M2427" s="340"/>
      <c r="N2427" s="319"/>
      <c r="O2427" s="344"/>
      <c r="P2427" s="319"/>
      <c r="Q2427" s="319"/>
      <c r="R2427" s="319"/>
      <c r="S2427" s="319"/>
      <c r="T2427" s="319"/>
      <c r="U2427" s="319"/>
    </row>
    <row r="2428" spans="5:21" s="338" customFormat="1" ht="12.75" hidden="1" x14ac:dyDescent="0.2">
      <c r="E2428" s="340"/>
      <c r="F2428" s="316"/>
      <c r="H2428" s="341"/>
      <c r="I2428" s="342"/>
      <c r="J2428" s="342"/>
      <c r="K2428" s="341"/>
      <c r="L2428" s="343"/>
      <c r="M2428" s="340"/>
      <c r="N2428" s="319"/>
      <c r="O2428" s="344"/>
      <c r="P2428" s="319"/>
      <c r="Q2428" s="319"/>
      <c r="R2428" s="319"/>
      <c r="S2428" s="319"/>
      <c r="T2428" s="319"/>
      <c r="U2428" s="319"/>
    </row>
    <row r="2429" spans="5:21" s="338" customFormat="1" ht="12.75" hidden="1" x14ac:dyDescent="0.2">
      <c r="E2429" s="340"/>
      <c r="F2429" s="316"/>
      <c r="H2429" s="341"/>
      <c r="I2429" s="342"/>
      <c r="J2429" s="342"/>
      <c r="K2429" s="341"/>
      <c r="L2429" s="343"/>
      <c r="M2429" s="340"/>
      <c r="N2429" s="319"/>
      <c r="O2429" s="344"/>
      <c r="P2429" s="319"/>
      <c r="Q2429" s="319"/>
      <c r="R2429" s="319"/>
      <c r="S2429" s="319"/>
      <c r="T2429" s="319"/>
      <c r="U2429" s="319"/>
    </row>
    <row r="2430" spans="5:21" s="338" customFormat="1" ht="12.75" hidden="1" x14ac:dyDescent="0.2">
      <c r="E2430" s="340"/>
      <c r="F2430" s="316"/>
      <c r="H2430" s="341"/>
      <c r="I2430" s="342"/>
      <c r="J2430" s="342"/>
      <c r="K2430" s="341"/>
      <c r="L2430" s="343"/>
      <c r="M2430" s="340"/>
      <c r="N2430" s="319"/>
      <c r="O2430" s="344"/>
      <c r="P2430" s="319"/>
      <c r="Q2430" s="319"/>
      <c r="R2430" s="319"/>
      <c r="S2430" s="319"/>
      <c r="T2430" s="319"/>
      <c r="U2430" s="319"/>
    </row>
    <row r="2431" spans="5:21" s="338" customFormat="1" ht="12.75" hidden="1" x14ac:dyDescent="0.2">
      <c r="E2431" s="340"/>
      <c r="F2431" s="316"/>
      <c r="H2431" s="341"/>
      <c r="I2431" s="342"/>
      <c r="J2431" s="342"/>
      <c r="K2431" s="341"/>
      <c r="L2431" s="343"/>
      <c r="M2431" s="340"/>
      <c r="N2431" s="319"/>
      <c r="O2431" s="344"/>
      <c r="P2431" s="319"/>
      <c r="Q2431" s="319"/>
      <c r="R2431" s="319"/>
      <c r="S2431" s="319"/>
      <c r="T2431" s="319"/>
      <c r="U2431" s="319"/>
    </row>
    <row r="2432" spans="5:21" s="338" customFormat="1" ht="12.75" hidden="1" x14ac:dyDescent="0.2">
      <c r="E2432" s="340"/>
      <c r="F2432" s="316"/>
      <c r="H2432" s="341"/>
      <c r="I2432" s="342"/>
      <c r="J2432" s="342"/>
      <c r="K2432" s="341"/>
      <c r="L2432" s="343"/>
      <c r="M2432" s="340"/>
      <c r="N2432" s="319"/>
      <c r="O2432" s="344"/>
      <c r="P2432" s="319"/>
      <c r="Q2432" s="319"/>
      <c r="R2432" s="319"/>
      <c r="S2432" s="319"/>
      <c r="T2432" s="319"/>
      <c r="U2432" s="319"/>
    </row>
    <row r="2433" spans="5:21" s="338" customFormat="1" ht="12.75" hidden="1" x14ac:dyDescent="0.2">
      <c r="E2433" s="340"/>
      <c r="F2433" s="316"/>
      <c r="H2433" s="341"/>
      <c r="I2433" s="342"/>
      <c r="J2433" s="342"/>
      <c r="K2433" s="341"/>
      <c r="L2433" s="343"/>
      <c r="M2433" s="340"/>
      <c r="N2433" s="319"/>
      <c r="O2433" s="344"/>
      <c r="P2433" s="319"/>
      <c r="Q2433" s="319"/>
      <c r="R2433" s="319"/>
      <c r="S2433" s="319"/>
      <c r="T2433" s="319"/>
      <c r="U2433" s="319"/>
    </row>
    <row r="2434" spans="5:21" s="338" customFormat="1" ht="12.75" hidden="1" x14ac:dyDescent="0.2">
      <c r="E2434" s="340"/>
      <c r="F2434" s="316"/>
      <c r="H2434" s="341"/>
      <c r="I2434" s="342"/>
      <c r="J2434" s="342"/>
      <c r="K2434" s="341"/>
      <c r="L2434" s="343"/>
      <c r="M2434" s="340"/>
      <c r="N2434" s="319"/>
      <c r="O2434" s="344"/>
      <c r="P2434" s="319"/>
      <c r="Q2434" s="319"/>
      <c r="R2434" s="319"/>
      <c r="S2434" s="319"/>
      <c r="T2434" s="319"/>
      <c r="U2434" s="319"/>
    </row>
    <row r="2435" spans="5:21" s="338" customFormat="1" ht="12.75" hidden="1" x14ac:dyDescent="0.2">
      <c r="E2435" s="340"/>
      <c r="F2435" s="316"/>
      <c r="H2435" s="341"/>
      <c r="I2435" s="342"/>
      <c r="J2435" s="342"/>
      <c r="K2435" s="341"/>
      <c r="L2435" s="343"/>
      <c r="M2435" s="340"/>
      <c r="N2435" s="319"/>
      <c r="O2435" s="344"/>
      <c r="P2435" s="319"/>
      <c r="Q2435" s="319"/>
      <c r="R2435" s="319"/>
      <c r="S2435" s="319"/>
      <c r="T2435" s="319"/>
      <c r="U2435" s="319"/>
    </row>
    <row r="2436" spans="5:21" s="338" customFormat="1" ht="12.75" hidden="1" x14ac:dyDescent="0.2">
      <c r="E2436" s="340"/>
      <c r="F2436" s="316"/>
      <c r="H2436" s="341"/>
      <c r="I2436" s="342"/>
      <c r="J2436" s="342"/>
      <c r="K2436" s="341"/>
      <c r="L2436" s="343"/>
      <c r="M2436" s="340"/>
      <c r="N2436" s="319"/>
      <c r="O2436" s="344"/>
      <c r="P2436" s="319"/>
      <c r="Q2436" s="319"/>
      <c r="R2436" s="319"/>
      <c r="S2436" s="319"/>
      <c r="T2436" s="319"/>
      <c r="U2436" s="319"/>
    </row>
    <row r="2437" spans="5:21" s="338" customFormat="1" ht="12.75" hidden="1" x14ac:dyDescent="0.2">
      <c r="E2437" s="340"/>
      <c r="F2437" s="316"/>
      <c r="H2437" s="341"/>
      <c r="I2437" s="342"/>
      <c r="J2437" s="342"/>
      <c r="K2437" s="341"/>
      <c r="L2437" s="343"/>
      <c r="M2437" s="340"/>
      <c r="N2437" s="319"/>
      <c r="O2437" s="344"/>
      <c r="P2437" s="319"/>
      <c r="Q2437" s="319"/>
      <c r="R2437" s="319"/>
      <c r="S2437" s="319"/>
      <c r="T2437" s="319"/>
      <c r="U2437" s="319"/>
    </row>
    <row r="2438" spans="5:21" s="338" customFormat="1" ht="12.75" hidden="1" x14ac:dyDescent="0.2">
      <c r="E2438" s="340"/>
      <c r="F2438" s="316"/>
      <c r="H2438" s="341"/>
      <c r="I2438" s="342"/>
      <c r="J2438" s="342"/>
      <c r="K2438" s="341"/>
      <c r="L2438" s="343"/>
      <c r="M2438" s="340"/>
      <c r="N2438" s="319"/>
      <c r="O2438" s="344"/>
      <c r="P2438" s="319"/>
      <c r="Q2438" s="319"/>
      <c r="R2438" s="319"/>
      <c r="S2438" s="319"/>
      <c r="T2438" s="319"/>
      <c r="U2438" s="319"/>
    </row>
    <row r="2439" spans="5:21" s="338" customFormat="1" ht="12.75" hidden="1" x14ac:dyDescent="0.2">
      <c r="E2439" s="340"/>
      <c r="F2439" s="316"/>
      <c r="H2439" s="341"/>
      <c r="I2439" s="342"/>
      <c r="J2439" s="342"/>
      <c r="K2439" s="341"/>
      <c r="L2439" s="343"/>
      <c r="M2439" s="340"/>
      <c r="N2439" s="319"/>
      <c r="O2439" s="344"/>
      <c r="P2439" s="319"/>
      <c r="Q2439" s="319"/>
      <c r="R2439" s="319"/>
      <c r="S2439" s="319"/>
      <c r="T2439" s="319"/>
      <c r="U2439" s="319"/>
    </row>
    <row r="2440" spans="5:21" s="338" customFormat="1" ht="12.75" hidden="1" x14ac:dyDescent="0.2">
      <c r="E2440" s="340"/>
      <c r="F2440" s="316"/>
      <c r="H2440" s="341"/>
      <c r="I2440" s="342"/>
      <c r="J2440" s="342"/>
      <c r="K2440" s="341"/>
      <c r="L2440" s="343"/>
      <c r="M2440" s="340"/>
      <c r="N2440" s="319"/>
      <c r="O2440" s="344"/>
      <c r="P2440" s="319"/>
      <c r="Q2440" s="319"/>
      <c r="R2440" s="319"/>
      <c r="S2440" s="319"/>
      <c r="T2440" s="319"/>
      <c r="U2440" s="319"/>
    </row>
    <row r="2441" spans="5:21" s="338" customFormat="1" ht="12.75" hidden="1" x14ac:dyDescent="0.2">
      <c r="E2441" s="340"/>
      <c r="F2441" s="316"/>
      <c r="H2441" s="341"/>
      <c r="I2441" s="342"/>
      <c r="J2441" s="342"/>
      <c r="K2441" s="341"/>
      <c r="L2441" s="343"/>
      <c r="M2441" s="340"/>
      <c r="N2441" s="319"/>
      <c r="O2441" s="344"/>
      <c r="P2441" s="319"/>
      <c r="Q2441" s="319"/>
      <c r="R2441" s="319"/>
      <c r="S2441" s="319"/>
      <c r="T2441" s="319"/>
      <c r="U2441" s="319"/>
    </row>
    <row r="2442" spans="5:21" s="338" customFormat="1" ht="12.75" hidden="1" x14ac:dyDescent="0.2">
      <c r="E2442" s="340"/>
      <c r="F2442" s="316"/>
      <c r="H2442" s="341"/>
      <c r="I2442" s="342"/>
      <c r="J2442" s="342"/>
      <c r="K2442" s="341"/>
      <c r="L2442" s="343"/>
      <c r="M2442" s="340"/>
      <c r="N2442" s="319"/>
      <c r="O2442" s="344"/>
      <c r="P2442" s="319"/>
      <c r="Q2442" s="319"/>
      <c r="R2442" s="319"/>
      <c r="S2442" s="319"/>
      <c r="T2442" s="319"/>
      <c r="U2442" s="319"/>
    </row>
    <row r="2443" spans="5:21" s="338" customFormat="1" ht="12.75" hidden="1" x14ac:dyDescent="0.2">
      <c r="E2443" s="340"/>
      <c r="F2443" s="316"/>
      <c r="H2443" s="341"/>
      <c r="I2443" s="342"/>
      <c r="J2443" s="342"/>
      <c r="K2443" s="341"/>
      <c r="L2443" s="343"/>
      <c r="M2443" s="340"/>
      <c r="N2443" s="319"/>
      <c r="O2443" s="344"/>
      <c r="P2443" s="319"/>
      <c r="Q2443" s="319"/>
      <c r="R2443" s="319"/>
      <c r="S2443" s="319"/>
      <c r="T2443" s="319"/>
      <c r="U2443" s="319"/>
    </row>
    <row r="2444" spans="5:21" s="338" customFormat="1" ht="12.75" hidden="1" x14ac:dyDescent="0.2">
      <c r="E2444" s="340"/>
      <c r="F2444" s="316"/>
      <c r="H2444" s="341"/>
      <c r="I2444" s="342"/>
      <c r="J2444" s="342"/>
      <c r="K2444" s="341"/>
      <c r="L2444" s="343"/>
      <c r="M2444" s="340"/>
      <c r="N2444" s="319"/>
      <c r="O2444" s="344"/>
      <c r="P2444" s="319"/>
      <c r="Q2444" s="319"/>
      <c r="R2444" s="319"/>
      <c r="S2444" s="319"/>
      <c r="T2444" s="319"/>
      <c r="U2444" s="319"/>
    </row>
    <row r="2445" spans="5:21" s="338" customFormat="1" ht="12.75" hidden="1" x14ac:dyDescent="0.2">
      <c r="E2445" s="340"/>
      <c r="F2445" s="316"/>
      <c r="H2445" s="341"/>
      <c r="I2445" s="342"/>
      <c r="J2445" s="342"/>
      <c r="K2445" s="341"/>
      <c r="L2445" s="343"/>
      <c r="M2445" s="340"/>
      <c r="N2445" s="319"/>
      <c r="O2445" s="344"/>
      <c r="P2445" s="319"/>
      <c r="Q2445" s="319"/>
      <c r="R2445" s="319"/>
      <c r="S2445" s="319"/>
      <c r="T2445" s="319"/>
      <c r="U2445" s="319"/>
    </row>
    <row r="2446" spans="5:21" s="338" customFormat="1" ht="12.75" hidden="1" x14ac:dyDescent="0.2">
      <c r="E2446" s="340"/>
      <c r="F2446" s="316"/>
      <c r="H2446" s="341"/>
      <c r="I2446" s="342"/>
      <c r="J2446" s="342"/>
      <c r="K2446" s="341"/>
      <c r="L2446" s="343"/>
      <c r="M2446" s="340"/>
      <c r="N2446" s="319"/>
      <c r="O2446" s="344"/>
      <c r="P2446" s="319"/>
      <c r="Q2446" s="319"/>
      <c r="R2446" s="319"/>
      <c r="S2446" s="319"/>
      <c r="T2446" s="319"/>
      <c r="U2446" s="319"/>
    </row>
    <row r="2447" spans="5:21" s="338" customFormat="1" ht="12.75" hidden="1" x14ac:dyDescent="0.2">
      <c r="E2447" s="340"/>
      <c r="F2447" s="316"/>
      <c r="H2447" s="341"/>
      <c r="I2447" s="342"/>
      <c r="J2447" s="342"/>
      <c r="K2447" s="341"/>
      <c r="L2447" s="343"/>
      <c r="M2447" s="340"/>
      <c r="N2447" s="319"/>
      <c r="O2447" s="344"/>
      <c r="P2447" s="319"/>
      <c r="Q2447" s="319"/>
      <c r="R2447" s="319"/>
      <c r="S2447" s="319"/>
      <c r="T2447" s="319"/>
      <c r="U2447" s="319"/>
    </row>
    <row r="2448" spans="5:21" s="338" customFormat="1" ht="12.75" hidden="1" x14ac:dyDescent="0.2">
      <c r="E2448" s="340"/>
      <c r="F2448" s="316"/>
      <c r="H2448" s="341"/>
      <c r="I2448" s="342"/>
      <c r="J2448" s="342"/>
      <c r="K2448" s="341"/>
      <c r="L2448" s="343"/>
      <c r="M2448" s="340"/>
      <c r="N2448" s="319"/>
      <c r="O2448" s="344"/>
      <c r="P2448" s="319"/>
      <c r="Q2448" s="319"/>
      <c r="R2448" s="319"/>
      <c r="S2448" s="319"/>
      <c r="T2448" s="319"/>
      <c r="U2448" s="319"/>
    </row>
    <row r="2449" spans="5:21" s="338" customFormat="1" ht="12.75" hidden="1" x14ac:dyDescent="0.2">
      <c r="E2449" s="340"/>
      <c r="F2449" s="316"/>
      <c r="H2449" s="341"/>
      <c r="I2449" s="342"/>
      <c r="J2449" s="342"/>
      <c r="K2449" s="341"/>
      <c r="L2449" s="343"/>
      <c r="M2449" s="340"/>
      <c r="N2449" s="319"/>
      <c r="O2449" s="344"/>
      <c r="P2449" s="319"/>
      <c r="Q2449" s="319"/>
      <c r="R2449" s="319"/>
      <c r="S2449" s="319"/>
      <c r="T2449" s="319"/>
      <c r="U2449" s="319"/>
    </row>
    <row r="2450" spans="5:21" s="338" customFormat="1" ht="12.75" hidden="1" x14ac:dyDescent="0.2">
      <c r="E2450" s="340"/>
      <c r="F2450" s="316"/>
      <c r="H2450" s="341"/>
      <c r="I2450" s="342"/>
      <c r="J2450" s="342"/>
      <c r="K2450" s="341"/>
      <c r="L2450" s="343"/>
      <c r="M2450" s="340"/>
      <c r="N2450" s="319"/>
      <c r="O2450" s="344"/>
      <c r="P2450" s="319"/>
      <c r="Q2450" s="319"/>
      <c r="R2450" s="319"/>
      <c r="S2450" s="319"/>
      <c r="T2450" s="319"/>
      <c r="U2450" s="319"/>
    </row>
    <row r="2451" spans="5:21" s="338" customFormat="1" ht="12.75" hidden="1" x14ac:dyDescent="0.2">
      <c r="E2451" s="340"/>
      <c r="F2451" s="316"/>
      <c r="H2451" s="341"/>
      <c r="I2451" s="342"/>
      <c r="J2451" s="342"/>
      <c r="K2451" s="341"/>
      <c r="L2451" s="343"/>
      <c r="M2451" s="340"/>
      <c r="N2451" s="319"/>
      <c r="O2451" s="344"/>
      <c r="P2451" s="319"/>
      <c r="Q2451" s="319"/>
      <c r="R2451" s="319"/>
      <c r="S2451" s="319"/>
      <c r="T2451" s="319"/>
      <c r="U2451" s="319"/>
    </row>
    <row r="2452" spans="5:21" s="338" customFormat="1" ht="12.75" hidden="1" x14ac:dyDescent="0.2">
      <c r="E2452" s="340"/>
      <c r="F2452" s="316"/>
      <c r="H2452" s="341"/>
      <c r="I2452" s="342"/>
      <c r="J2452" s="342"/>
      <c r="K2452" s="341"/>
      <c r="L2452" s="343"/>
      <c r="M2452" s="340"/>
      <c r="N2452" s="319"/>
      <c r="O2452" s="344"/>
      <c r="P2452" s="319"/>
      <c r="Q2452" s="319"/>
      <c r="R2452" s="319"/>
      <c r="S2452" s="319"/>
      <c r="T2452" s="319"/>
      <c r="U2452" s="319"/>
    </row>
    <row r="2453" spans="5:21" s="338" customFormat="1" ht="12.75" hidden="1" x14ac:dyDescent="0.2">
      <c r="E2453" s="340"/>
      <c r="F2453" s="316"/>
      <c r="H2453" s="341"/>
      <c r="I2453" s="342"/>
      <c r="J2453" s="342"/>
      <c r="K2453" s="341"/>
      <c r="L2453" s="343"/>
      <c r="M2453" s="340"/>
      <c r="N2453" s="319"/>
      <c r="O2453" s="344"/>
      <c r="P2453" s="319"/>
      <c r="Q2453" s="319"/>
      <c r="R2453" s="319"/>
      <c r="S2453" s="319"/>
      <c r="T2453" s="319"/>
      <c r="U2453" s="319"/>
    </row>
    <row r="2454" spans="5:21" s="338" customFormat="1" ht="12.75" hidden="1" x14ac:dyDescent="0.2">
      <c r="E2454" s="340"/>
      <c r="F2454" s="316"/>
      <c r="H2454" s="341"/>
      <c r="I2454" s="342"/>
      <c r="J2454" s="342"/>
      <c r="K2454" s="341"/>
      <c r="L2454" s="343"/>
      <c r="M2454" s="340"/>
      <c r="N2454" s="319"/>
      <c r="O2454" s="344"/>
      <c r="P2454" s="319"/>
      <c r="Q2454" s="319"/>
      <c r="R2454" s="319"/>
      <c r="S2454" s="319"/>
      <c r="T2454" s="319"/>
      <c r="U2454" s="319"/>
    </row>
    <row r="2455" spans="5:21" s="338" customFormat="1" ht="12.75" hidden="1" x14ac:dyDescent="0.2">
      <c r="E2455" s="340"/>
      <c r="F2455" s="316"/>
      <c r="H2455" s="341"/>
      <c r="I2455" s="342"/>
      <c r="J2455" s="342"/>
      <c r="K2455" s="341"/>
      <c r="L2455" s="343"/>
      <c r="M2455" s="340"/>
      <c r="N2455" s="319"/>
      <c r="O2455" s="344"/>
      <c r="P2455" s="319"/>
      <c r="Q2455" s="319"/>
      <c r="R2455" s="319"/>
      <c r="S2455" s="319"/>
      <c r="T2455" s="319"/>
      <c r="U2455" s="319"/>
    </row>
    <row r="2456" spans="5:21" s="338" customFormat="1" ht="12.75" hidden="1" x14ac:dyDescent="0.2">
      <c r="E2456" s="340"/>
      <c r="F2456" s="316"/>
      <c r="H2456" s="341"/>
      <c r="I2456" s="342"/>
      <c r="J2456" s="342"/>
      <c r="K2456" s="341"/>
      <c r="L2456" s="343"/>
      <c r="M2456" s="340"/>
      <c r="N2456" s="319"/>
      <c r="O2456" s="344"/>
      <c r="P2456" s="319"/>
      <c r="Q2456" s="319"/>
      <c r="R2456" s="319"/>
      <c r="S2456" s="319"/>
      <c r="T2456" s="319"/>
      <c r="U2456" s="319"/>
    </row>
    <row r="2457" spans="5:21" s="338" customFormat="1" ht="12.75" hidden="1" x14ac:dyDescent="0.2">
      <c r="E2457" s="340"/>
      <c r="F2457" s="316"/>
      <c r="H2457" s="341"/>
      <c r="I2457" s="342"/>
      <c r="J2457" s="342"/>
      <c r="K2457" s="341"/>
      <c r="L2457" s="343"/>
      <c r="M2457" s="340"/>
      <c r="N2457" s="319"/>
      <c r="O2457" s="344"/>
      <c r="P2457" s="319"/>
      <c r="Q2457" s="319"/>
      <c r="R2457" s="319"/>
      <c r="S2457" s="319"/>
      <c r="T2457" s="319"/>
      <c r="U2457" s="319"/>
    </row>
    <row r="2458" spans="5:21" s="338" customFormat="1" ht="12.75" hidden="1" x14ac:dyDescent="0.2">
      <c r="E2458" s="340"/>
      <c r="F2458" s="316"/>
      <c r="H2458" s="341"/>
      <c r="I2458" s="342"/>
      <c r="J2458" s="342"/>
      <c r="K2458" s="341"/>
      <c r="L2458" s="343"/>
      <c r="M2458" s="340"/>
      <c r="N2458" s="319"/>
      <c r="O2458" s="344"/>
      <c r="P2458" s="319"/>
      <c r="Q2458" s="319"/>
      <c r="R2458" s="319"/>
      <c r="S2458" s="319"/>
      <c r="T2458" s="319"/>
      <c r="U2458" s="319"/>
    </row>
    <row r="2459" spans="5:21" s="338" customFormat="1" ht="12.75" hidden="1" x14ac:dyDescent="0.2">
      <c r="E2459" s="340"/>
      <c r="F2459" s="316"/>
      <c r="H2459" s="341"/>
      <c r="I2459" s="342"/>
      <c r="J2459" s="342"/>
      <c r="K2459" s="341"/>
      <c r="L2459" s="343"/>
      <c r="M2459" s="340"/>
      <c r="N2459" s="319"/>
      <c r="O2459" s="344"/>
      <c r="P2459" s="319"/>
      <c r="Q2459" s="319"/>
      <c r="R2459" s="319"/>
      <c r="S2459" s="319"/>
      <c r="T2459" s="319"/>
      <c r="U2459" s="319"/>
    </row>
    <row r="2460" spans="5:21" s="338" customFormat="1" ht="12.75" hidden="1" x14ac:dyDescent="0.2">
      <c r="E2460" s="340"/>
      <c r="F2460" s="316"/>
      <c r="H2460" s="341"/>
      <c r="I2460" s="342"/>
      <c r="J2460" s="342"/>
      <c r="K2460" s="341"/>
      <c r="L2460" s="343"/>
      <c r="M2460" s="340"/>
      <c r="N2460" s="319"/>
      <c r="O2460" s="344"/>
      <c r="P2460" s="319"/>
      <c r="Q2460" s="319"/>
      <c r="R2460" s="319"/>
      <c r="S2460" s="319"/>
      <c r="T2460" s="319"/>
      <c r="U2460" s="319"/>
    </row>
    <row r="2461" spans="5:21" s="338" customFormat="1" ht="12.75" hidden="1" x14ac:dyDescent="0.2">
      <c r="E2461" s="340"/>
      <c r="F2461" s="316"/>
      <c r="H2461" s="341"/>
      <c r="I2461" s="342"/>
      <c r="J2461" s="342"/>
      <c r="K2461" s="341"/>
      <c r="L2461" s="343"/>
      <c r="M2461" s="340"/>
      <c r="N2461" s="319"/>
      <c r="O2461" s="344"/>
      <c r="P2461" s="319"/>
      <c r="Q2461" s="319"/>
      <c r="R2461" s="319"/>
      <c r="S2461" s="319"/>
      <c r="T2461" s="319"/>
      <c r="U2461" s="319"/>
    </row>
    <row r="2462" spans="5:21" s="338" customFormat="1" ht="12.75" hidden="1" x14ac:dyDescent="0.2">
      <c r="E2462" s="340"/>
      <c r="F2462" s="316"/>
      <c r="H2462" s="341"/>
      <c r="I2462" s="342"/>
      <c r="J2462" s="342"/>
      <c r="K2462" s="341"/>
      <c r="L2462" s="343"/>
      <c r="M2462" s="340"/>
      <c r="N2462" s="319"/>
      <c r="O2462" s="344"/>
      <c r="P2462" s="319"/>
      <c r="Q2462" s="319"/>
      <c r="R2462" s="319"/>
      <c r="S2462" s="319"/>
      <c r="T2462" s="319"/>
      <c r="U2462" s="319"/>
    </row>
    <row r="2463" spans="5:21" s="338" customFormat="1" ht="12.75" hidden="1" x14ac:dyDescent="0.2">
      <c r="E2463" s="340"/>
      <c r="F2463" s="316"/>
      <c r="H2463" s="341"/>
      <c r="I2463" s="342"/>
      <c r="J2463" s="342"/>
      <c r="K2463" s="341"/>
      <c r="L2463" s="343"/>
      <c r="M2463" s="340"/>
      <c r="N2463" s="319"/>
      <c r="O2463" s="344"/>
      <c r="P2463" s="319"/>
      <c r="Q2463" s="319"/>
      <c r="R2463" s="319"/>
      <c r="S2463" s="319"/>
      <c r="T2463" s="319"/>
      <c r="U2463" s="319"/>
    </row>
    <row r="2464" spans="5:21" s="338" customFormat="1" ht="12.75" hidden="1" x14ac:dyDescent="0.2">
      <c r="E2464" s="340"/>
      <c r="F2464" s="316"/>
      <c r="H2464" s="341"/>
      <c r="I2464" s="342"/>
      <c r="J2464" s="342"/>
      <c r="K2464" s="341"/>
      <c r="L2464" s="343"/>
      <c r="M2464" s="340"/>
      <c r="N2464" s="319"/>
      <c r="O2464" s="344"/>
      <c r="P2464" s="319"/>
      <c r="Q2464" s="319"/>
      <c r="R2464" s="319"/>
      <c r="S2464" s="319"/>
      <c r="T2464" s="319"/>
      <c r="U2464" s="319"/>
    </row>
    <row r="2465" spans="5:21" s="338" customFormat="1" ht="12.75" hidden="1" x14ac:dyDescent="0.2">
      <c r="E2465" s="340"/>
      <c r="F2465" s="316"/>
      <c r="H2465" s="341"/>
      <c r="I2465" s="342"/>
      <c r="J2465" s="342"/>
      <c r="K2465" s="341"/>
      <c r="L2465" s="343"/>
      <c r="M2465" s="340"/>
      <c r="N2465" s="319"/>
      <c r="O2465" s="344"/>
      <c r="P2465" s="319"/>
      <c r="Q2465" s="319"/>
      <c r="R2465" s="319"/>
      <c r="S2465" s="319"/>
      <c r="T2465" s="319"/>
      <c r="U2465" s="319"/>
    </row>
    <row r="2466" spans="5:21" s="338" customFormat="1" ht="12.75" hidden="1" x14ac:dyDescent="0.2">
      <c r="E2466" s="340"/>
      <c r="F2466" s="316"/>
      <c r="H2466" s="341"/>
      <c r="I2466" s="342"/>
      <c r="J2466" s="342"/>
      <c r="K2466" s="341"/>
      <c r="L2466" s="343"/>
      <c r="M2466" s="340"/>
      <c r="N2466" s="319"/>
      <c r="O2466" s="344"/>
      <c r="P2466" s="319"/>
      <c r="Q2466" s="319"/>
      <c r="R2466" s="319"/>
      <c r="S2466" s="319"/>
      <c r="T2466" s="319"/>
      <c r="U2466" s="319"/>
    </row>
    <row r="2467" spans="5:21" s="338" customFormat="1" ht="12.75" hidden="1" x14ac:dyDescent="0.2">
      <c r="E2467" s="340"/>
      <c r="F2467" s="316"/>
      <c r="H2467" s="341"/>
      <c r="I2467" s="342"/>
      <c r="J2467" s="342"/>
      <c r="K2467" s="341"/>
      <c r="L2467" s="343"/>
      <c r="M2467" s="340"/>
      <c r="N2467" s="319"/>
      <c r="O2467" s="344"/>
      <c r="P2467" s="319"/>
      <c r="Q2467" s="319"/>
      <c r="R2467" s="319"/>
      <c r="S2467" s="319"/>
      <c r="T2467" s="319"/>
      <c r="U2467" s="319"/>
    </row>
    <row r="2468" spans="5:21" s="338" customFormat="1" ht="12.75" hidden="1" x14ac:dyDescent="0.2">
      <c r="E2468" s="340"/>
      <c r="F2468" s="316"/>
      <c r="H2468" s="341"/>
      <c r="I2468" s="342"/>
      <c r="J2468" s="342"/>
      <c r="K2468" s="341"/>
      <c r="L2468" s="343"/>
      <c r="M2468" s="340"/>
      <c r="N2468" s="319"/>
      <c r="O2468" s="344"/>
      <c r="P2468" s="319"/>
      <c r="Q2468" s="319"/>
      <c r="R2468" s="319"/>
      <c r="S2468" s="319"/>
      <c r="T2468" s="319"/>
      <c r="U2468" s="319"/>
    </row>
    <row r="2469" spans="5:21" s="338" customFormat="1" ht="12.75" hidden="1" x14ac:dyDescent="0.2">
      <c r="E2469" s="340"/>
      <c r="F2469" s="316"/>
      <c r="H2469" s="341"/>
      <c r="I2469" s="342"/>
      <c r="J2469" s="342"/>
      <c r="K2469" s="341"/>
      <c r="L2469" s="343"/>
      <c r="M2469" s="340"/>
      <c r="N2469" s="319"/>
      <c r="O2469" s="344"/>
      <c r="P2469" s="319"/>
      <c r="Q2469" s="319"/>
      <c r="R2469" s="319"/>
      <c r="S2469" s="319"/>
      <c r="T2469" s="319"/>
      <c r="U2469" s="319"/>
    </row>
    <row r="2470" spans="5:21" s="338" customFormat="1" ht="12.75" hidden="1" x14ac:dyDescent="0.2">
      <c r="E2470" s="340"/>
      <c r="F2470" s="316"/>
      <c r="H2470" s="341"/>
      <c r="I2470" s="342"/>
      <c r="J2470" s="342"/>
      <c r="K2470" s="341"/>
      <c r="L2470" s="343"/>
      <c r="M2470" s="340"/>
      <c r="N2470" s="319"/>
      <c r="O2470" s="344"/>
      <c r="P2470" s="319"/>
      <c r="Q2470" s="319"/>
      <c r="R2470" s="319"/>
      <c r="S2470" s="319"/>
      <c r="T2470" s="319"/>
      <c r="U2470" s="319"/>
    </row>
    <row r="2471" spans="5:21" s="338" customFormat="1" ht="12.75" hidden="1" x14ac:dyDescent="0.2">
      <c r="E2471" s="340"/>
      <c r="F2471" s="316"/>
      <c r="H2471" s="341"/>
      <c r="I2471" s="342"/>
      <c r="J2471" s="342"/>
      <c r="K2471" s="341"/>
      <c r="L2471" s="343"/>
      <c r="M2471" s="340"/>
      <c r="N2471" s="319"/>
      <c r="O2471" s="344"/>
      <c r="P2471" s="319"/>
      <c r="Q2471" s="319"/>
      <c r="R2471" s="319"/>
      <c r="S2471" s="319"/>
      <c r="T2471" s="319"/>
      <c r="U2471" s="319"/>
    </row>
    <row r="2472" spans="5:21" s="338" customFormat="1" ht="12.75" hidden="1" x14ac:dyDescent="0.2">
      <c r="E2472" s="340"/>
      <c r="F2472" s="316"/>
      <c r="H2472" s="341"/>
      <c r="I2472" s="342"/>
      <c r="J2472" s="342"/>
      <c r="K2472" s="341"/>
      <c r="L2472" s="343"/>
      <c r="M2472" s="340"/>
      <c r="N2472" s="319"/>
      <c r="O2472" s="344"/>
      <c r="P2472" s="319"/>
      <c r="Q2472" s="319"/>
      <c r="R2472" s="319"/>
      <c r="S2472" s="319"/>
      <c r="T2472" s="319"/>
      <c r="U2472" s="319"/>
    </row>
    <row r="2473" spans="5:21" s="338" customFormat="1" ht="12.75" hidden="1" x14ac:dyDescent="0.2">
      <c r="E2473" s="340"/>
      <c r="F2473" s="316"/>
      <c r="H2473" s="341"/>
      <c r="I2473" s="342"/>
      <c r="J2473" s="342"/>
      <c r="K2473" s="341"/>
      <c r="L2473" s="343"/>
      <c r="M2473" s="340"/>
      <c r="N2473" s="319"/>
      <c r="O2473" s="344"/>
      <c r="P2473" s="319"/>
      <c r="Q2473" s="319"/>
      <c r="R2473" s="319"/>
      <c r="S2473" s="319"/>
      <c r="T2473" s="319"/>
      <c r="U2473" s="319"/>
    </row>
    <row r="2474" spans="5:21" s="338" customFormat="1" ht="12.75" hidden="1" x14ac:dyDescent="0.2">
      <c r="E2474" s="340"/>
      <c r="F2474" s="316"/>
      <c r="H2474" s="341"/>
      <c r="I2474" s="342"/>
      <c r="J2474" s="342"/>
      <c r="K2474" s="341"/>
      <c r="L2474" s="343"/>
      <c r="M2474" s="340"/>
      <c r="N2474" s="319"/>
      <c r="O2474" s="344"/>
      <c r="P2474" s="319"/>
      <c r="Q2474" s="319"/>
      <c r="R2474" s="319"/>
      <c r="S2474" s="319"/>
      <c r="T2474" s="319"/>
      <c r="U2474" s="319"/>
    </row>
    <row r="2475" spans="5:21" s="338" customFormat="1" ht="12.75" hidden="1" x14ac:dyDescent="0.2">
      <c r="E2475" s="340"/>
      <c r="F2475" s="316"/>
      <c r="H2475" s="341"/>
      <c r="I2475" s="342"/>
      <c r="J2475" s="342"/>
      <c r="K2475" s="341"/>
      <c r="L2475" s="343"/>
      <c r="M2475" s="340"/>
      <c r="N2475" s="319"/>
      <c r="O2475" s="344"/>
      <c r="P2475" s="319"/>
      <c r="Q2475" s="319"/>
      <c r="R2475" s="319"/>
      <c r="S2475" s="319"/>
      <c r="T2475" s="319"/>
      <c r="U2475" s="319"/>
    </row>
    <row r="2476" spans="5:21" s="338" customFormat="1" ht="12.75" hidden="1" x14ac:dyDescent="0.2">
      <c r="E2476" s="340"/>
      <c r="F2476" s="316"/>
      <c r="H2476" s="341"/>
      <c r="I2476" s="342"/>
      <c r="J2476" s="342"/>
      <c r="K2476" s="341"/>
      <c r="L2476" s="343"/>
      <c r="M2476" s="340"/>
      <c r="N2476" s="319"/>
      <c r="O2476" s="344"/>
      <c r="P2476" s="319"/>
      <c r="Q2476" s="319"/>
      <c r="R2476" s="319"/>
      <c r="S2476" s="319"/>
      <c r="T2476" s="319"/>
      <c r="U2476" s="319"/>
    </row>
    <row r="2477" spans="5:21" s="338" customFormat="1" ht="12.75" hidden="1" x14ac:dyDescent="0.2">
      <c r="E2477" s="340"/>
      <c r="F2477" s="316"/>
      <c r="H2477" s="341"/>
      <c r="I2477" s="342"/>
      <c r="J2477" s="342"/>
      <c r="K2477" s="341"/>
      <c r="L2477" s="343"/>
      <c r="M2477" s="340"/>
      <c r="N2477" s="319"/>
      <c r="O2477" s="344"/>
      <c r="P2477" s="319"/>
      <c r="Q2477" s="319"/>
      <c r="R2477" s="319"/>
      <c r="S2477" s="319"/>
      <c r="T2477" s="319"/>
      <c r="U2477" s="319"/>
    </row>
    <row r="2478" spans="5:21" s="338" customFormat="1" ht="12.75" hidden="1" x14ac:dyDescent="0.2">
      <c r="E2478" s="340"/>
      <c r="F2478" s="316"/>
      <c r="H2478" s="341"/>
      <c r="I2478" s="342"/>
      <c r="J2478" s="342"/>
      <c r="K2478" s="341"/>
      <c r="L2478" s="343"/>
      <c r="M2478" s="340"/>
      <c r="N2478" s="319"/>
      <c r="O2478" s="344"/>
      <c r="P2478" s="319"/>
      <c r="Q2478" s="319"/>
      <c r="R2478" s="319"/>
      <c r="S2478" s="319"/>
      <c r="T2478" s="319"/>
      <c r="U2478" s="319"/>
    </row>
    <row r="2479" spans="5:21" s="338" customFormat="1" ht="12.75" hidden="1" x14ac:dyDescent="0.2">
      <c r="E2479" s="340"/>
      <c r="F2479" s="316"/>
      <c r="H2479" s="341"/>
      <c r="I2479" s="342"/>
      <c r="J2479" s="342"/>
      <c r="K2479" s="341"/>
      <c r="L2479" s="343"/>
      <c r="M2479" s="340"/>
      <c r="N2479" s="319"/>
      <c r="O2479" s="344"/>
      <c r="P2479" s="319"/>
      <c r="Q2479" s="319"/>
      <c r="R2479" s="319"/>
      <c r="S2479" s="319"/>
      <c r="T2479" s="319"/>
      <c r="U2479" s="319"/>
    </row>
    <row r="2480" spans="5:21" s="338" customFormat="1" ht="12.75" hidden="1" x14ac:dyDescent="0.2">
      <c r="E2480" s="340"/>
      <c r="F2480" s="316"/>
      <c r="H2480" s="341"/>
      <c r="I2480" s="342"/>
      <c r="J2480" s="342"/>
      <c r="K2480" s="341"/>
      <c r="L2480" s="343"/>
      <c r="M2480" s="340"/>
      <c r="N2480" s="319"/>
      <c r="O2480" s="344"/>
      <c r="P2480" s="319"/>
      <c r="Q2480" s="319"/>
      <c r="R2480" s="319"/>
      <c r="S2480" s="319"/>
      <c r="T2480" s="319"/>
      <c r="U2480" s="319"/>
    </row>
    <row r="2481" spans="5:21" s="338" customFormat="1" ht="12.75" hidden="1" x14ac:dyDescent="0.2">
      <c r="E2481" s="340"/>
      <c r="F2481" s="316"/>
      <c r="H2481" s="341"/>
      <c r="I2481" s="342"/>
      <c r="J2481" s="342"/>
      <c r="K2481" s="341"/>
      <c r="L2481" s="343"/>
      <c r="M2481" s="340"/>
      <c r="N2481" s="319"/>
      <c r="O2481" s="344"/>
      <c r="P2481" s="319"/>
      <c r="Q2481" s="319"/>
      <c r="R2481" s="319"/>
      <c r="S2481" s="319"/>
      <c r="T2481" s="319"/>
      <c r="U2481" s="319"/>
    </row>
    <row r="2482" spans="5:21" s="338" customFormat="1" ht="12.75" hidden="1" x14ac:dyDescent="0.2">
      <c r="E2482" s="340"/>
      <c r="F2482" s="316"/>
      <c r="H2482" s="341"/>
      <c r="I2482" s="342"/>
      <c r="J2482" s="342"/>
      <c r="K2482" s="341"/>
      <c r="L2482" s="343"/>
      <c r="M2482" s="340"/>
      <c r="N2482" s="319"/>
      <c r="O2482" s="344"/>
      <c r="P2482" s="319"/>
      <c r="Q2482" s="319"/>
      <c r="R2482" s="319"/>
      <c r="S2482" s="319"/>
      <c r="T2482" s="319"/>
      <c r="U2482" s="319"/>
    </row>
    <row r="2483" spans="5:21" s="338" customFormat="1" ht="12.75" hidden="1" x14ac:dyDescent="0.2">
      <c r="E2483" s="340"/>
      <c r="F2483" s="316"/>
      <c r="H2483" s="341"/>
      <c r="I2483" s="342"/>
      <c r="J2483" s="342"/>
      <c r="K2483" s="341"/>
      <c r="L2483" s="343"/>
      <c r="M2483" s="340"/>
      <c r="N2483" s="319"/>
      <c r="O2483" s="344"/>
      <c r="P2483" s="319"/>
      <c r="Q2483" s="319"/>
      <c r="R2483" s="319"/>
      <c r="S2483" s="319"/>
      <c r="T2483" s="319"/>
      <c r="U2483" s="319"/>
    </row>
    <row r="2484" spans="5:21" s="338" customFormat="1" ht="12.75" hidden="1" x14ac:dyDescent="0.2">
      <c r="E2484" s="340"/>
      <c r="F2484" s="316"/>
      <c r="H2484" s="341"/>
      <c r="I2484" s="342"/>
      <c r="J2484" s="342"/>
      <c r="K2484" s="341"/>
      <c r="L2484" s="343"/>
      <c r="M2484" s="340"/>
      <c r="N2484" s="319"/>
      <c r="O2484" s="344"/>
      <c r="P2484" s="319"/>
      <c r="Q2484" s="319"/>
      <c r="R2484" s="319"/>
      <c r="S2484" s="319"/>
      <c r="T2484" s="319"/>
      <c r="U2484" s="319"/>
    </row>
    <row r="2485" spans="5:21" s="338" customFormat="1" ht="12.75" hidden="1" x14ac:dyDescent="0.2">
      <c r="E2485" s="340"/>
      <c r="F2485" s="316"/>
      <c r="H2485" s="341"/>
      <c r="I2485" s="342"/>
      <c r="J2485" s="342"/>
      <c r="K2485" s="341"/>
      <c r="L2485" s="343"/>
      <c r="M2485" s="340"/>
      <c r="N2485" s="319"/>
      <c r="O2485" s="344"/>
      <c r="P2485" s="319"/>
      <c r="Q2485" s="319"/>
      <c r="R2485" s="319"/>
      <c r="S2485" s="319"/>
      <c r="T2485" s="319"/>
      <c r="U2485" s="319"/>
    </row>
    <row r="2486" spans="5:21" s="338" customFormat="1" ht="12.75" hidden="1" x14ac:dyDescent="0.2">
      <c r="E2486" s="340"/>
      <c r="F2486" s="316"/>
      <c r="H2486" s="341"/>
      <c r="I2486" s="342"/>
      <c r="J2486" s="342"/>
      <c r="K2486" s="341"/>
      <c r="L2486" s="343"/>
      <c r="M2486" s="340"/>
      <c r="N2486" s="319"/>
      <c r="O2486" s="344"/>
      <c r="P2486" s="319"/>
      <c r="Q2486" s="319"/>
      <c r="R2486" s="319"/>
      <c r="S2486" s="319"/>
      <c r="T2486" s="319"/>
      <c r="U2486" s="319"/>
    </row>
    <row r="2487" spans="5:21" s="338" customFormat="1" ht="12.75" hidden="1" x14ac:dyDescent="0.2">
      <c r="E2487" s="340"/>
      <c r="F2487" s="316"/>
      <c r="H2487" s="341"/>
      <c r="I2487" s="342"/>
      <c r="J2487" s="342"/>
      <c r="K2487" s="341"/>
      <c r="L2487" s="343"/>
      <c r="M2487" s="340"/>
      <c r="N2487" s="319"/>
      <c r="O2487" s="344"/>
      <c r="P2487" s="319"/>
      <c r="Q2487" s="319"/>
      <c r="R2487" s="319"/>
      <c r="S2487" s="319"/>
      <c r="T2487" s="319"/>
      <c r="U2487" s="319"/>
    </row>
    <row r="2488" spans="5:21" s="338" customFormat="1" ht="12.75" hidden="1" x14ac:dyDescent="0.2">
      <c r="E2488" s="340"/>
      <c r="F2488" s="316"/>
      <c r="H2488" s="341"/>
      <c r="I2488" s="342"/>
      <c r="J2488" s="342"/>
      <c r="K2488" s="341"/>
      <c r="L2488" s="343"/>
      <c r="M2488" s="340"/>
      <c r="N2488" s="319"/>
      <c r="O2488" s="344"/>
      <c r="P2488" s="319"/>
      <c r="Q2488" s="319"/>
      <c r="R2488" s="319"/>
      <c r="S2488" s="319"/>
      <c r="T2488" s="319"/>
      <c r="U2488" s="319"/>
    </row>
    <row r="2489" spans="5:21" s="338" customFormat="1" ht="12.75" hidden="1" x14ac:dyDescent="0.2">
      <c r="E2489" s="340"/>
      <c r="F2489" s="316"/>
      <c r="H2489" s="341"/>
      <c r="I2489" s="342"/>
      <c r="J2489" s="342"/>
      <c r="K2489" s="341"/>
      <c r="L2489" s="343"/>
      <c r="M2489" s="340"/>
      <c r="N2489" s="319"/>
      <c r="O2489" s="344"/>
      <c r="P2489" s="319"/>
      <c r="Q2489" s="319"/>
      <c r="R2489" s="319"/>
      <c r="S2489" s="319"/>
      <c r="T2489" s="319"/>
      <c r="U2489" s="319"/>
    </row>
    <row r="2490" spans="5:21" s="338" customFormat="1" ht="12.75" hidden="1" x14ac:dyDescent="0.2">
      <c r="E2490" s="340"/>
      <c r="F2490" s="316"/>
      <c r="H2490" s="341"/>
      <c r="I2490" s="342"/>
      <c r="J2490" s="342"/>
      <c r="K2490" s="341"/>
      <c r="L2490" s="343"/>
      <c r="M2490" s="340"/>
      <c r="N2490" s="319"/>
      <c r="O2490" s="344"/>
      <c r="P2490" s="319"/>
      <c r="Q2490" s="319"/>
      <c r="R2490" s="319"/>
      <c r="S2490" s="319"/>
      <c r="T2490" s="319"/>
      <c r="U2490" s="319"/>
    </row>
    <row r="2491" spans="5:21" s="338" customFormat="1" ht="12.75" hidden="1" x14ac:dyDescent="0.2">
      <c r="E2491" s="340"/>
      <c r="F2491" s="316"/>
      <c r="H2491" s="341"/>
      <c r="I2491" s="342"/>
      <c r="J2491" s="342"/>
      <c r="K2491" s="341"/>
      <c r="L2491" s="343"/>
      <c r="M2491" s="340"/>
      <c r="N2491" s="319"/>
      <c r="O2491" s="344"/>
      <c r="P2491" s="319"/>
      <c r="Q2491" s="319"/>
      <c r="R2491" s="319"/>
      <c r="S2491" s="319"/>
      <c r="T2491" s="319"/>
      <c r="U2491" s="319"/>
    </row>
    <row r="2492" spans="5:21" s="338" customFormat="1" ht="12.75" hidden="1" x14ac:dyDescent="0.2">
      <c r="E2492" s="340"/>
      <c r="F2492" s="316"/>
      <c r="H2492" s="341"/>
      <c r="I2492" s="342"/>
      <c r="J2492" s="342"/>
      <c r="K2492" s="341"/>
      <c r="L2492" s="343"/>
      <c r="M2492" s="340"/>
      <c r="N2492" s="319"/>
      <c r="O2492" s="344"/>
      <c r="P2492" s="319"/>
      <c r="Q2492" s="319"/>
      <c r="R2492" s="319"/>
      <c r="S2492" s="319"/>
      <c r="T2492" s="319"/>
      <c r="U2492" s="319"/>
    </row>
    <row r="2493" spans="5:21" s="338" customFormat="1" ht="12.75" hidden="1" x14ac:dyDescent="0.2">
      <c r="E2493" s="340"/>
      <c r="F2493" s="316"/>
      <c r="H2493" s="341"/>
      <c r="I2493" s="342"/>
      <c r="J2493" s="342"/>
      <c r="K2493" s="341"/>
      <c r="L2493" s="343"/>
      <c r="M2493" s="340"/>
      <c r="N2493" s="319"/>
      <c r="O2493" s="344"/>
      <c r="P2493" s="319"/>
      <c r="Q2493" s="319"/>
      <c r="R2493" s="319"/>
      <c r="S2493" s="319"/>
      <c r="T2493" s="319"/>
      <c r="U2493" s="319"/>
    </row>
    <row r="2494" spans="5:21" s="338" customFormat="1" ht="12.75" hidden="1" x14ac:dyDescent="0.2">
      <c r="E2494" s="340"/>
      <c r="F2494" s="316"/>
      <c r="H2494" s="341"/>
      <c r="I2494" s="342"/>
      <c r="J2494" s="342"/>
      <c r="K2494" s="341"/>
      <c r="L2494" s="343"/>
      <c r="M2494" s="340"/>
      <c r="N2494" s="319"/>
      <c r="O2494" s="344"/>
      <c r="P2494" s="319"/>
      <c r="Q2494" s="319"/>
      <c r="R2494" s="319"/>
      <c r="S2494" s="319"/>
      <c r="T2494" s="319"/>
      <c r="U2494" s="319"/>
    </row>
    <row r="2495" spans="5:21" s="338" customFormat="1" ht="12.75" hidden="1" x14ac:dyDescent="0.2">
      <c r="E2495" s="340"/>
      <c r="F2495" s="316"/>
      <c r="H2495" s="341"/>
      <c r="I2495" s="342"/>
      <c r="J2495" s="342"/>
      <c r="K2495" s="341"/>
      <c r="L2495" s="343"/>
      <c r="M2495" s="340"/>
      <c r="N2495" s="319"/>
      <c r="O2495" s="344"/>
      <c r="P2495" s="319"/>
      <c r="Q2495" s="319"/>
      <c r="R2495" s="319"/>
      <c r="S2495" s="319"/>
      <c r="T2495" s="319"/>
      <c r="U2495" s="319"/>
    </row>
    <row r="2496" spans="5:21" s="338" customFormat="1" ht="12.75" hidden="1" x14ac:dyDescent="0.2">
      <c r="E2496" s="340"/>
      <c r="F2496" s="316"/>
      <c r="H2496" s="341"/>
      <c r="I2496" s="342"/>
      <c r="J2496" s="342"/>
      <c r="K2496" s="341"/>
      <c r="L2496" s="343"/>
      <c r="M2496" s="340"/>
      <c r="N2496" s="319"/>
      <c r="O2496" s="344"/>
      <c r="P2496" s="319"/>
      <c r="Q2496" s="319"/>
      <c r="R2496" s="319"/>
      <c r="S2496" s="319"/>
      <c r="T2496" s="319"/>
      <c r="U2496" s="319"/>
    </row>
    <row r="2497" spans="5:21" s="338" customFormat="1" ht="12.75" hidden="1" x14ac:dyDescent="0.2">
      <c r="E2497" s="340"/>
      <c r="F2497" s="316"/>
      <c r="H2497" s="341"/>
      <c r="I2497" s="342"/>
      <c r="J2497" s="342"/>
      <c r="K2497" s="341"/>
      <c r="L2497" s="343"/>
      <c r="M2497" s="340"/>
      <c r="N2497" s="319"/>
      <c r="O2497" s="344"/>
      <c r="P2497" s="319"/>
      <c r="Q2497" s="319"/>
      <c r="R2497" s="319"/>
      <c r="S2497" s="319"/>
      <c r="T2497" s="319"/>
      <c r="U2497" s="319"/>
    </row>
    <row r="2498" spans="5:21" s="338" customFormat="1" ht="12.75" hidden="1" x14ac:dyDescent="0.2">
      <c r="E2498" s="340"/>
      <c r="F2498" s="316"/>
      <c r="H2498" s="341"/>
      <c r="I2498" s="342"/>
      <c r="J2498" s="342"/>
      <c r="K2498" s="341"/>
      <c r="L2498" s="343"/>
      <c r="M2498" s="340"/>
      <c r="N2498" s="319"/>
      <c r="O2498" s="344"/>
      <c r="P2498" s="319"/>
      <c r="Q2498" s="319"/>
      <c r="R2498" s="319"/>
      <c r="S2498" s="319"/>
      <c r="T2498" s="319"/>
      <c r="U2498" s="319"/>
    </row>
    <row r="2499" spans="5:21" s="338" customFormat="1" ht="12.75" hidden="1" x14ac:dyDescent="0.2">
      <c r="E2499" s="340"/>
      <c r="F2499" s="316"/>
      <c r="H2499" s="341"/>
      <c r="I2499" s="342"/>
      <c r="J2499" s="342"/>
      <c r="K2499" s="341"/>
      <c r="L2499" s="343"/>
      <c r="M2499" s="340"/>
      <c r="N2499" s="319"/>
      <c r="O2499" s="344"/>
      <c r="P2499" s="319"/>
      <c r="Q2499" s="319"/>
      <c r="R2499" s="319"/>
      <c r="S2499" s="319"/>
      <c r="T2499" s="319"/>
      <c r="U2499" s="319"/>
    </row>
    <row r="2500" spans="5:21" s="338" customFormat="1" ht="12.75" hidden="1" x14ac:dyDescent="0.2">
      <c r="E2500" s="340"/>
      <c r="F2500" s="316"/>
      <c r="H2500" s="341"/>
      <c r="I2500" s="342"/>
      <c r="J2500" s="342"/>
      <c r="K2500" s="341"/>
      <c r="L2500" s="343"/>
      <c r="M2500" s="340"/>
      <c r="N2500" s="319"/>
      <c r="O2500" s="344"/>
      <c r="P2500" s="319"/>
      <c r="Q2500" s="319"/>
      <c r="R2500" s="319"/>
      <c r="S2500" s="319"/>
      <c r="T2500" s="319"/>
      <c r="U2500" s="319"/>
    </row>
    <row r="2501" spans="5:21" s="338" customFormat="1" ht="12.75" hidden="1" x14ac:dyDescent="0.2">
      <c r="E2501" s="340"/>
      <c r="F2501" s="316"/>
      <c r="H2501" s="341"/>
      <c r="I2501" s="342"/>
      <c r="J2501" s="342"/>
      <c r="K2501" s="341"/>
      <c r="L2501" s="343"/>
      <c r="M2501" s="340"/>
      <c r="N2501" s="319"/>
      <c r="O2501" s="344"/>
      <c r="P2501" s="319"/>
      <c r="Q2501" s="319"/>
      <c r="R2501" s="319"/>
      <c r="S2501" s="319"/>
      <c r="T2501" s="319"/>
      <c r="U2501" s="319"/>
    </row>
    <row r="2502" spans="5:21" s="338" customFormat="1" ht="12.75" hidden="1" x14ac:dyDescent="0.2">
      <c r="E2502" s="340"/>
      <c r="F2502" s="316"/>
      <c r="H2502" s="341"/>
      <c r="I2502" s="342"/>
      <c r="J2502" s="342"/>
      <c r="K2502" s="341"/>
      <c r="L2502" s="343"/>
      <c r="M2502" s="340"/>
      <c r="N2502" s="319"/>
      <c r="O2502" s="344"/>
      <c r="P2502" s="319"/>
      <c r="Q2502" s="319"/>
      <c r="R2502" s="319"/>
      <c r="S2502" s="319"/>
      <c r="T2502" s="319"/>
      <c r="U2502" s="319"/>
    </row>
    <row r="2503" spans="5:21" s="338" customFormat="1" ht="12.75" hidden="1" x14ac:dyDescent="0.2">
      <c r="E2503" s="340"/>
      <c r="F2503" s="316"/>
      <c r="H2503" s="341"/>
      <c r="I2503" s="342"/>
      <c r="J2503" s="342"/>
      <c r="K2503" s="341"/>
      <c r="L2503" s="343"/>
      <c r="M2503" s="340"/>
      <c r="N2503" s="319"/>
      <c r="O2503" s="344"/>
      <c r="P2503" s="319"/>
      <c r="Q2503" s="319"/>
      <c r="R2503" s="319"/>
      <c r="S2503" s="319"/>
      <c r="T2503" s="319"/>
      <c r="U2503" s="319"/>
    </row>
    <row r="2504" spans="5:21" s="338" customFormat="1" ht="12.75" hidden="1" x14ac:dyDescent="0.2">
      <c r="E2504" s="340"/>
      <c r="F2504" s="316"/>
      <c r="H2504" s="341"/>
      <c r="I2504" s="342"/>
      <c r="J2504" s="342"/>
      <c r="K2504" s="341"/>
      <c r="L2504" s="343"/>
      <c r="M2504" s="340"/>
      <c r="N2504" s="319"/>
      <c r="O2504" s="344"/>
      <c r="P2504" s="319"/>
      <c r="Q2504" s="319"/>
      <c r="R2504" s="319"/>
      <c r="S2504" s="319"/>
      <c r="T2504" s="319"/>
      <c r="U2504" s="319"/>
    </row>
    <row r="2505" spans="5:21" s="338" customFormat="1" ht="12.75" hidden="1" x14ac:dyDescent="0.2">
      <c r="E2505" s="340"/>
      <c r="F2505" s="316"/>
      <c r="H2505" s="341"/>
      <c r="I2505" s="342"/>
      <c r="J2505" s="342"/>
      <c r="K2505" s="341"/>
      <c r="L2505" s="343"/>
      <c r="M2505" s="340"/>
      <c r="N2505" s="319"/>
      <c r="O2505" s="344"/>
      <c r="P2505" s="319"/>
      <c r="Q2505" s="319"/>
      <c r="R2505" s="319"/>
      <c r="S2505" s="319"/>
      <c r="T2505" s="319"/>
      <c r="U2505" s="319"/>
    </row>
    <row r="2506" spans="5:21" s="338" customFormat="1" ht="12.75" hidden="1" x14ac:dyDescent="0.2">
      <c r="E2506" s="340"/>
      <c r="F2506" s="316"/>
      <c r="H2506" s="341"/>
      <c r="I2506" s="342"/>
      <c r="J2506" s="342"/>
      <c r="K2506" s="341"/>
      <c r="L2506" s="343"/>
      <c r="M2506" s="340"/>
      <c r="N2506" s="319"/>
      <c r="O2506" s="344"/>
      <c r="P2506" s="319"/>
      <c r="Q2506" s="319"/>
      <c r="R2506" s="319"/>
      <c r="S2506" s="319"/>
      <c r="T2506" s="319"/>
      <c r="U2506" s="319"/>
    </row>
    <row r="2507" spans="5:21" s="338" customFormat="1" ht="12.75" hidden="1" x14ac:dyDescent="0.2">
      <c r="E2507" s="340"/>
      <c r="F2507" s="316"/>
      <c r="H2507" s="341"/>
      <c r="I2507" s="342"/>
      <c r="J2507" s="342"/>
      <c r="K2507" s="341"/>
      <c r="L2507" s="343"/>
      <c r="M2507" s="340"/>
      <c r="N2507" s="319"/>
      <c r="O2507" s="344"/>
      <c r="P2507" s="319"/>
      <c r="Q2507" s="319"/>
      <c r="R2507" s="319"/>
      <c r="S2507" s="319"/>
      <c r="T2507" s="319"/>
      <c r="U2507" s="319"/>
    </row>
    <row r="2508" spans="5:21" s="338" customFormat="1" ht="12.75" hidden="1" x14ac:dyDescent="0.2">
      <c r="E2508" s="340"/>
      <c r="F2508" s="316"/>
      <c r="H2508" s="341"/>
      <c r="I2508" s="342"/>
      <c r="J2508" s="342"/>
      <c r="K2508" s="341"/>
      <c r="L2508" s="343"/>
      <c r="M2508" s="340"/>
      <c r="N2508" s="319"/>
      <c r="O2508" s="344"/>
      <c r="P2508" s="319"/>
      <c r="Q2508" s="319"/>
      <c r="R2508" s="319"/>
      <c r="S2508" s="319"/>
      <c r="T2508" s="319"/>
      <c r="U2508" s="319"/>
    </row>
    <row r="2509" spans="5:21" s="338" customFormat="1" ht="12.75" hidden="1" x14ac:dyDescent="0.2">
      <c r="E2509" s="340"/>
      <c r="F2509" s="316"/>
      <c r="H2509" s="341"/>
      <c r="I2509" s="342"/>
      <c r="J2509" s="342"/>
      <c r="K2509" s="341"/>
      <c r="L2509" s="343"/>
      <c r="M2509" s="340"/>
      <c r="N2509" s="319"/>
      <c r="O2509" s="344"/>
      <c r="P2509" s="319"/>
      <c r="Q2509" s="319"/>
      <c r="R2509" s="319"/>
      <c r="S2509" s="319"/>
      <c r="T2509" s="319"/>
      <c r="U2509" s="319"/>
    </row>
    <row r="2510" spans="5:21" s="338" customFormat="1" ht="12.75" hidden="1" x14ac:dyDescent="0.2">
      <c r="E2510" s="340"/>
      <c r="F2510" s="316"/>
      <c r="H2510" s="341"/>
      <c r="I2510" s="342"/>
      <c r="J2510" s="342"/>
      <c r="K2510" s="341"/>
      <c r="L2510" s="343"/>
      <c r="M2510" s="340"/>
      <c r="N2510" s="319"/>
      <c r="O2510" s="344"/>
      <c r="P2510" s="319"/>
      <c r="Q2510" s="319"/>
      <c r="R2510" s="319"/>
      <c r="S2510" s="319"/>
      <c r="T2510" s="319"/>
      <c r="U2510" s="319"/>
    </row>
    <row r="2511" spans="5:21" s="338" customFormat="1" ht="12.75" hidden="1" x14ac:dyDescent="0.2">
      <c r="E2511" s="340"/>
      <c r="F2511" s="316"/>
      <c r="H2511" s="341"/>
      <c r="I2511" s="342"/>
      <c r="J2511" s="342"/>
      <c r="K2511" s="341"/>
      <c r="L2511" s="343"/>
      <c r="M2511" s="340"/>
      <c r="N2511" s="319"/>
      <c r="O2511" s="344"/>
      <c r="P2511" s="319"/>
      <c r="Q2511" s="319"/>
      <c r="R2511" s="319"/>
      <c r="S2511" s="319"/>
      <c r="T2511" s="319"/>
      <c r="U2511" s="319"/>
    </row>
    <row r="2512" spans="5:21" s="338" customFormat="1" ht="12.75" hidden="1" x14ac:dyDescent="0.2">
      <c r="E2512" s="340"/>
      <c r="F2512" s="316"/>
      <c r="H2512" s="341"/>
      <c r="I2512" s="342"/>
      <c r="J2512" s="342"/>
      <c r="K2512" s="341"/>
      <c r="L2512" s="343"/>
      <c r="M2512" s="340"/>
      <c r="N2512" s="319"/>
      <c r="O2512" s="344"/>
      <c r="P2512" s="319"/>
      <c r="Q2512" s="319"/>
      <c r="R2512" s="319"/>
      <c r="S2512" s="319"/>
      <c r="T2512" s="319"/>
      <c r="U2512" s="319"/>
    </row>
    <row r="2513" spans="5:21" s="338" customFormat="1" ht="12.75" hidden="1" x14ac:dyDescent="0.2">
      <c r="E2513" s="340"/>
      <c r="F2513" s="316"/>
      <c r="H2513" s="341"/>
      <c r="I2513" s="342"/>
      <c r="J2513" s="342"/>
      <c r="K2513" s="341"/>
      <c r="L2513" s="343"/>
      <c r="M2513" s="340"/>
      <c r="N2513" s="319"/>
      <c r="O2513" s="344"/>
      <c r="P2513" s="319"/>
      <c r="Q2513" s="319"/>
      <c r="R2513" s="319"/>
      <c r="S2513" s="319"/>
      <c r="T2513" s="319"/>
      <c r="U2513" s="319"/>
    </row>
    <row r="2514" spans="5:21" s="338" customFormat="1" ht="12.75" hidden="1" x14ac:dyDescent="0.2">
      <c r="E2514" s="340"/>
      <c r="F2514" s="316"/>
      <c r="H2514" s="341"/>
      <c r="I2514" s="342"/>
      <c r="J2514" s="342"/>
      <c r="K2514" s="341"/>
      <c r="L2514" s="343"/>
      <c r="M2514" s="340"/>
      <c r="N2514" s="319"/>
      <c r="O2514" s="344"/>
      <c r="P2514" s="319"/>
      <c r="Q2514" s="319"/>
      <c r="R2514" s="319"/>
      <c r="S2514" s="319"/>
      <c r="T2514" s="319"/>
      <c r="U2514" s="319"/>
    </row>
    <row r="2515" spans="5:21" s="338" customFormat="1" ht="12.75" hidden="1" x14ac:dyDescent="0.2">
      <c r="E2515" s="340"/>
      <c r="F2515" s="316"/>
      <c r="H2515" s="341"/>
      <c r="I2515" s="342"/>
      <c r="J2515" s="342"/>
      <c r="K2515" s="341"/>
      <c r="L2515" s="343"/>
      <c r="M2515" s="340"/>
      <c r="N2515" s="319"/>
      <c r="O2515" s="344"/>
      <c r="P2515" s="319"/>
      <c r="Q2515" s="319"/>
      <c r="R2515" s="319"/>
      <c r="S2515" s="319"/>
      <c r="T2515" s="319"/>
      <c r="U2515" s="319"/>
    </row>
    <row r="2516" spans="5:21" s="338" customFormat="1" ht="12.75" hidden="1" x14ac:dyDescent="0.2">
      <c r="E2516" s="340"/>
      <c r="F2516" s="316"/>
      <c r="H2516" s="341"/>
      <c r="I2516" s="342"/>
      <c r="J2516" s="342"/>
      <c r="K2516" s="341"/>
      <c r="L2516" s="343"/>
      <c r="M2516" s="340"/>
      <c r="N2516" s="319"/>
      <c r="O2516" s="344"/>
      <c r="P2516" s="319"/>
      <c r="Q2516" s="319"/>
      <c r="R2516" s="319"/>
      <c r="S2516" s="319"/>
      <c r="T2516" s="319"/>
      <c r="U2516" s="319"/>
    </row>
    <row r="2517" spans="5:21" s="338" customFormat="1" ht="12.75" hidden="1" x14ac:dyDescent="0.2">
      <c r="E2517" s="340"/>
      <c r="F2517" s="316"/>
      <c r="H2517" s="341"/>
      <c r="I2517" s="342"/>
      <c r="J2517" s="342"/>
      <c r="K2517" s="341"/>
      <c r="L2517" s="343"/>
      <c r="M2517" s="340"/>
      <c r="N2517" s="319"/>
      <c r="O2517" s="344"/>
      <c r="P2517" s="319"/>
      <c r="Q2517" s="319"/>
      <c r="R2517" s="319"/>
      <c r="S2517" s="319"/>
      <c r="T2517" s="319"/>
      <c r="U2517" s="319"/>
    </row>
    <row r="2518" spans="5:21" s="338" customFormat="1" ht="12.75" hidden="1" x14ac:dyDescent="0.2">
      <c r="E2518" s="340"/>
      <c r="F2518" s="316"/>
      <c r="H2518" s="341"/>
      <c r="I2518" s="342"/>
      <c r="J2518" s="342"/>
      <c r="K2518" s="341"/>
      <c r="L2518" s="343"/>
      <c r="M2518" s="340"/>
      <c r="N2518" s="319"/>
      <c r="O2518" s="344"/>
      <c r="P2518" s="319"/>
      <c r="Q2518" s="319"/>
      <c r="R2518" s="319"/>
      <c r="S2518" s="319"/>
      <c r="T2518" s="319"/>
      <c r="U2518" s="319"/>
    </row>
    <row r="2519" spans="5:21" s="338" customFormat="1" ht="12.75" hidden="1" x14ac:dyDescent="0.2">
      <c r="E2519" s="340"/>
      <c r="F2519" s="316"/>
      <c r="H2519" s="341"/>
      <c r="I2519" s="342"/>
      <c r="J2519" s="342"/>
      <c r="K2519" s="341"/>
      <c r="L2519" s="343"/>
      <c r="M2519" s="340"/>
      <c r="N2519" s="319"/>
      <c r="O2519" s="344"/>
      <c r="P2519" s="319"/>
      <c r="Q2519" s="319"/>
      <c r="R2519" s="319"/>
      <c r="S2519" s="319"/>
      <c r="T2519" s="319"/>
      <c r="U2519" s="319"/>
    </row>
    <row r="2520" spans="5:21" s="338" customFormat="1" ht="12.75" hidden="1" x14ac:dyDescent="0.2">
      <c r="E2520" s="340"/>
      <c r="F2520" s="316"/>
      <c r="H2520" s="341"/>
      <c r="I2520" s="342"/>
      <c r="J2520" s="342"/>
      <c r="K2520" s="341"/>
      <c r="L2520" s="343"/>
      <c r="M2520" s="340"/>
      <c r="N2520" s="319"/>
      <c r="O2520" s="344"/>
      <c r="P2520" s="319"/>
      <c r="Q2520" s="319"/>
      <c r="R2520" s="319"/>
      <c r="S2520" s="319"/>
      <c r="T2520" s="319"/>
      <c r="U2520" s="319"/>
    </row>
    <row r="2521" spans="5:21" s="338" customFormat="1" ht="12.75" hidden="1" x14ac:dyDescent="0.2">
      <c r="E2521" s="340"/>
      <c r="F2521" s="316"/>
      <c r="H2521" s="341"/>
      <c r="I2521" s="342"/>
      <c r="J2521" s="342"/>
      <c r="K2521" s="341"/>
      <c r="L2521" s="343"/>
      <c r="M2521" s="340"/>
      <c r="N2521" s="319"/>
      <c r="O2521" s="344"/>
      <c r="P2521" s="319"/>
      <c r="Q2521" s="319"/>
      <c r="R2521" s="319"/>
      <c r="S2521" s="319"/>
      <c r="T2521" s="319"/>
      <c r="U2521" s="319"/>
    </row>
    <row r="2522" spans="5:21" s="338" customFormat="1" ht="12.75" hidden="1" x14ac:dyDescent="0.2">
      <c r="E2522" s="340"/>
      <c r="F2522" s="316"/>
      <c r="H2522" s="341"/>
      <c r="I2522" s="342"/>
      <c r="J2522" s="342"/>
      <c r="K2522" s="341"/>
      <c r="L2522" s="343"/>
      <c r="M2522" s="340"/>
      <c r="N2522" s="319"/>
      <c r="O2522" s="344"/>
      <c r="P2522" s="319"/>
      <c r="Q2522" s="319"/>
      <c r="R2522" s="319"/>
      <c r="S2522" s="319"/>
      <c r="T2522" s="319"/>
      <c r="U2522" s="319"/>
    </row>
    <row r="2523" spans="5:21" s="338" customFormat="1" ht="12.75" hidden="1" x14ac:dyDescent="0.2">
      <c r="E2523" s="340"/>
      <c r="F2523" s="316"/>
      <c r="H2523" s="341"/>
      <c r="I2523" s="342"/>
      <c r="J2523" s="342"/>
      <c r="K2523" s="341"/>
      <c r="L2523" s="343"/>
      <c r="M2523" s="340"/>
      <c r="N2523" s="319"/>
      <c r="O2523" s="344"/>
      <c r="P2523" s="319"/>
      <c r="Q2523" s="319"/>
      <c r="R2523" s="319"/>
      <c r="S2523" s="319"/>
      <c r="T2523" s="319"/>
      <c r="U2523" s="319"/>
    </row>
    <row r="2524" spans="5:21" s="338" customFormat="1" ht="12.75" hidden="1" x14ac:dyDescent="0.2">
      <c r="E2524" s="340"/>
      <c r="F2524" s="316"/>
      <c r="H2524" s="341"/>
      <c r="I2524" s="342"/>
      <c r="J2524" s="342"/>
      <c r="K2524" s="341"/>
      <c r="L2524" s="343"/>
      <c r="M2524" s="340"/>
      <c r="N2524" s="319"/>
      <c r="O2524" s="344"/>
      <c r="P2524" s="319"/>
      <c r="Q2524" s="319"/>
      <c r="R2524" s="319"/>
      <c r="S2524" s="319"/>
      <c r="T2524" s="319"/>
      <c r="U2524" s="319"/>
    </row>
    <row r="2525" spans="5:21" s="338" customFormat="1" ht="12.75" hidden="1" x14ac:dyDescent="0.2">
      <c r="E2525" s="340"/>
      <c r="F2525" s="316"/>
      <c r="H2525" s="341"/>
      <c r="I2525" s="342"/>
      <c r="J2525" s="342"/>
      <c r="K2525" s="341"/>
      <c r="L2525" s="343"/>
      <c r="M2525" s="340"/>
      <c r="N2525" s="319"/>
      <c r="O2525" s="344"/>
      <c r="P2525" s="319"/>
      <c r="Q2525" s="319"/>
      <c r="R2525" s="319"/>
      <c r="S2525" s="319"/>
      <c r="T2525" s="319"/>
      <c r="U2525" s="319"/>
    </row>
    <row r="2526" spans="5:21" s="338" customFormat="1" ht="12.75" hidden="1" x14ac:dyDescent="0.2">
      <c r="E2526" s="340"/>
      <c r="F2526" s="316"/>
      <c r="H2526" s="341"/>
      <c r="I2526" s="342"/>
      <c r="J2526" s="342"/>
      <c r="K2526" s="341"/>
      <c r="L2526" s="343"/>
      <c r="M2526" s="340"/>
      <c r="N2526" s="319"/>
      <c r="O2526" s="344"/>
      <c r="P2526" s="319"/>
      <c r="Q2526" s="319"/>
      <c r="R2526" s="319"/>
      <c r="S2526" s="319"/>
      <c r="T2526" s="319"/>
      <c r="U2526" s="319"/>
    </row>
    <row r="2527" spans="5:21" s="338" customFormat="1" ht="12.75" hidden="1" x14ac:dyDescent="0.2">
      <c r="E2527" s="340"/>
      <c r="F2527" s="316"/>
      <c r="H2527" s="341"/>
      <c r="I2527" s="342"/>
      <c r="J2527" s="342"/>
      <c r="K2527" s="341"/>
      <c r="L2527" s="343"/>
      <c r="M2527" s="340"/>
      <c r="N2527" s="319"/>
      <c r="O2527" s="344"/>
      <c r="P2527" s="319"/>
      <c r="Q2527" s="319"/>
      <c r="R2527" s="319"/>
      <c r="S2527" s="319"/>
      <c r="T2527" s="319"/>
      <c r="U2527" s="319"/>
    </row>
    <row r="2528" spans="5:21" s="338" customFormat="1" ht="12.75" hidden="1" x14ac:dyDescent="0.2">
      <c r="E2528" s="340"/>
      <c r="F2528" s="316"/>
      <c r="H2528" s="341"/>
      <c r="I2528" s="342"/>
      <c r="J2528" s="342"/>
      <c r="K2528" s="341"/>
      <c r="L2528" s="343"/>
      <c r="M2528" s="340"/>
      <c r="N2528" s="319"/>
      <c r="O2528" s="344"/>
      <c r="P2528" s="319"/>
      <c r="Q2528" s="319"/>
      <c r="R2528" s="319"/>
      <c r="S2528" s="319"/>
      <c r="T2528" s="319"/>
      <c r="U2528" s="319"/>
    </row>
  </sheetData>
  <sheetProtection algorithmName="SHA-512" hashValue="aKrPbCL1k8oHDhcPaMVvK3moVfH7BYkyRPQ9Zrm/j/NvgSzAPYYPgHTGFRkXPqYwIHyegMKpefZPn2qpE4cFrg==" saltValue="S7csjRQRQZ6W9eJ9T+QRVg==" spinCount="100000" sheet="1" objects="1" scenarios="1"/>
  <mergeCells count="26">
    <mergeCell ref="D2:L2"/>
    <mergeCell ref="D3:L3"/>
    <mergeCell ref="D6:E6"/>
    <mergeCell ref="F6:H6"/>
    <mergeCell ref="D8:E8"/>
    <mergeCell ref="H8:L8"/>
    <mergeCell ref="I9:I11"/>
    <mergeCell ref="J9:L11"/>
    <mergeCell ref="H11:H13"/>
    <mergeCell ref="I12:I14"/>
    <mergeCell ref="J12:L14"/>
    <mergeCell ref="H14:H16"/>
    <mergeCell ref="I15:I17"/>
    <mergeCell ref="J15:M17"/>
    <mergeCell ref="H24:L24"/>
    <mergeCell ref="F26:G26"/>
    <mergeCell ref="D17:D18"/>
    <mergeCell ref="E17:E18"/>
    <mergeCell ref="H17:H19"/>
    <mergeCell ref="I18:I20"/>
    <mergeCell ref="J18:L20"/>
    <mergeCell ref="H20:H22"/>
    <mergeCell ref="D21:D22"/>
    <mergeCell ref="E21:E22"/>
    <mergeCell ref="I21:I23"/>
    <mergeCell ref="J21:L23"/>
  </mergeCells>
  <conditionalFormatting sqref="D27:L1026">
    <cfRule type="expression" dxfId="19" priority="1">
      <formula>$A27=""</formula>
    </cfRule>
  </conditionalFormatting>
  <pageMargins left="0.7" right="0.7" top="0.75" bottom="0.75" header="0.3" footer="0.3"/>
  <pageSetup scale="61" fitToHeight="0" orientation="portrait" r:id="rId1"/>
  <headerFooter>
    <oddFooter>&amp;L&amp;10
PPL Direct Discount Assessment Report&amp;R&amp;10&amp;D &amp;T</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BA224B-81F4-48BF-B26D-C3108D484F14}">
  <sheetPr codeName="Sheet4">
    <tabColor rgb="FF0070C0"/>
  </sheetPr>
  <dimension ref="A1:S41"/>
  <sheetViews>
    <sheetView tabSelected="1" zoomScale="80" zoomScaleNormal="80" workbookViewId="0">
      <selection activeCell="U10" sqref="U10"/>
    </sheetView>
  </sheetViews>
  <sheetFormatPr defaultColWidth="8.75" defaultRowHeight="14.25" x14ac:dyDescent="0.2"/>
  <cols>
    <col min="1" max="1" width="3.625" style="169" customWidth="1"/>
    <col min="2" max="2" width="63.625" style="169" bestFit="1" customWidth="1"/>
    <col min="3" max="3" width="18.125" style="169" customWidth="1"/>
    <col min="4" max="5" width="20.125" style="169" customWidth="1"/>
    <col min="6" max="6" width="16.25" style="169" customWidth="1"/>
    <col min="7" max="7" width="12.875" style="169" customWidth="1"/>
    <col min="8" max="8" width="11" style="169" customWidth="1"/>
    <col min="9" max="9" width="10.625" style="169" customWidth="1"/>
    <col min="10" max="11" width="8.75" style="169" customWidth="1"/>
    <col min="12" max="12" width="16.125" style="169" hidden="1" customWidth="1"/>
    <col min="13" max="13" width="19.25" style="169" hidden="1" customWidth="1"/>
    <col min="14" max="15" width="8.75" style="169" hidden="1" customWidth="1"/>
    <col min="16" max="16" width="14.375" style="169" hidden="1" customWidth="1"/>
    <col min="17" max="17" width="12.125" style="169" hidden="1" customWidth="1"/>
    <col min="18" max="18" width="15.375" style="169" hidden="1" customWidth="1"/>
    <col min="19" max="19" width="19.375" style="169" hidden="1" customWidth="1"/>
    <col min="20" max="20" width="1.75" style="169" customWidth="1"/>
    <col min="21" max="21" width="8.75" style="169" customWidth="1"/>
    <col min="22" max="16384" width="8.75" style="169"/>
  </cols>
  <sheetData>
    <row r="1" spans="1:19" x14ac:dyDescent="0.2">
      <c r="A1" s="168"/>
      <c r="G1" s="250" t="s">
        <v>209</v>
      </c>
      <c r="H1" s="461">
        <f>'Version Log'!I4</f>
        <v>4.1399999999999997</v>
      </c>
    </row>
    <row r="2" spans="1:19" x14ac:dyDescent="0.2">
      <c r="G2" s="250" t="s">
        <v>210</v>
      </c>
      <c r="H2" s="251">
        <f>'Version Log'!I5</f>
        <v>45883</v>
      </c>
    </row>
    <row r="3" spans="1:19" ht="34.5" customHeight="1" x14ac:dyDescent="0.5">
      <c r="B3" s="513" t="s">
        <v>29</v>
      </c>
      <c r="C3" s="514"/>
      <c r="D3" s="514"/>
      <c r="E3" s="252"/>
    </row>
    <row r="4" spans="1:19" ht="28.9" customHeight="1" x14ac:dyDescent="0.2">
      <c r="B4" s="515" t="s">
        <v>211</v>
      </c>
      <c r="C4" s="515"/>
      <c r="D4" s="515"/>
      <c r="E4" s="237"/>
    </row>
    <row r="5" spans="1:19" ht="9" customHeight="1" thickBot="1" x14ac:dyDescent="0.3">
      <c r="B5" s="172"/>
      <c r="C5" s="172"/>
    </row>
    <row r="6" spans="1:19" s="173" customFormat="1" ht="22.15" customHeight="1" x14ac:dyDescent="0.2">
      <c r="B6" s="253" t="s">
        <v>64</v>
      </c>
      <c r="C6" s="516"/>
      <c r="D6" s="517"/>
      <c r="E6" s="350"/>
      <c r="L6" s="365" t="s">
        <v>212</v>
      </c>
      <c r="M6" s="367" t="s">
        <v>214</v>
      </c>
      <c r="P6" s="173" t="s">
        <v>213</v>
      </c>
      <c r="Q6" s="173" t="s">
        <v>214</v>
      </c>
      <c r="R6" s="173" t="s">
        <v>215</v>
      </c>
      <c r="S6" s="173" t="s">
        <v>216</v>
      </c>
    </row>
    <row r="7" spans="1:19" s="173" customFormat="1" ht="22.15" customHeight="1" x14ac:dyDescent="0.2">
      <c r="B7" s="254" t="s">
        <v>66</v>
      </c>
      <c r="C7" s="518"/>
      <c r="D7" s="519"/>
      <c r="E7" s="351"/>
      <c r="L7" s="365" t="s">
        <v>217</v>
      </c>
      <c r="M7" s="368">
        <f>INDEX(P7:Q7:R7:S7,MATCH($M$6,$P$6:$Q$6:$R$6:$S$6,0))</f>
        <v>0.1</v>
      </c>
      <c r="O7" s="369" t="s">
        <v>133</v>
      </c>
      <c r="P7" s="366">
        <v>0.2</v>
      </c>
      <c r="Q7" s="394">
        <v>0.1</v>
      </c>
      <c r="R7" s="455">
        <v>0.1</v>
      </c>
      <c r="S7" s="394">
        <v>0.05</v>
      </c>
    </row>
    <row r="8" spans="1:19" s="173" customFormat="1" ht="22.15" customHeight="1" x14ac:dyDescent="0.2">
      <c r="B8" s="254" t="s">
        <v>68</v>
      </c>
      <c r="C8" s="511"/>
      <c r="D8" s="512"/>
      <c r="E8" s="351"/>
      <c r="L8" s="365" t="s">
        <v>218</v>
      </c>
      <c r="M8" s="368">
        <f>INDEX(P8:Q8:R8:S8,MATCH($M$6,$P$6:$Q$6:$R$6:$S$6,0))</f>
        <v>0</v>
      </c>
      <c r="O8" s="369" t="s">
        <v>219</v>
      </c>
      <c r="P8" s="366">
        <v>0</v>
      </c>
      <c r="Q8" s="366">
        <v>0</v>
      </c>
      <c r="R8" s="455">
        <v>0</v>
      </c>
      <c r="S8" s="366">
        <v>0</v>
      </c>
    </row>
    <row r="9" spans="1:19" s="173" customFormat="1" ht="22.15" customHeight="1" x14ac:dyDescent="0.2">
      <c r="B9" s="254" t="s">
        <v>220</v>
      </c>
      <c r="C9" s="511"/>
      <c r="D9" s="512"/>
      <c r="E9" s="351"/>
      <c r="L9" s="365" t="s">
        <v>221</v>
      </c>
      <c r="M9" s="402">
        <f>INDEX(P9:Q9:R9:S9,MATCH($M$6,$P$6:$Q$6:$R$6:$S$6,0))</f>
        <v>0.5</v>
      </c>
      <c r="O9" s="369" t="s">
        <v>222</v>
      </c>
      <c r="P9" s="401">
        <v>0.8</v>
      </c>
      <c r="Q9" s="401">
        <v>0.5</v>
      </c>
      <c r="R9" s="456">
        <v>0.5</v>
      </c>
      <c r="S9" s="401">
        <v>0.5</v>
      </c>
    </row>
    <row r="10" spans="1:19" s="173" customFormat="1" ht="22.15" customHeight="1" x14ac:dyDescent="0.2">
      <c r="B10" s="254" t="s">
        <v>74</v>
      </c>
      <c r="C10" s="526" t="str">
        <f>IFERROR(IF(C9="","",INDEX('Zip Code Lookup Table'!$C$2:$C$2223,MATCH($C$9,'Zip Code Lookup Table'!$A$2:$A$2223,0))),"Error: Zip code not found in Pennsylvania lookups table")</f>
        <v/>
      </c>
      <c r="D10" s="527"/>
      <c r="E10" s="351"/>
    </row>
    <row r="11" spans="1:19" s="173" customFormat="1" ht="22.15" customHeight="1" x14ac:dyDescent="0.2">
      <c r="B11" s="254" t="s">
        <v>70</v>
      </c>
      <c r="C11" s="528"/>
      <c r="D11" s="512"/>
      <c r="E11" s="351"/>
    </row>
    <row r="12" spans="1:19" s="173" customFormat="1" ht="22.15" customHeight="1" x14ac:dyDescent="0.2">
      <c r="B12" s="254" t="s">
        <v>72</v>
      </c>
      <c r="C12" s="524"/>
      <c r="D12" s="525"/>
      <c r="E12" s="352"/>
    </row>
    <row r="13" spans="1:19" s="173" customFormat="1" ht="22.15" customHeight="1" x14ac:dyDescent="0.2">
      <c r="B13" s="254" t="s">
        <v>76</v>
      </c>
      <c r="C13" s="518"/>
      <c r="D13" s="519"/>
      <c r="E13" s="351"/>
    </row>
    <row r="14" spans="1:19" s="173" customFormat="1" ht="22.15" customHeight="1" x14ac:dyDescent="0.2">
      <c r="B14" s="254" t="s">
        <v>223</v>
      </c>
      <c r="C14" s="511"/>
      <c r="D14" s="512"/>
      <c r="E14" s="351"/>
    </row>
    <row r="15" spans="1:19" s="173" customFormat="1" ht="22.15" customHeight="1" x14ac:dyDescent="0.2">
      <c r="B15" s="254" t="s">
        <v>224</v>
      </c>
      <c r="C15" s="511"/>
      <c r="D15" s="512"/>
      <c r="E15" s="351"/>
    </row>
    <row r="16" spans="1:19" s="173" customFormat="1" ht="22.15" customHeight="1" x14ac:dyDescent="0.2">
      <c r="B16" s="254" t="s">
        <v>225</v>
      </c>
      <c r="C16" s="522"/>
      <c r="D16" s="523"/>
      <c r="E16" s="351"/>
    </row>
    <row r="17" spans="2:7" s="173" customFormat="1" ht="22.15" customHeight="1" thickBot="1" x14ac:dyDescent="0.25">
      <c r="B17" s="255" t="s">
        <v>226</v>
      </c>
      <c r="C17" s="520"/>
      <c r="D17" s="521"/>
      <c r="E17" s="351"/>
    </row>
    <row r="18" spans="2:7" s="173" customFormat="1" ht="22.15" customHeight="1" thickBot="1" x14ac:dyDescent="0.25">
      <c r="B18" s="256"/>
      <c r="C18" s="257"/>
      <c r="D18" s="256"/>
      <c r="E18" s="256"/>
    </row>
    <row r="19" spans="2:7" s="173" customFormat="1" ht="21.75" customHeight="1" thickBot="1" x14ac:dyDescent="0.25">
      <c r="B19" s="258" t="s">
        <v>201</v>
      </c>
      <c r="C19" s="259" t="s">
        <v>131</v>
      </c>
      <c r="D19" s="260" t="s">
        <v>227</v>
      </c>
      <c r="E19" s="261" t="s">
        <v>228</v>
      </c>
      <c r="F19" s="262" t="s">
        <v>136</v>
      </c>
    </row>
    <row r="20" spans="2:7" s="173" customFormat="1" ht="21.75" customHeight="1" x14ac:dyDescent="0.2">
      <c r="B20" s="263" t="s">
        <v>147</v>
      </c>
      <c r="C20" s="264">
        <f>SUM('High Eff Ref Freeze'!R8:R17)</f>
        <v>0</v>
      </c>
      <c r="D20" s="265">
        <f>SUM('High Eff Ref Freeze'!S8:S17)</f>
        <v>0</v>
      </c>
      <c r="E20" s="266">
        <f>SUM('High Eff Ref Freeze'!T8:T17)</f>
        <v>0</v>
      </c>
      <c r="F20" s="267">
        <f>IFERROR(SUM('High Eff Ref Freeze'!U8:U17),0)</f>
        <v>0</v>
      </c>
      <c r="G20" s="446"/>
    </row>
    <row r="21" spans="2:7" s="173" customFormat="1" ht="21.75" customHeight="1" x14ac:dyDescent="0.2">
      <c r="B21" s="268" t="s">
        <v>229</v>
      </c>
      <c r="C21" s="269">
        <f>SUM('Evap Fan Motors'!N8:N17)</f>
        <v>0</v>
      </c>
      <c r="D21" s="270">
        <f>SUM('Evap Fan Motors'!O8:O17)</f>
        <v>0</v>
      </c>
      <c r="E21" s="271">
        <f>SUM('Evap Fan Motors'!P8:P17)</f>
        <v>0</v>
      </c>
      <c r="F21" s="272">
        <f>IFERROR(SUM('Evap Fan Motors'!Q8:Q17),0)</f>
        <v>0</v>
      </c>
    </row>
    <row r="22" spans="2:7" s="173" customFormat="1" ht="21.75" customHeight="1" x14ac:dyDescent="0.2">
      <c r="B22" s="268" t="s">
        <v>150</v>
      </c>
      <c r="C22" s="269">
        <f>SUM('Fan Control'!L8:L17)</f>
        <v>0</v>
      </c>
      <c r="D22" s="273">
        <f>SUM('Fan Control'!M8:M17)</f>
        <v>0</v>
      </c>
      <c r="E22" s="274">
        <f>SUM('Fan Control'!N8:N17)</f>
        <v>0</v>
      </c>
      <c r="F22" s="272">
        <f>IFERROR(SUM('Fan Control'!O8:O17),0)</f>
        <v>0</v>
      </c>
    </row>
    <row r="23" spans="2:7" s="173" customFormat="1" ht="21.75" hidden="1" customHeight="1" x14ac:dyDescent="0.2">
      <c r="B23" s="275" t="s">
        <v>155</v>
      </c>
      <c r="C23" s="269">
        <f>SUM('Float Control'!P8:P17)</f>
        <v>0</v>
      </c>
      <c r="D23" s="273">
        <f>SUM('Float Control'!Q8:Q17)</f>
        <v>0</v>
      </c>
      <c r="E23" s="274">
        <f>SUM('Float Control'!R8:R17)</f>
        <v>0</v>
      </c>
      <c r="F23" s="272">
        <f>IFERROR(SUM('Float Control'!S8:S17),0)</f>
        <v>0</v>
      </c>
    </row>
    <row r="24" spans="2:7" s="173" customFormat="1" ht="21.75" customHeight="1" x14ac:dyDescent="0.2">
      <c r="B24" s="275" t="s">
        <v>230</v>
      </c>
      <c r="C24" s="269">
        <f>SUM('Anti Sweat'!L8:L17)</f>
        <v>0</v>
      </c>
      <c r="D24" s="273">
        <f>SUM('Anti Sweat'!M8:M17)</f>
        <v>0</v>
      </c>
      <c r="E24" s="274">
        <f>SUM('Anti Sweat'!Q8:Q17)</f>
        <v>0</v>
      </c>
      <c r="F24" s="272">
        <f>IFERROR(SUM('Anti Sweat'!R8:R17),0)</f>
        <v>0</v>
      </c>
    </row>
    <row r="25" spans="2:7" s="173" customFormat="1" ht="21.75" customHeight="1" x14ac:dyDescent="0.2">
      <c r="B25" s="275" t="s">
        <v>231</v>
      </c>
      <c r="C25" s="269">
        <f>SUM('Coil Defrost'!M8:M17)</f>
        <v>0</v>
      </c>
      <c r="D25" s="273">
        <f>SUM('Coil Defrost'!N8:N17)</f>
        <v>0</v>
      </c>
      <c r="E25" s="274">
        <f>SUM('Coil Defrost'!O8:O17)</f>
        <v>0</v>
      </c>
      <c r="F25" s="272">
        <f>IFERROR(SUM('Coil Defrost'!P8:P17),0)</f>
        <v>0</v>
      </c>
    </row>
    <row r="26" spans="2:7" s="173" customFormat="1" ht="21.75" customHeight="1" x14ac:dyDescent="0.2">
      <c r="B26" s="275" t="s">
        <v>158</v>
      </c>
      <c r="C26" s="269">
        <f>SUM('VS Ref Comp'!L8:L17)</f>
        <v>0</v>
      </c>
      <c r="D26" s="273">
        <f>SUM('VS Ref Comp'!M8:M17)</f>
        <v>0</v>
      </c>
      <c r="E26" s="274">
        <f>SUM('VS Ref Comp'!N8:N17)</f>
        <v>0</v>
      </c>
      <c r="F26" s="272">
        <f>IFERROR(SUM('VS Ref Comp'!O8:O17),0)</f>
        <v>0</v>
      </c>
    </row>
    <row r="27" spans="2:7" s="173" customFormat="1" ht="21.75" customHeight="1" x14ac:dyDescent="0.2">
      <c r="B27" s="275" t="s">
        <v>232</v>
      </c>
      <c r="C27" s="269">
        <f>SUM('Strip Curtains'!I8:I17)</f>
        <v>0</v>
      </c>
      <c r="D27" s="273">
        <f>SUM('Strip Curtains'!J8:J17)</f>
        <v>0</v>
      </c>
      <c r="E27" s="274">
        <f>SUM('Strip Curtains'!L8:L17)</f>
        <v>0</v>
      </c>
      <c r="F27" s="272">
        <f>IFERROR(SUM('Strip Curtains'!M8:M17),0)</f>
        <v>0</v>
      </c>
    </row>
    <row r="28" spans="2:7" s="173" customFormat="1" ht="21.75" customHeight="1" x14ac:dyDescent="0.2">
      <c r="B28" s="275" t="s">
        <v>233</v>
      </c>
      <c r="C28" s="269">
        <f>SUM('Night Covers'!L8:L17)</f>
        <v>0</v>
      </c>
      <c r="D28" s="273">
        <f>SUM('Night Covers'!M8:M17)</f>
        <v>0</v>
      </c>
      <c r="E28" s="274">
        <f>SUM('Night Covers'!N8:N17)</f>
        <v>0</v>
      </c>
      <c r="F28" s="272">
        <f>IFERROR(SUM('Night Covers'!O8:O17),0)</f>
        <v>0</v>
      </c>
    </row>
    <row r="29" spans="2:7" s="173" customFormat="1" ht="21.75" customHeight="1" x14ac:dyDescent="0.2">
      <c r="B29" s="275" t="s">
        <v>234</v>
      </c>
      <c r="C29" s="269">
        <f>SUM('Auto Closer'!M8:M17)</f>
        <v>0</v>
      </c>
      <c r="D29" s="273">
        <f>SUM('Auto Closer'!N8:N17)</f>
        <v>0</v>
      </c>
      <c r="E29" s="274">
        <f>SUM('Auto Closer'!O8:O17)</f>
        <v>0</v>
      </c>
      <c r="F29" s="272">
        <f>IFERROR(SUM('Auto Closer'!P8:P17),0)</f>
        <v>0</v>
      </c>
    </row>
    <row r="30" spans="2:7" s="173" customFormat="1" ht="21.75" customHeight="1" x14ac:dyDescent="0.2">
      <c r="B30" s="275" t="s">
        <v>235</v>
      </c>
      <c r="C30" s="269">
        <f>SUM('Door Gaskets'!J8:J17)</f>
        <v>0</v>
      </c>
      <c r="D30" s="273">
        <f>SUM('Door Gaskets'!K8:K17)</f>
        <v>0</v>
      </c>
      <c r="E30" s="274">
        <f>SUM('Door Gaskets'!L8:L17)</f>
        <v>0</v>
      </c>
      <c r="F30" s="272">
        <f>IFERROR(SUM('Door Gaskets'!M8:M17),0)</f>
        <v>0</v>
      </c>
    </row>
    <row r="31" spans="2:7" s="173" customFormat="1" ht="21.75" customHeight="1" x14ac:dyDescent="0.2">
      <c r="B31" s="275" t="s">
        <v>236</v>
      </c>
      <c r="C31" s="269">
        <f>SUM('Special Doors'!N8:N17)</f>
        <v>0</v>
      </c>
      <c r="D31" s="273">
        <f>SUM('Special Doors'!O8:O17)</f>
        <v>0</v>
      </c>
      <c r="E31" s="274">
        <f>SUM('Special Doors'!P8:P17)</f>
        <v>0</v>
      </c>
      <c r="F31" s="272">
        <f>IFERROR(SUM('Special Doors'!Q8:Q17),0)</f>
        <v>0</v>
      </c>
    </row>
    <row r="32" spans="2:7" s="173" customFormat="1" ht="21.75" hidden="1" customHeight="1" x14ac:dyDescent="0.2">
      <c r="B32" s="275" t="s">
        <v>237</v>
      </c>
      <c r="C32" s="269">
        <f>SUM('Pipe Insulation'!M8:M17)</f>
        <v>0</v>
      </c>
      <c r="D32" s="273">
        <f>SUM('Pipe Insulation'!N8:N17)</f>
        <v>0</v>
      </c>
      <c r="E32" s="274">
        <f>SUM('Pipe Insulation'!O8:O17)</f>
        <v>0</v>
      </c>
      <c r="F32" s="272">
        <f>IFERROR(SUM('Pipe Insulation'!P8:P17),0)</f>
        <v>0</v>
      </c>
    </row>
    <row r="33" spans="2:6" s="173" customFormat="1" ht="21.75" customHeight="1" x14ac:dyDescent="0.2">
      <c r="B33" s="275" t="s">
        <v>238</v>
      </c>
      <c r="C33" s="269">
        <f>SUM('Door Replace Open'!K8:K17)</f>
        <v>0</v>
      </c>
      <c r="D33" s="273">
        <f>SUM('Door Replace Open'!L8:L17)</f>
        <v>0</v>
      </c>
      <c r="E33" s="274">
        <f>SUM('Door Replace Open'!M8:M17)</f>
        <v>0</v>
      </c>
      <c r="F33" s="272">
        <f>IFERROR(SUM('Door Replace Open'!N8:N17),0)</f>
        <v>0</v>
      </c>
    </row>
    <row r="34" spans="2:6" s="173" customFormat="1" ht="21.75" customHeight="1" thickBot="1" x14ac:dyDescent="0.25">
      <c r="B34" s="275" t="s">
        <v>172</v>
      </c>
      <c r="C34" s="269">
        <f>SUM('Adding Doors'!M8:M17)</f>
        <v>0</v>
      </c>
      <c r="D34" s="273">
        <f>SUM('Adding Doors'!N8:N17)</f>
        <v>0</v>
      </c>
      <c r="E34" s="274">
        <f>SUM('Adding Doors'!O8:O17)</f>
        <v>0</v>
      </c>
      <c r="F34" s="272">
        <f>IFERROR(SUM('Adding Doors'!P8:P17),0)</f>
        <v>0</v>
      </c>
    </row>
    <row r="35" spans="2:6" s="173" customFormat="1" ht="21.75" hidden="1" customHeight="1" x14ac:dyDescent="0.2">
      <c r="B35" s="275" t="s">
        <v>239</v>
      </c>
      <c r="C35" s="269">
        <f>SUM('Air Cooled Ref Condenser'!J8:J17)</f>
        <v>0</v>
      </c>
      <c r="D35" s="273">
        <f>SUM('Air Cooled Ref Condenser'!K8:K17)</f>
        <v>0</v>
      </c>
      <c r="E35" s="274">
        <f>SUM('Air Cooled Ref Condenser'!L8:L17)</f>
        <v>0</v>
      </c>
      <c r="F35" s="272">
        <f>IFERROR(SUM('Air Cooled Ref Condenser'!M8:M17),0)</f>
        <v>0</v>
      </c>
    </row>
    <row r="36" spans="2:6" s="173" customFormat="1" ht="21.75" hidden="1" customHeight="1" thickBot="1" x14ac:dyDescent="0.25">
      <c r="B36" s="275" t="s">
        <v>240</v>
      </c>
      <c r="C36" s="276">
        <f>SUM('Refrigeration Economizer'!W8:W17)</f>
        <v>0</v>
      </c>
      <c r="D36" s="277">
        <f>SUM('Refrigeration Economizer'!X8:X17)</f>
        <v>0</v>
      </c>
      <c r="E36" s="278">
        <f>SUM('Refrigeration Economizer'!Y8:Y17)</f>
        <v>0</v>
      </c>
      <c r="F36" s="279">
        <f>IFERROR(SUM('Refrigeration Economizer'!Z8:Z17),0)</f>
        <v>0</v>
      </c>
    </row>
    <row r="37" spans="2:6" s="173" customFormat="1" ht="22.15" customHeight="1" thickBot="1" x14ac:dyDescent="0.25">
      <c r="B37" s="258" t="s">
        <v>241</v>
      </c>
      <c r="C37" s="280">
        <f>SUM(C20:C36)</f>
        <v>0</v>
      </c>
      <c r="D37" s="281">
        <f>SUM(D20:D36)</f>
        <v>0</v>
      </c>
      <c r="E37" s="282">
        <f>SUM(E20:E36)</f>
        <v>0</v>
      </c>
      <c r="F37" s="283">
        <f>IFERROR(MIN(C12*$M$9,E37,500000),0)</f>
        <v>0</v>
      </c>
    </row>
    <row r="38" spans="2:6" s="173" customFormat="1" ht="22.15" customHeight="1" x14ac:dyDescent="0.2">
      <c r="B38" s="256"/>
      <c r="C38" s="257"/>
      <c r="D38" s="256"/>
      <c r="E38" s="256"/>
    </row>
    <row r="39" spans="2:6" s="173" customFormat="1" ht="22.15" customHeight="1" x14ac:dyDescent="0.2">
      <c r="B39" s="256"/>
      <c r="C39" s="257"/>
      <c r="D39" s="256"/>
      <c r="E39" s="256"/>
    </row>
    <row r="40" spans="2:6" ht="9" customHeight="1" x14ac:dyDescent="0.2"/>
    <row r="41" spans="2:6" x14ac:dyDescent="0.2">
      <c r="B41" s="284"/>
    </row>
  </sheetData>
  <sheetProtection algorithmName="SHA-512" hashValue="xcljpkwknPopEhbLi8XbmiperMAMfVHfa3R9+HSJObSG/8DQv0Y8hevbf3ybCtKdst0nkQ6al1m8tiXEkzFVNQ==" saltValue="4/mBTXQpwa5h7ujs1rWahQ==" spinCount="100000" sheet="1" objects="1" scenarios="1" formatColumns="0"/>
  <protectedRanges>
    <protectedRange sqref="C16:D17" name="Project Info"/>
  </protectedRanges>
  <mergeCells count="14">
    <mergeCell ref="C17:D17"/>
    <mergeCell ref="C16:D16"/>
    <mergeCell ref="C12:D12"/>
    <mergeCell ref="C10:D10"/>
    <mergeCell ref="C13:D13"/>
    <mergeCell ref="C14:D14"/>
    <mergeCell ref="C11:D11"/>
    <mergeCell ref="C15:D15"/>
    <mergeCell ref="C9:D9"/>
    <mergeCell ref="B3:D3"/>
    <mergeCell ref="B4:D4"/>
    <mergeCell ref="C6:D6"/>
    <mergeCell ref="C7:D7"/>
    <mergeCell ref="C8:D8"/>
  </mergeCells>
  <dataValidations count="4">
    <dataValidation allowBlank="1" showInputMessage="1" showErrorMessage="1" prompt="Enter the Cost per kWh of electricity . This can be a blended rate." sqref="C16" xr:uid="{30540D7E-056F-4553-935E-40630822D2AB}"/>
    <dataValidation allowBlank="1" showInputMessage="1" showErrorMessage="1" prompt="Optional: If unknown, enter an Electric Rate only." sqref="C17" xr:uid="{52867887-AC59-4B7D-984B-97847DFB2E70}"/>
    <dataValidation type="list" allowBlank="1" showInputMessage="1" showErrorMessage="1" sqref="M6" xr:uid="{334F4C52-4DDE-4EF7-9B7A-C206A1DB7D4A}">
      <formula1>"Direct Discount,Downstream,PY16 LCI Bonus,PY16 SCI Bonus"</formula1>
    </dataValidation>
    <dataValidation type="list" allowBlank="1" showInputMessage="1" showErrorMessage="1" sqref="C15:D15" xr:uid="{8F95498B-BA6E-48B8-943D-40E22727F372}">
      <formula1>"Small Business (GS1 &amp; GS3 Rate Codes),Large Business (LP4 &amp; LP5 Rate Codes)"</formula1>
    </dataValidation>
  </dataValidations>
  <pageMargins left="0.5" right="0.5" top="0.5" bottom="0.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1C29CEB-3EBA-4B7C-9D68-A794954C340B}">
          <x14:formula1>
            <xm:f>'Look Up Tables'!$G$53:$G$66</xm:f>
          </x14:formula1>
          <xm:sqref>C13:D13</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6A5E9C-6377-4068-92CE-0476840F23C0}">
  <sheetPr codeName="Sheet22">
    <tabColor rgb="FF92D050"/>
  </sheetPr>
  <dimension ref="A1:AV171"/>
  <sheetViews>
    <sheetView zoomScale="70" zoomScaleNormal="70" workbookViewId="0">
      <pane xSplit="1" ySplit="1" topLeftCell="B77" activePane="bottomRight" state="frozen"/>
      <selection pane="topRight" activeCell="D2" sqref="D2"/>
      <selection pane="bottomLeft" activeCell="D2" sqref="D2"/>
      <selection pane="bottomRight" activeCell="D102" sqref="D102"/>
    </sheetView>
  </sheetViews>
  <sheetFormatPr defaultRowHeight="14.25" x14ac:dyDescent="0.2"/>
  <cols>
    <col min="1" max="1" width="44.125" customWidth="1"/>
    <col min="4" max="4" width="23.125" customWidth="1"/>
    <col min="15" max="15" width="11.75" bestFit="1" customWidth="1"/>
    <col min="22" max="22" width="11.125" customWidth="1"/>
    <col min="41" max="41" width="6" style="112" customWidth="1"/>
    <col min="42" max="45" width="9" style="115"/>
  </cols>
  <sheetData>
    <row r="1" spans="1:48" s="92" customFormat="1" ht="57" x14ac:dyDescent="0.2">
      <c r="B1" s="91" t="s">
        <v>242</v>
      </c>
      <c r="C1" s="91" t="s">
        <v>243</v>
      </c>
      <c r="D1" s="91" t="s">
        <v>244</v>
      </c>
      <c r="E1" s="91" t="s">
        <v>136</v>
      </c>
      <c r="F1" s="91" t="s">
        <v>245</v>
      </c>
      <c r="G1" s="91" t="s">
        <v>246</v>
      </c>
      <c r="H1" s="91" t="s">
        <v>247</v>
      </c>
      <c r="I1" s="91" t="s">
        <v>248</v>
      </c>
      <c r="J1" s="92" t="s">
        <v>249</v>
      </c>
      <c r="K1" s="92" t="s">
        <v>82</v>
      </c>
      <c r="L1" s="92" t="s">
        <v>250</v>
      </c>
      <c r="M1" s="92" t="s">
        <v>251</v>
      </c>
      <c r="N1" s="92" t="s">
        <v>252</v>
      </c>
      <c r="O1" s="363" t="s">
        <v>253</v>
      </c>
      <c r="P1" s="92" t="s">
        <v>254</v>
      </c>
      <c r="Q1" s="92" t="s">
        <v>255</v>
      </c>
      <c r="R1" s="92" t="s">
        <v>256</v>
      </c>
      <c r="S1" s="92" t="s">
        <v>257</v>
      </c>
      <c r="T1" s="92" t="s">
        <v>258</v>
      </c>
      <c r="U1" s="92" t="s">
        <v>259</v>
      </c>
      <c r="V1" s="92" t="s">
        <v>260</v>
      </c>
      <c r="W1" s="92" t="s">
        <v>261</v>
      </c>
      <c r="X1" s="92" t="s">
        <v>262</v>
      </c>
      <c r="Y1" s="92" t="s">
        <v>263</v>
      </c>
      <c r="Z1" s="363" t="s">
        <v>264</v>
      </c>
      <c r="AA1" s="92" t="s">
        <v>265</v>
      </c>
      <c r="AB1" s="92" t="s">
        <v>266</v>
      </c>
      <c r="AC1" s="92" t="s">
        <v>267</v>
      </c>
      <c r="AD1" s="92" t="s">
        <v>268</v>
      </c>
      <c r="AE1" s="92" t="s">
        <v>269</v>
      </c>
      <c r="AF1" s="92" t="s">
        <v>270</v>
      </c>
      <c r="AG1" s="92" t="s">
        <v>271</v>
      </c>
      <c r="AH1" s="92" t="s">
        <v>272</v>
      </c>
      <c r="AI1" s="363" t="s">
        <v>273</v>
      </c>
      <c r="AJ1" s="92" t="s">
        <v>274</v>
      </c>
      <c r="AK1" s="92" t="s">
        <v>275</v>
      </c>
      <c r="AL1" s="363" t="s">
        <v>276</v>
      </c>
      <c r="AM1" s="92" t="s">
        <v>277</v>
      </c>
      <c r="AN1" s="92" t="s">
        <v>278</v>
      </c>
      <c r="AO1" s="111" t="s">
        <v>279</v>
      </c>
      <c r="AP1" s="114" t="s">
        <v>280</v>
      </c>
      <c r="AQ1" s="114" t="s">
        <v>281</v>
      </c>
      <c r="AR1" s="114" t="s">
        <v>282</v>
      </c>
      <c r="AS1" s="114" t="s">
        <v>283</v>
      </c>
      <c r="AT1" s="92" t="s">
        <v>284</v>
      </c>
      <c r="AU1" s="92" t="s">
        <v>285</v>
      </c>
      <c r="AV1" s="92" t="s">
        <v>286</v>
      </c>
    </row>
    <row r="2" spans="1:48" x14ac:dyDescent="0.2">
      <c r="A2" t="str">
        <f>'High Eff Ref Freeze'!$B$3</f>
        <v>High Efficiency Refrigeration/Freezer Cases</v>
      </c>
      <c r="B2">
        <v>1</v>
      </c>
      <c r="C2">
        <f>IF('High Eff Ref Freeze'!U8&gt;0,'High Eff Ref Freeze'!M8,"")</f>
        <v>0</v>
      </c>
      <c r="D2" t="str">
        <f>IF($C2="","",IF('High Eff Ref Freeze'!$H8="Freezer",'Look Up Tables'!$AS$75,'Look Up Tables'!$AS$74))</f>
        <v>HECoolCase</v>
      </c>
      <c r="E2" t="str">
        <f>IF('Data Export'!$C2="","", 'High Eff Ref Freeze'!U8)</f>
        <v/>
      </c>
      <c r="F2" s="373">
        <f>IF('Data Export'!C2="","", 'Project Summary'!$C$6)</f>
        <v>0</v>
      </c>
      <c r="G2">
        <f>IF('Data Export'!$C2="","", 'High Eff Ref Freeze'!$R8)</f>
        <v>0</v>
      </c>
      <c r="H2">
        <f>IF('Data Export'!$C2="","", 'High Eff Ref Freeze'!$S8)</f>
        <v>0</v>
      </c>
      <c r="I2">
        <f>IF('Data Export'!$C2="","", 'Project Summary'!$H$1)</f>
        <v>4.1399999999999997</v>
      </c>
      <c r="J2">
        <f>IF('Data Export'!$C2="","", 'High Eff Ref Freeze'!$D8)</f>
        <v>0</v>
      </c>
      <c r="K2">
        <f>IF('Data Export'!$C2="","", 'High Eff Ref Freeze'!$E8)</f>
        <v>0</v>
      </c>
      <c r="L2">
        <f>IF('Data Export'!$C2="","", 'Project Summary'!$C$13)</f>
        <v>0</v>
      </c>
      <c r="M2">
        <f>IF(C2="","",'High Eff Ref Freeze'!F8)</f>
        <v>0</v>
      </c>
      <c r="O2" s="374">
        <f>IF('Data Export'!$C2="","",IF('High Eff Ref Freeze'!$H8="Refrigeration","Refrigerator",'High Eff Ref Freeze'!$H8))</f>
        <v>0</v>
      </c>
      <c r="Z2" s="374">
        <f>IF('Data Export'!$C2="","",'High Eff Ref Freeze'!L8)</f>
        <v>0</v>
      </c>
      <c r="AA2">
        <f>IF('Data Export'!$C2="","",'High Eff Ref Freeze'!K8)</f>
        <v>0</v>
      </c>
      <c r="AI2" s="121"/>
      <c r="AL2" s="121"/>
    </row>
    <row r="3" spans="1:48" x14ac:dyDescent="0.2">
      <c r="A3" t="str">
        <f>'High Eff Ref Freeze'!$B$3</f>
        <v>High Efficiency Refrigeration/Freezer Cases</v>
      </c>
      <c r="B3">
        <v>2</v>
      </c>
      <c r="C3">
        <f>IF('High Eff Ref Freeze'!U9&gt;0,'High Eff Ref Freeze'!M9,"")</f>
        <v>0</v>
      </c>
      <c r="D3" t="str">
        <f>IF($C3="","",IF('High Eff Ref Freeze'!$H9="Freezer",'Look Up Tables'!$AS$75,'Look Up Tables'!$AS$74))</f>
        <v>HECoolCase</v>
      </c>
      <c r="E3" t="str">
        <f>IF('Data Export'!$C3="","", 'High Eff Ref Freeze'!U9)</f>
        <v/>
      </c>
      <c r="F3" s="373">
        <f>IF('Data Export'!C3="","", 'Project Summary'!$C$6)</f>
        <v>0</v>
      </c>
      <c r="G3">
        <f>IF('Data Export'!$C3="","", 'High Eff Ref Freeze'!$R9)</f>
        <v>0</v>
      </c>
      <c r="H3">
        <f>IF('Data Export'!$C3="","", 'High Eff Ref Freeze'!$S9)</f>
        <v>0</v>
      </c>
      <c r="I3">
        <f>IF('Data Export'!$C3="","", 'Project Summary'!$H$1)</f>
        <v>4.1399999999999997</v>
      </c>
      <c r="J3">
        <f>IF('Data Export'!$C3="","", 'High Eff Ref Freeze'!$D9)</f>
        <v>0</v>
      </c>
      <c r="K3">
        <f>IF('Data Export'!$C3="","", 'High Eff Ref Freeze'!$E9)</f>
        <v>0</v>
      </c>
      <c r="L3">
        <f>IF('Data Export'!$C3="","", 'Project Summary'!$C$13)</f>
        <v>0</v>
      </c>
      <c r="M3">
        <f>IF(C3="","",'High Eff Ref Freeze'!F9)</f>
        <v>0</v>
      </c>
      <c r="O3" s="374">
        <f>IF('Data Export'!$C3="","",IF('High Eff Ref Freeze'!$H9="Refrigeration","Refrigerator",'High Eff Ref Freeze'!$H9))</f>
        <v>0</v>
      </c>
      <c r="Z3" s="374">
        <f>IF('Data Export'!$C3="","",'High Eff Ref Freeze'!L9)</f>
        <v>0</v>
      </c>
      <c r="AA3">
        <f>IF('Data Export'!$C3="","",'High Eff Ref Freeze'!K9)</f>
        <v>0</v>
      </c>
      <c r="AI3" s="121"/>
      <c r="AL3" s="121"/>
    </row>
    <row r="4" spans="1:48" x14ac:dyDescent="0.2">
      <c r="A4" t="str">
        <f>'High Eff Ref Freeze'!$B$3</f>
        <v>High Efficiency Refrigeration/Freezer Cases</v>
      </c>
      <c r="B4">
        <v>3</v>
      </c>
      <c r="C4">
        <f>IF('High Eff Ref Freeze'!U10&gt;0,'High Eff Ref Freeze'!M10,"")</f>
        <v>0</v>
      </c>
      <c r="D4" t="str">
        <f>IF($C4="","",IF('High Eff Ref Freeze'!$H10="Freezer",'Look Up Tables'!$AS$75,'Look Up Tables'!$AS$74))</f>
        <v>HECoolCase</v>
      </c>
      <c r="E4" t="str">
        <f>IF('Data Export'!$C4="","", 'High Eff Ref Freeze'!U10)</f>
        <v/>
      </c>
      <c r="F4" s="373">
        <f>IF('Data Export'!C4="","", 'Project Summary'!$C$6)</f>
        <v>0</v>
      </c>
      <c r="G4">
        <f>IF('Data Export'!$C4="","", 'High Eff Ref Freeze'!$R10)</f>
        <v>0</v>
      </c>
      <c r="H4">
        <f>IF('Data Export'!$C4="","", 'High Eff Ref Freeze'!$S10)</f>
        <v>0</v>
      </c>
      <c r="I4">
        <f>IF('Data Export'!$C4="","", 'Project Summary'!$H$1)</f>
        <v>4.1399999999999997</v>
      </c>
      <c r="J4">
        <f>IF('Data Export'!$C4="","", 'High Eff Ref Freeze'!$D10)</f>
        <v>0</v>
      </c>
      <c r="K4">
        <f>IF('Data Export'!$C4="","", 'High Eff Ref Freeze'!$E10)</f>
        <v>0</v>
      </c>
      <c r="L4">
        <f>IF('Data Export'!$C4="","", 'Project Summary'!$C$13)</f>
        <v>0</v>
      </c>
      <c r="M4">
        <f>IF(C4="","",'High Eff Ref Freeze'!F10)</f>
        <v>0</v>
      </c>
      <c r="O4" s="374">
        <f>IF('Data Export'!$C4="","",IF('High Eff Ref Freeze'!$H10="Refrigeration","Refrigerator",'High Eff Ref Freeze'!$H10))</f>
        <v>0</v>
      </c>
      <c r="Z4" s="374">
        <f>IF('Data Export'!$C4="","",'High Eff Ref Freeze'!L10)</f>
        <v>0</v>
      </c>
      <c r="AA4">
        <f>IF('Data Export'!$C4="","",'High Eff Ref Freeze'!K10)</f>
        <v>0</v>
      </c>
      <c r="AI4" s="121"/>
      <c r="AL4" s="121"/>
    </row>
    <row r="5" spans="1:48" x14ac:dyDescent="0.2">
      <c r="A5" t="str">
        <f>'High Eff Ref Freeze'!$B$3</f>
        <v>High Efficiency Refrigeration/Freezer Cases</v>
      </c>
      <c r="B5">
        <v>4</v>
      </c>
      <c r="C5">
        <f>IF('High Eff Ref Freeze'!U11&gt;0,'High Eff Ref Freeze'!M11,"")</f>
        <v>0</v>
      </c>
      <c r="D5" t="str">
        <f>IF($C5="","",IF('High Eff Ref Freeze'!$H11="Freezer",'Look Up Tables'!$AS$75,'Look Up Tables'!$AS$74))</f>
        <v>HECoolCase</v>
      </c>
      <c r="E5" t="str">
        <f>IF('Data Export'!$C5="","", 'High Eff Ref Freeze'!U11)</f>
        <v/>
      </c>
      <c r="F5" s="373">
        <f>IF('Data Export'!C5="","", 'Project Summary'!$C$6)</f>
        <v>0</v>
      </c>
      <c r="G5">
        <f>IF('Data Export'!$C5="","", 'High Eff Ref Freeze'!$R11)</f>
        <v>0</v>
      </c>
      <c r="H5">
        <f>IF('Data Export'!$C5="","", 'High Eff Ref Freeze'!$S11)</f>
        <v>0</v>
      </c>
      <c r="I5">
        <f>IF('Data Export'!$C5="","", 'Project Summary'!$H$1)</f>
        <v>4.1399999999999997</v>
      </c>
      <c r="J5">
        <f>IF('Data Export'!$C5="","", 'High Eff Ref Freeze'!$D11)</f>
        <v>0</v>
      </c>
      <c r="K5">
        <f>IF('Data Export'!$C5="","", 'High Eff Ref Freeze'!$E11)</f>
        <v>0</v>
      </c>
      <c r="L5">
        <f>IF('Data Export'!$C5="","", 'Project Summary'!$C$13)</f>
        <v>0</v>
      </c>
      <c r="M5">
        <f>IF(C5="","",'High Eff Ref Freeze'!F11)</f>
        <v>0</v>
      </c>
      <c r="O5" s="374">
        <f>IF('Data Export'!$C5="","",IF('High Eff Ref Freeze'!$H11="Refrigeration","Refrigerator",'High Eff Ref Freeze'!$H11))</f>
        <v>0</v>
      </c>
      <c r="Z5" s="374">
        <f>IF('Data Export'!$C5="","",'High Eff Ref Freeze'!L11)</f>
        <v>0</v>
      </c>
      <c r="AA5">
        <f>IF('Data Export'!$C5="","",'High Eff Ref Freeze'!K11)</f>
        <v>0</v>
      </c>
      <c r="AI5" s="121"/>
      <c r="AL5" s="121"/>
    </row>
    <row r="6" spans="1:48" x14ac:dyDescent="0.2">
      <c r="A6" t="str">
        <f>'High Eff Ref Freeze'!$B$3</f>
        <v>High Efficiency Refrigeration/Freezer Cases</v>
      </c>
      <c r="B6">
        <v>5</v>
      </c>
      <c r="C6">
        <f>IF('High Eff Ref Freeze'!U12&gt;0,'High Eff Ref Freeze'!M12,"")</f>
        <v>0</v>
      </c>
      <c r="D6" t="str">
        <f>IF($C6="","",IF('High Eff Ref Freeze'!$H12="Freezer",'Look Up Tables'!$AS$75,'Look Up Tables'!$AS$74))</f>
        <v>HECoolCase</v>
      </c>
      <c r="E6" t="str">
        <f>IF('Data Export'!$C6="","", 'High Eff Ref Freeze'!U12)</f>
        <v/>
      </c>
      <c r="F6" s="373">
        <f>IF('Data Export'!C6="","", 'Project Summary'!$C$6)</f>
        <v>0</v>
      </c>
      <c r="G6">
        <f>IF('Data Export'!$C6="","", 'High Eff Ref Freeze'!$R12)</f>
        <v>0</v>
      </c>
      <c r="H6">
        <f>IF('Data Export'!$C6="","", 'High Eff Ref Freeze'!$S12)</f>
        <v>0</v>
      </c>
      <c r="I6">
        <f>IF('Data Export'!$C6="","", 'Project Summary'!$H$1)</f>
        <v>4.1399999999999997</v>
      </c>
      <c r="J6">
        <f>IF('Data Export'!$C6="","", 'High Eff Ref Freeze'!$D12)</f>
        <v>0</v>
      </c>
      <c r="K6">
        <f>IF('Data Export'!$C6="","", 'High Eff Ref Freeze'!$E12)</f>
        <v>0</v>
      </c>
      <c r="L6">
        <f>IF('Data Export'!$C6="","", 'Project Summary'!$C$13)</f>
        <v>0</v>
      </c>
      <c r="M6">
        <f>IF(C6="","",'High Eff Ref Freeze'!F12)</f>
        <v>0</v>
      </c>
      <c r="O6" s="374">
        <f>IF('Data Export'!$C6="","",IF('High Eff Ref Freeze'!$H12="Refrigeration","Refrigerator",'High Eff Ref Freeze'!$H12))</f>
        <v>0</v>
      </c>
      <c r="Z6" s="374">
        <f>IF('Data Export'!$C6="","",'High Eff Ref Freeze'!L12)</f>
        <v>0</v>
      </c>
      <c r="AA6">
        <f>IF('Data Export'!$C6="","",'High Eff Ref Freeze'!K12)</f>
        <v>0</v>
      </c>
      <c r="AI6" s="121"/>
      <c r="AL6" s="121"/>
    </row>
    <row r="7" spans="1:48" x14ac:dyDescent="0.2">
      <c r="A7" t="str">
        <f>'High Eff Ref Freeze'!$B$3</f>
        <v>High Efficiency Refrigeration/Freezer Cases</v>
      </c>
      <c r="B7">
        <v>6</v>
      </c>
      <c r="C7">
        <f>IF('High Eff Ref Freeze'!U13&gt;0,'High Eff Ref Freeze'!M13,"")</f>
        <v>0</v>
      </c>
      <c r="D7" t="str">
        <f>IF($C7="","",IF('High Eff Ref Freeze'!$H13="Freezer",'Look Up Tables'!$AS$75,'Look Up Tables'!$AS$74))</f>
        <v>HECoolCase</v>
      </c>
      <c r="E7" t="str">
        <f>IF('Data Export'!$C7="","", 'High Eff Ref Freeze'!U13)</f>
        <v/>
      </c>
      <c r="F7" s="373">
        <f>IF('Data Export'!C7="","", 'Project Summary'!$C$6)</f>
        <v>0</v>
      </c>
      <c r="G7">
        <f>IF('Data Export'!$C7="","", 'High Eff Ref Freeze'!$R13)</f>
        <v>0</v>
      </c>
      <c r="H7">
        <f>IF('Data Export'!$C7="","", 'High Eff Ref Freeze'!$S13)</f>
        <v>0</v>
      </c>
      <c r="I7">
        <f>IF('Data Export'!$C7="","", 'Project Summary'!$H$1)</f>
        <v>4.1399999999999997</v>
      </c>
      <c r="J7">
        <f>IF('Data Export'!$C7="","", 'High Eff Ref Freeze'!$D13)</f>
        <v>0</v>
      </c>
      <c r="K7">
        <f>IF('Data Export'!$C7="","", 'High Eff Ref Freeze'!$E13)</f>
        <v>0</v>
      </c>
      <c r="L7">
        <f>IF('Data Export'!$C7="","", 'Project Summary'!$C$13)</f>
        <v>0</v>
      </c>
      <c r="M7">
        <f>IF(C7="","",'High Eff Ref Freeze'!F13)</f>
        <v>0</v>
      </c>
      <c r="O7" s="374">
        <f>IF('Data Export'!$C7="","",IF('High Eff Ref Freeze'!$H13="Refrigeration","Refrigerator",'High Eff Ref Freeze'!$H13))</f>
        <v>0</v>
      </c>
      <c r="Z7" s="374">
        <f>IF('Data Export'!$C7="","",'High Eff Ref Freeze'!L13)</f>
        <v>0</v>
      </c>
      <c r="AA7">
        <f>IF('Data Export'!$C7="","",'High Eff Ref Freeze'!K13)</f>
        <v>0</v>
      </c>
      <c r="AI7" s="121"/>
      <c r="AL7" s="121"/>
    </row>
    <row r="8" spans="1:48" x14ac:dyDescent="0.2">
      <c r="A8" t="str">
        <f>'High Eff Ref Freeze'!$B$3</f>
        <v>High Efficiency Refrigeration/Freezer Cases</v>
      </c>
      <c r="B8">
        <v>7</v>
      </c>
      <c r="C8">
        <f>IF('High Eff Ref Freeze'!U14&gt;0,'High Eff Ref Freeze'!M14,"")</f>
        <v>0</v>
      </c>
      <c r="D8" t="str">
        <f>IF($C8="","",IF('High Eff Ref Freeze'!$H14="Freezer",'Look Up Tables'!$AS$75,'Look Up Tables'!$AS$74))</f>
        <v>HECoolCase</v>
      </c>
      <c r="E8" t="str">
        <f>IF('Data Export'!$C8="","", 'High Eff Ref Freeze'!U14)</f>
        <v/>
      </c>
      <c r="F8" s="373">
        <f>IF('Data Export'!C8="","", 'Project Summary'!$C$6)</f>
        <v>0</v>
      </c>
      <c r="G8">
        <f>IF('Data Export'!$C8="","", 'High Eff Ref Freeze'!$R14)</f>
        <v>0</v>
      </c>
      <c r="H8">
        <f>IF('Data Export'!$C8="","", 'High Eff Ref Freeze'!$S14)</f>
        <v>0</v>
      </c>
      <c r="I8">
        <f>IF('Data Export'!$C8="","", 'Project Summary'!$H$1)</f>
        <v>4.1399999999999997</v>
      </c>
      <c r="J8">
        <f>IF('Data Export'!$C8="","", 'High Eff Ref Freeze'!$D14)</f>
        <v>0</v>
      </c>
      <c r="K8">
        <f>IF('Data Export'!$C8="","", 'High Eff Ref Freeze'!$E14)</f>
        <v>0</v>
      </c>
      <c r="L8">
        <f>IF('Data Export'!$C8="","", 'Project Summary'!$C$13)</f>
        <v>0</v>
      </c>
      <c r="M8">
        <f>IF(C8="","",'High Eff Ref Freeze'!F14)</f>
        <v>0</v>
      </c>
      <c r="O8" s="374">
        <f>IF('Data Export'!$C8="","",IF('High Eff Ref Freeze'!$H14="Refrigeration","Refrigerator",'High Eff Ref Freeze'!$H14))</f>
        <v>0</v>
      </c>
      <c r="Z8" s="374">
        <f>IF('Data Export'!$C8="","",'High Eff Ref Freeze'!L14)</f>
        <v>0</v>
      </c>
      <c r="AA8">
        <f>IF('Data Export'!$C8="","",'High Eff Ref Freeze'!K14)</f>
        <v>0</v>
      </c>
      <c r="AI8" s="121"/>
      <c r="AL8" s="121"/>
    </row>
    <row r="9" spans="1:48" x14ac:dyDescent="0.2">
      <c r="A9" t="str">
        <f>'High Eff Ref Freeze'!$B$3</f>
        <v>High Efficiency Refrigeration/Freezer Cases</v>
      </c>
      <c r="B9">
        <v>8</v>
      </c>
      <c r="C9">
        <f>IF('High Eff Ref Freeze'!U15&gt;0,'High Eff Ref Freeze'!M15,"")</f>
        <v>0</v>
      </c>
      <c r="D9" t="str">
        <f>IF($C9="","",IF('High Eff Ref Freeze'!$H15="Freezer",'Look Up Tables'!$AS$75,'Look Up Tables'!$AS$74))</f>
        <v>HECoolCase</v>
      </c>
      <c r="E9" t="str">
        <f>IF('Data Export'!$C9="","", 'High Eff Ref Freeze'!U15)</f>
        <v/>
      </c>
      <c r="F9" s="373">
        <f>IF('Data Export'!C9="","", 'Project Summary'!$C$6)</f>
        <v>0</v>
      </c>
      <c r="G9">
        <f>IF('Data Export'!$C9="","", 'High Eff Ref Freeze'!$R15)</f>
        <v>0</v>
      </c>
      <c r="H9">
        <f>IF('Data Export'!$C9="","", 'High Eff Ref Freeze'!$S15)</f>
        <v>0</v>
      </c>
      <c r="I9">
        <f>IF('Data Export'!$C9="","", 'Project Summary'!$H$1)</f>
        <v>4.1399999999999997</v>
      </c>
      <c r="J9">
        <f>IF('Data Export'!$C9="","", 'High Eff Ref Freeze'!$D15)</f>
        <v>0</v>
      </c>
      <c r="K9">
        <f>IF('Data Export'!$C9="","", 'High Eff Ref Freeze'!$E15)</f>
        <v>0</v>
      </c>
      <c r="L9">
        <f>IF('Data Export'!$C9="","", 'Project Summary'!$C$13)</f>
        <v>0</v>
      </c>
      <c r="M9">
        <f>IF(C9="","",'High Eff Ref Freeze'!F15)</f>
        <v>0</v>
      </c>
      <c r="O9" s="374">
        <f>IF('Data Export'!$C9="","",IF('High Eff Ref Freeze'!$H15="Refrigeration","Refrigerator",'High Eff Ref Freeze'!$H15))</f>
        <v>0</v>
      </c>
      <c r="Z9" s="374">
        <f>IF('Data Export'!$C9="","",'High Eff Ref Freeze'!L15)</f>
        <v>0</v>
      </c>
      <c r="AA9">
        <f>IF('Data Export'!$C9="","",'High Eff Ref Freeze'!K15)</f>
        <v>0</v>
      </c>
      <c r="AI9" s="121"/>
      <c r="AL9" s="121"/>
    </row>
    <row r="10" spans="1:48" x14ac:dyDescent="0.2">
      <c r="A10" t="str">
        <f>'High Eff Ref Freeze'!$B$3</f>
        <v>High Efficiency Refrigeration/Freezer Cases</v>
      </c>
      <c r="B10">
        <v>9</v>
      </c>
      <c r="C10">
        <f>IF('High Eff Ref Freeze'!U16&gt;0,'High Eff Ref Freeze'!M16,"")</f>
        <v>0</v>
      </c>
      <c r="D10" t="str">
        <f>IF($C10="","",IF('High Eff Ref Freeze'!$H16="Freezer",'Look Up Tables'!$AS$75,'Look Up Tables'!$AS$74))</f>
        <v>HECoolCase</v>
      </c>
      <c r="E10" t="str">
        <f>IF('Data Export'!$C10="","", 'High Eff Ref Freeze'!U16)</f>
        <v/>
      </c>
      <c r="F10" s="373">
        <f>IF('Data Export'!C10="","", 'Project Summary'!$C$6)</f>
        <v>0</v>
      </c>
      <c r="G10">
        <f>IF('Data Export'!$C10="","", 'High Eff Ref Freeze'!$R16)</f>
        <v>0</v>
      </c>
      <c r="H10">
        <f>IF('Data Export'!$C10="","", 'High Eff Ref Freeze'!$S16)</f>
        <v>0</v>
      </c>
      <c r="I10">
        <f>IF('Data Export'!$C10="","", 'Project Summary'!$H$1)</f>
        <v>4.1399999999999997</v>
      </c>
      <c r="J10">
        <f>IF('Data Export'!$C10="","", 'High Eff Ref Freeze'!$D16)</f>
        <v>0</v>
      </c>
      <c r="K10">
        <f>IF('Data Export'!$C10="","", 'High Eff Ref Freeze'!$E16)</f>
        <v>0</v>
      </c>
      <c r="L10">
        <f>IF('Data Export'!$C10="","", 'Project Summary'!$C$13)</f>
        <v>0</v>
      </c>
      <c r="M10">
        <f>IF(C10="","",'High Eff Ref Freeze'!F16)</f>
        <v>0</v>
      </c>
      <c r="O10" s="374">
        <f>IF('Data Export'!$C10="","",IF('High Eff Ref Freeze'!$H16="Refrigeration","Refrigerator",'High Eff Ref Freeze'!$H16))</f>
        <v>0</v>
      </c>
      <c r="Z10" s="374">
        <f>IF('Data Export'!$C10="","",'High Eff Ref Freeze'!L16)</f>
        <v>0</v>
      </c>
      <c r="AA10">
        <f>IF('Data Export'!$C10="","",'High Eff Ref Freeze'!K16)</f>
        <v>0</v>
      </c>
      <c r="AI10" s="121"/>
      <c r="AL10" s="121"/>
    </row>
    <row r="11" spans="1:48" s="90" customFormat="1" x14ac:dyDescent="0.2">
      <c r="A11" t="str">
        <f>'High Eff Ref Freeze'!$B$3</f>
        <v>High Efficiency Refrigeration/Freezer Cases</v>
      </c>
      <c r="B11" s="90">
        <v>10</v>
      </c>
      <c r="C11">
        <f>IF('High Eff Ref Freeze'!U17&gt;0,'High Eff Ref Freeze'!M17,"")</f>
        <v>0</v>
      </c>
      <c r="D11" t="str">
        <f>IF($C11="","",IF('High Eff Ref Freeze'!$H17="Freezer",'Look Up Tables'!$AS$75,'Look Up Tables'!$AS$74))</f>
        <v>HECoolCase</v>
      </c>
      <c r="E11" t="str">
        <f>IF('Data Export'!$C11="","", 'High Eff Ref Freeze'!U17)</f>
        <v/>
      </c>
      <c r="F11" s="373">
        <f>IF('Data Export'!C11="","", 'Project Summary'!$C$6)</f>
        <v>0</v>
      </c>
      <c r="G11">
        <f>IF('Data Export'!$C11="","", 'High Eff Ref Freeze'!$R17)</f>
        <v>0</v>
      </c>
      <c r="H11">
        <f>IF('Data Export'!$C11="","", 'High Eff Ref Freeze'!$S17)</f>
        <v>0</v>
      </c>
      <c r="I11">
        <f>IF('Data Export'!$C11="","", 'Project Summary'!$H$1)</f>
        <v>4.1399999999999997</v>
      </c>
      <c r="J11">
        <f>IF('Data Export'!$C11="","", 'High Eff Ref Freeze'!$D17)</f>
        <v>0</v>
      </c>
      <c r="K11">
        <f>IF('Data Export'!$C11="","", 'High Eff Ref Freeze'!$E17)</f>
        <v>0</v>
      </c>
      <c r="L11">
        <f>IF('Data Export'!$C11="","", 'Project Summary'!$C$13)</f>
        <v>0</v>
      </c>
      <c r="M11">
        <f>IF(C11="","",'High Eff Ref Freeze'!F17)</f>
        <v>0</v>
      </c>
      <c r="O11" s="374">
        <f>IF('Data Export'!$C11="","",IF('High Eff Ref Freeze'!$H17="Refrigeration","Refrigerator",'High Eff Ref Freeze'!$H17))</f>
        <v>0</v>
      </c>
      <c r="Q11"/>
      <c r="Z11" s="374">
        <f>IF('Data Export'!$C11="","",'High Eff Ref Freeze'!L17)</f>
        <v>0</v>
      </c>
      <c r="AA11">
        <f>IF('Data Export'!$C11="","",'High Eff Ref Freeze'!K17)</f>
        <v>0</v>
      </c>
      <c r="AI11" s="121"/>
      <c r="AL11" s="375"/>
      <c r="AO11" s="113"/>
      <c r="AP11" s="116"/>
      <c r="AQ11" s="116"/>
      <c r="AR11" s="116"/>
      <c r="AS11" s="116"/>
    </row>
    <row r="12" spans="1:48" x14ac:dyDescent="0.2">
      <c r="A12" t="str">
        <f>'Evap Fan Motors'!$B$3</f>
        <v>High Efficiency Evaporative Fan Motors for Refrigerated Cases</v>
      </c>
      <c r="B12">
        <v>11</v>
      </c>
      <c r="C12">
        <f>IF('Evap Fan Motors'!Q8&gt;0,'Evap Fan Motors'!M8,"")</f>
        <v>0</v>
      </c>
      <c r="D12" t="str">
        <f>IF($C12="","",'Look Up Tables'!BC3)</f>
        <v>HEEvapFanMotor</v>
      </c>
      <c r="E12" t="str">
        <f>IF('Data Export'!$C12="","",'Evap Fan Motors'!Q8)</f>
        <v/>
      </c>
      <c r="F12" s="373">
        <f>IF('Data Export'!C12="","", 'Project Summary'!$C$6)</f>
        <v>0</v>
      </c>
      <c r="G12">
        <f>IF('Data Export'!$C12="","",'Evap Fan Motors'!N8)</f>
        <v>0</v>
      </c>
      <c r="H12">
        <f>IF('Data Export'!$C12="","",'Evap Fan Motors'!O8)</f>
        <v>0</v>
      </c>
      <c r="I12">
        <f>IF('Data Export'!$C12="","", 'Project Summary'!$H$1)</f>
        <v>4.1399999999999997</v>
      </c>
      <c r="J12">
        <f>IF('Data Export'!$C12="","",'Evap Fan Motors'!D8)</f>
        <v>0</v>
      </c>
      <c r="K12">
        <f>IF('Data Export'!$C12="","",'Evap Fan Motors'!E8)</f>
        <v>0</v>
      </c>
      <c r="L12">
        <f>IF('Data Export'!$C12="","", 'Project Summary'!$C$13)</f>
        <v>0</v>
      </c>
      <c r="M12" t="str">
        <f>IF('Data Export'!$C12="","","")</f>
        <v/>
      </c>
      <c r="O12" s="374">
        <f>IF('Data Export'!$C12="","",IF('Evap Fan Motors'!H8="Refrigeration","Refrigerator",'Evap Fan Motors'!H8))</f>
        <v>0</v>
      </c>
      <c r="P12">
        <f>IF('Data Export'!$C12="","",ROUND('Evap Fan Motors'!K8,2))</f>
        <v>0</v>
      </c>
      <c r="Q12">
        <f>IF('Data Export'!$C12="","",'Evap Fan Motors'!I8)</f>
        <v>0</v>
      </c>
      <c r="R12">
        <f>IF('Data Export'!$C12="","",ROUND('Evap Fan Motors'!L8,2))</f>
        <v>0</v>
      </c>
      <c r="S12">
        <f>IF('Data Export'!$C12="","",'Evap Fan Motors'!K8*746)</f>
        <v>0</v>
      </c>
      <c r="T12">
        <f>IF('Data Export'!$C12="","",'Evap Fan Motors'!J8)</f>
        <v>0</v>
      </c>
      <c r="AI12" s="121"/>
    </row>
    <row r="13" spans="1:48" x14ac:dyDescent="0.2">
      <c r="A13" t="str">
        <f>'Evap Fan Motors'!$B$3</f>
        <v>High Efficiency Evaporative Fan Motors for Refrigerated Cases</v>
      </c>
      <c r="B13">
        <v>12</v>
      </c>
      <c r="C13">
        <f>IF('Evap Fan Motors'!Q9&gt;0,'Evap Fan Motors'!M9,"")</f>
        <v>0</v>
      </c>
      <c r="D13" t="str">
        <f>IF($C13="","",'Look Up Tables'!BC4)</f>
        <v>HEEvapFanMotor</v>
      </c>
      <c r="E13" t="str">
        <f>IF('Data Export'!$C13="","",'Evap Fan Motors'!Q9)</f>
        <v/>
      </c>
      <c r="F13" s="373">
        <f>IF('Data Export'!C13="","", 'Project Summary'!$C$6)</f>
        <v>0</v>
      </c>
      <c r="G13">
        <f>IF('Data Export'!$C13="","",'Evap Fan Motors'!N9)</f>
        <v>0</v>
      </c>
      <c r="H13">
        <f>IF('Data Export'!$C13="","",'Evap Fan Motors'!O9)</f>
        <v>0</v>
      </c>
      <c r="I13">
        <f>IF('Data Export'!$C13="","", 'Project Summary'!$H$1)</f>
        <v>4.1399999999999997</v>
      </c>
      <c r="J13">
        <f>IF('Data Export'!$C13="","",'Evap Fan Motors'!D9)</f>
        <v>0</v>
      </c>
      <c r="K13">
        <f>IF('Data Export'!$C13="","",'Evap Fan Motors'!E9)</f>
        <v>0</v>
      </c>
      <c r="L13">
        <f>IF('Data Export'!$C13="","", 'Project Summary'!$C$13)</f>
        <v>0</v>
      </c>
      <c r="M13" t="str">
        <f>IF('Data Export'!$C13="","","")</f>
        <v/>
      </c>
      <c r="O13" s="374">
        <f>IF('Data Export'!$C13="","",IF('Evap Fan Motors'!H9="Refrigeration","Refrigerator",'Evap Fan Motors'!H9))</f>
        <v>0</v>
      </c>
      <c r="P13">
        <f>IF('Data Export'!$C13="","",ROUND('Evap Fan Motors'!K9,2))</f>
        <v>0</v>
      </c>
      <c r="Q13">
        <f>IF('Data Export'!$C13="","",'Evap Fan Motors'!I9)</f>
        <v>0</v>
      </c>
      <c r="R13">
        <f>IF('Data Export'!$C13="","",ROUND('Evap Fan Motors'!L9,2))</f>
        <v>0</v>
      </c>
      <c r="S13">
        <f>IF('Data Export'!$C13="","",'Evap Fan Motors'!K9*746)</f>
        <v>0</v>
      </c>
      <c r="T13">
        <f>IF('Data Export'!$C13="","",'Evap Fan Motors'!J9)</f>
        <v>0</v>
      </c>
      <c r="AI13" s="121"/>
    </row>
    <row r="14" spans="1:48" x14ac:dyDescent="0.2">
      <c r="A14" t="str">
        <f>'Evap Fan Motors'!$B$3</f>
        <v>High Efficiency Evaporative Fan Motors for Refrigerated Cases</v>
      </c>
      <c r="B14">
        <v>13</v>
      </c>
      <c r="C14">
        <f>IF('Evap Fan Motors'!Q10&gt;0,'Evap Fan Motors'!M10,"")</f>
        <v>0</v>
      </c>
      <c r="D14" t="str">
        <f>IF($C14="","",'Look Up Tables'!BC5)</f>
        <v>HEEvapFanMotor</v>
      </c>
      <c r="E14" t="str">
        <f>IF('Data Export'!$C14="","",'Evap Fan Motors'!Q10)</f>
        <v/>
      </c>
      <c r="F14" s="373">
        <f>IF('Data Export'!C14="","", 'Project Summary'!$C$6)</f>
        <v>0</v>
      </c>
      <c r="G14">
        <f>IF('Data Export'!$C14="","",'Evap Fan Motors'!N10)</f>
        <v>0</v>
      </c>
      <c r="H14">
        <f>IF('Data Export'!$C14="","",'Evap Fan Motors'!O10)</f>
        <v>0</v>
      </c>
      <c r="I14">
        <f>IF('Data Export'!$C14="","", 'Project Summary'!$H$1)</f>
        <v>4.1399999999999997</v>
      </c>
      <c r="J14">
        <f>IF('Data Export'!$C14="","",'Evap Fan Motors'!D10)</f>
        <v>0</v>
      </c>
      <c r="K14">
        <f>IF('Data Export'!$C14="","",'Evap Fan Motors'!E10)</f>
        <v>0</v>
      </c>
      <c r="L14">
        <f>IF('Data Export'!$C14="","", 'Project Summary'!$C$13)</f>
        <v>0</v>
      </c>
      <c r="M14" t="str">
        <f>IF('Data Export'!$C14="","","")</f>
        <v/>
      </c>
      <c r="O14" s="374">
        <f>IF('Data Export'!$C14="","",IF('Evap Fan Motors'!H10="Refrigeration","Refrigerator",'Evap Fan Motors'!H10))</f>
        <v>0</v>
      </c>
      <c r="P14">
        <f>IF('Data Export'!$C14="","",ROUND('Evap Fan Motors'!K10,2))</f>
        <v>0</v>
      </c>
      <c r="Q14">
        <f>IF('Data Export'!$C14="","",'Evap Fan Motors'!I10)</f>
        <v>0</v>
      </c>
      <c r="R14">
        <f>IF('Data Export'!$C14="","",ROUND('Evap Fan Motors'!L10,2))</f>
        <v>0</v>
      </c>
      <c r="S14">
        <f>IF('Data Export'!$C14="","",'Evap Fan Motors'!K10*746)</f>
        <v>0</v>
      </c>
      <c r="T14">
        <f>IF('Data Export'!$C14="","",'Evap Fan Motors'!J10)</f>
        <v>0</v>
      </c>
      <c r="AI14" s="121"/>
    </row>
    <row r="15" spans="1:48" x14ac:dyDescent="0.2">
      <c r="A15" t="str">
        <f>'Evap Fan Motors'!$B$3</f>
        <v>High Efficiency Evaporative Fan Motors for Refrigerated Cases</v>
      </c>
      <c r="B15">
        <v>14</v>
      </c>
      <c r="C15">
        <f>IF('Evap Fan Motors'!Q11&gt;0,'Evap Fan Motors'!M11,"")</f>
        <v>0</v>
      </c>
      <c r="D15" t="str">
        <f>IF($C15="","",'Look Up Tables'!BC6)</f>
        <v>HEEvapFanMotor</v>
      </c>
      <c r="E15" t="str">
        <f>IF('Data Export'!$C15="","",'Evap Fan Motors'!Q11)</f>
        <v/>
      </c>
      <c r="F15" s="373">
        <f>IF('Data Export'!C15="","", 'Project Summary'!$C$6)</f>
        <v>0</v>
      </c>
      <c r="G15">
        <f>IF('Data Export'!$C15="","",'Evap Fan Motors'!N11)</f>
        <v>0</v>
      </c>
      <c r="H15">
        <f>IF('Data Export'!$C15="","",'Evap Fan Motors'!O11)</f>
        <v>0</v>
      </c>
      <c r="I15">
        <f>IF('Data Export'!$C15="","", 'Project Summary'!$H$1)</f>
        <v>4.1399999999999997</v>
      </c>
      <c r="J15">
        <f>IF('Data Export'!$C15="","",'Evap Fan Motors'!D11)</f>
        <v>0</v>
      </c>
      <c r="K15">
        <f>IF('Data Export'!$C15="","",'Evap Fan Motors'!E11)</f>
        <v>0</v>
      </c>
      <c r="L15">
        <f>IF('Data Export'!$C15="","", 'Project Summary'!$C$13)</f>
        <v>0</v>
      </c>
      <c r="M15" t="str">
        <f>IF('Data Export'!$C15="","","")</f>
        <v/>
      </c>
      <c r="O15" s="374">
        <f>IF('Data Export'!$C15="","",IF('Evap Fan Motors'!H11="Refrigeration","Refrigerator",'Evap Fan Motors'!H11))</f>
        <v>0</v>
      </c>
      <c r="P15">
        <f>IF('Data Export'!$C15="","",ROUND('Evap Fan Motors'!K11,2))</f>
        <v>0</v>
      </c>
      <c r="Q15">
        <f>IF('Data Export'!$C15="","",'Evap Fan Motors'!I11)</f>
        <v>0</v>
      </c>
      <c r="R15">
        <f>IF('Data Export'!$C15="","",ROUND('Evap Fan Motors'!L11,2))</f>
        <v>0</v>
      </c>
      <c r="S15">
        <f>IF('Data Export'!$C15="","",'Evap Fan Motors'!K11*746)</f>
        <v>0</v>
      </c>
      <c r="T15">
        <f>IF('Data Export'!$C15="","",'Evap Fan Motors'!J11)</f>
        <v>0</v>
      </c>
      <c r="AI15" s="121"/>
    </row>
    <row r="16" spans="1:48" x14ac:dyDescent="0.2">
      <c r="A16" t="str">
        <f>'Evap Fan Motors'!$B$3</f>
        <v>High Efficiency Evaporative Fan Motors for Refrigerated Cases</v>
      </c>
      <c r="B16">
        <v>15</v>
      </c>
      <c r="C16">
        <f>IF('Evap Fan Motors'!Q12&gt;0,'Evap Fan Motors'!M12,"")</f>
        <v>0</v>
      </c>
      <c r="D16" t="str">
        <f>IF($C16="","",'Look Up Tables'!BC7)</f>
        <v>HEEvapFanMotor</v>
      </c>
      <c r="E16" t="str">
        <f>IF('Data Export'!$C16="","",'Evap Fan Motors'!Q12)</f>
        <v/>
      </c>
      <c r="F16" s="373">
        <f>IF('Data Export'!C16="","", 'Project Summary'!$C$6)</f>
        <v>0</v>
      </c>
      <c r="G16">
        <f>IF('Data Export'!$C16="","",'Evap Fan Motors'!N12)</f>
        <v>0</v>
      </c>
      <c r="H16">
        <f>IF('Data Export'!$C16="","",'Evap Fan Motors'!O12)</f>
        <v>0</v>
      </c>
      <c r="I16">
        <f>IF('Data Export'!$C16="","", 'Project Summary'!$H$1)</f>
        <v>4.1399999999999997</v>
      </c>
      <c r="J16">
        <f>IF('Data Export'!$C16="","",'Evap Fan Motors'!D12)</f>
        <v>0</v>
      </c>
      <c r="K16">
        <f>IF('Data Export'!$C16="","",'Evap Fan Motors'!E12)</f>
        <v>0</v>
      </c>
      <c r="L16">
        <f>IF('Data Export'!$C16="","", 'Project Summary'!$C$13)</f>
        <v>0</v>
      </c>
      <c r="M16" t="str">
        <f>IF('Data Export'!$C16="","","")</f>
        <v/>
      </c>
      <c r="O16" s="374">
        <f>IF('Data Export'!$C16="","",IF('Evap Fan Motors'!H12="Refrigeration","Refrigerator",'Evap Fan Motors'!H12))</f>
        <v>0</v>
      </c>
      <c r="P16">
        <f>IF('Data Export'!$C16="","",ROUND('Evap Fan Motors'!K12,2))</f>
        <v>0</v>
      </c>
      <c r="Q16">
        <f>IF('Data Export'!$C16="","",'Evap Fan Motors'!I12)</f>
        <v>0</v>
      </c>
      <c r="R16">
        <f>IF('Data Export'!$C16="","",ROUND('Evap Fan Motors'!L12,2))</f>
        <v>0</v>
      </c>
      <c r="S16">
        <f>IF('Data Export'!$C16="","",'Evap Fan Motors'!K12*746)</f>
        <v>0</v>
      </c>
      <c r="T16">
        <f>IF('Data Export'!$C16="","",'Evap Fan Motors'!J12)</f>
        <v>0</v>
      </c>
      <c r="AI16" s="121"/>
    </row>
    <row r="17" spans="1:45" x14ac:dyDescent="0.2">
      <c r="A17" t="str">
        <f>'Evap Fan Motors'!$B$3</f>
        <v>High Efficiency Evaporative Fan Motors for Refrigerated Cases</v>
      </c>
      <c r="B17">
        <v>16</v>
      </c>
      <c r="C17">
        <f>IF('Evap Fan Motors'!Q13&gt;0,'Evap Fan Motors'!M13,"")</f>
        <v>0</v>
      </c>
      <c r="D17" t="str">
        <f>IF($C17="","",'Look Up Tables'!BC8)</f>
        <v>HEEvapFanMotor</v>
      </c>
      <c r="E17" t="str">
        <f>IF('Data Export'!$C17="","",'Evap Fan Motors'!Q13)</f>
        <v/>
      </c>
      <c r="F17" s="373">
        <f>IF('Data Export'!C17="","", 'Project Summary'!$C$6)</f>
        <v>0</v>
      </c>
      <c r="G17">
        <f>IF('Data Export'!$C17="","",'Evap Fan Motors'!N13)</f>
        <v>0</v>
      </c>
      <c r="H17">
        <f>IF('Data Export'!$C17="","",'Evap Fan Motors'!O13)</f>
        <v>0</v>
      </c>
      <c r="I17">
        <f>IF('Data Export'!$C17="","", 'Project Summary'!$H$1)</f>
        <v>4.1399999999999997</v>
      </c>
      <c r="J17">
        <f>IF('Data Export'!$C17="","",'Evap Fan Motors'!D13)</f>
        <v>0</v>
      </c>
      <c r="K17">
        <f>IF('Data Export'!$C17="","",'Evap Fan Motors'!E13)</f>
        <v>0</v>
      </c>
      <c r="L17">
        <f>IF('Data Export'!$C17="","", 'Project Summary'!$C$13)</f>
        <v>0</v>
      </c>
      <c r="M17" t="str">
        <f>IF('Data Export'!$C17="","","")</f>
        <v/>
      </c>
      <c r="O17" s="374">
        <f>IF('Data Export'!$C17="","",IF('Evap Fan Motors'!H13="Refrigeration","Refrigerator",'Evap Fan Motors'!H13))</f>
        <v>0</v>
      </c>
      <c r="P17">
        <f>IF('Data Export'!$C17="","",ROUND('Evap Fan Motors'!K13,2))</f>
        <v>0</v>
      </c>
      <c r="Q17">
        <f>IF('Data Export'!$C17="","",'Evap Fan Motors'!I13)</f>
        <v>0</v>
      </c>
      <c r="R17">
        <f>IF('Data Export'!$C17="","",ROUND('Evap Fan Motors'!L13,2))</f>
        <v>0</v>
      </c>
      <c r="S17">
        <f>IF('Data Export'!$C17="","",'Evap Fan Motors'!K13*746)</f>
        <v>0</v>
      </c>
      <c r="T17">
        <f>IF('Data Export'!$C17="","",'Evap Fan Motors'!J13)</f>
        <v>0</v>
      </c>
      <c r="AI17" s="121"/>
    </row>
    <row r="18" spans="1:45" x14ac:dyDescent="0.2">
      <c r="A18" t="str">
        <f>'Evap Fan Motors'!$B$3</f>
        <v>High Efficiency Evaporative Fan Motors for Refrigerated Cases</v>
      </c>
      <c r="B18">
        <v>17</v>
      </c>
      <c r="C18">
        <f>IF('Evap Fan Motors'!Q14&gt;0,'Evap Fan Motors'!M14,"")</f>
        <v>0</v>
      </c>
      <c r="D18" t="str">
        <f>IF($C18="","",'Look Up Tables'!BC9)</f>
        <v>HEEvapFanMotor</v>
      </c>
      <c r="E18" t="str">
        <f>IF('Data Export'!$C18="","",'Evap Fan Motors'!Q14)</f>
        <v/>
      </c>
      <c r="F18" s="373">
        <f>IF('Data Export'!C18="","", 'Project Summary'!$C$6)</f>
        <v>0</v>
      </c>
      <c r="G18">
        <f>IF('Data Export'!$C18="","",'Evap Fan Motors'!N14)</f>
        <v>0</v>
      </c>
      <c r="H18">
        <f>IF('Data Export'!$C18="","",'Evap Fan Motors'!O14)</f>
        <v>0</v>
      </c>
      <c r="I18">
        <f>IF('Data Export'!$C18="","", 'Project Summary'!$H$1)</f>
        <v>4.1399999999999997</v>
      </c>
      <c r="J18">
        <f>IF('Data Export'!$C18="","",'Evap Fan Motors'!D14)</f>
        <v>0</v>
      </c>
      <c r="K18">
        <f>IF('Data Export'!$C18="","",'Evap Fan Motors'!E14)</f>
        <v>0</v>
      </c>
      <c r="L18">
        <f>IF('Data Export'!$C18="","", 'Project Summary'!$C$13)</f>
        <v>0</v>
      </c>
      <c r="M18" t="str">
        <f>IF('Data Export'!$C18="","","")</f>
        <v/>
      </c>
      <c r="O18" s="374">
        <f>IF('Data Export'!$C18="","",IF('Evap Fan Motors'!H14="Refrigeration","Refrigerator",'Evap Fan Motors'!H14))</f>
        <v>0</v>
      </c>
      <c r="P18">
        <f>IF('Data Export'!$C18="","",ROUND('Evap Fan Motors'!K14,2))</f>
        <v>0</v>
      </c>
      <c r="Q18">
        <f>IF('Data Export'!$C18="","",'Evap Fan Motors'!I14)</f>
        <v>0</v>
      </c>
      <c r="R18">
        <f>IF('Data Export'!$C18="","",ROUND('Evap Fan Motors'!L14,2))</f>
        <v>0</v>
      </c>
      <c r="S18">
        <f>IF('Data Export'!$C18="","",'Evap Fan Motors'!K14*746)</f>
        <v>0</v>
      </c>
      <c r="T18">
        <f>IF('Data Export'!$C18="","",'Evap Fan Motors'!J14)</f>
        <v>0</v>
      </c>
      <c r="AI18" s="121"/>
    </row>
    <row r="19" spans="1:45" x14ac:dyDescent="0.2">
      <c r="A19" t="str">
        <f>'Evap Fan Motors'!$B$3</f>
        <v>High Efficiency Evaporative Fan Motors for Refrigerated Cases</v>
      </c>
      <c r="B19">
        <v>18</v>
      </c>
      <c r="C19">
        <f>IF('Evap Fan Motors'!Q15&gt;0,'Evap Fan Motors'!M15,"")</f>
        <v>0</v>
      </c>
      <c r="D19" t="str">
        <f>IF($C19="","",'Look Up Tables'!BC10)</f>
        <v>HEEvapFanMotor</v>
      </c>
      <c r="E19" t="str">
        <f>IF('Data Export'!$C19="","",'Evap Fan Motors'!Q15)</f>
        <v/>
      </c>
      <c r="F19" s="373">
        <f>IF('Data Export'!C19="","", 'Project Summary'!$C$6)</f>
        <v>0</v>
      </c>
      <c r="G19">
        <f>IF('Data Export'!$C19="","",'Evap Fan Motors'!N15)</f>
        <v>0</v>
      </c>
      <c r="H19">
        <f>IF('Data Export'!$C19="","",'Evap Fan Motors'!O15)</f>
        <v>0</v>
      </c>
      <c r="I19">
        <f>IF('Data Export'!$C19="","", 'Project Summary'!$H$1)</f>
        <v>4.1399999999999997</v>
      </c>
      <c r="J19">
        <f>IF('Data Export'!$C19="","",'Evap Fan Motors'!D15)</f>
        <v>0</v>
      </c>
      <c r="K19">
        <f>IF('Data Export'!$C19="","",'Evap Fan Motors'!E15)</f>
        <v>0</v>
      </c>
      <c r="L19">
        <f>IF('Data Export'!$C19="","", 'Project Summary'!$C$13)</f>
        <v>0</v>
      </c>
      <c r="M19" t="str">
        <f>IF('Data Export'!$C19="","","")</f>
        <v/>
      </c>
      <c r="O19" s="374">
        <f>IF('Data Export'!$C19="","",IF('Evap Fan Motors'!H15="Refrigeration","Refrigerator",'Evap Fan Motors'!H15))</f>
        <v>0</v>
      </c>
      <c r="P19">
        <f>IF('Data Export'!$C19="","",ROUND('Evap Fan Motors'!K15,2))</f>
        <v>0</v>
      </c>
      <c r="Q19">
        <f>IF('Data Export'!$C19="","",'Evap Fan Motors'!I15)</f>
        <v>0</v>
      </c>
      <c r="R19">
        <f>IF('Data Export'!$C19="","",ROUND('Evap Fan Motors'!L15,2))</f>
        <v>0</v>
      </c>
      <c r="S19">
        <f>IF('Data Export'!$C19="","",'Evap Fan Motors'!K15*746)</f>
        <v>0</v>
      </c>
      <c r="T19">
        <f>IF('Data Export'!$C19="","",'Evap Fan Motors'!J15)</f>
        <v>0</v>
      </c>
      <c r="AI19" s="121"/>
    </row>
    <row r="20" spans="1:45" x14ac:dyDescent="0.2">
      <c r="A20" t="str">
        <f>'Evap Fan Motors'!$B$3</f>
        <v>High Efficiency Evaporative Fan Motors for Refrigerated Cases</v>
      </c>
      <c r="B20">
        <v>19</v>
      </c>
      <c r="C20">
        <f>IF('Evap Fan Motors'!Q16&gt;0,'Evap Fan Motors'!M16,"")</f>
        <v>0</v>
      </c>
      <c r="D20" t="str">
        <f>IF($C20="","",'Look Up Tables'!BC11)</f>
        <v>HEEvapFanMotor</v>
      </c>
      <c r="E20" t="str">
        <f>IF('Data Export'!$C20="","",'Evap Fan Motors'!Q16)</f>
        <v/>
      </c>
      <c r="F20" s="373">
        <f>IF('Data Export'!C20="","", 'Project Summary'!$C$6)</f>
        <v>0</v>
      </c>
      <c r="G20">
        <f>IF('Data Export'!$C20="","",'Evap Fan Motors'!N16)</f>
        <v>0</v>
      </c>
      <c r="H20">
        <f>IF('Data Export'!$C20="","",'Evap Fan Motors'!O16)</f>
        <v>0</v>
      </c>
      <c r="I20">
        <f>IF('Data Export'!$C20="","", 'Project Summary'!$H$1)</f>
        <v>4.1399999999999997</v>
      </c>
      <c r="J20">
        <f>IF('Data Export'!$C20="","",'Evap Fan Motors'!D16)</f>
        <v>0</v>
      </c>
      <c r="K20">
        <f>IF('Data Export'!$C20="","",'Evap Fan Motors'!E16)</f>
        <v>0</v>
      </c>
      <c r="L20">
        <f>IF('Data Export'!$C20="","", 'Project Summary'!$C$13)</f>
        <v>0</v>
      </c>
      <c r="M20" t="str">
        <f>IF('Data Export'!$C20="","","")</f>
        <v/>
      </c>
      <c r="O20" s="374">
        <f>IF('Data Export'!$C20="","",IF('Evap Fan Motors'!H16="Refrigeration","Refrigerator",'Evap Fan Motors'!H16))</f>
        <v>0</v>
      </c>
      <c r="P20">
        <f>IF('Data Export'!$C20="","",ROUND('Evap Fan Motors'!K16,2))</f>
        <v>0</v>
      </c>
      <c r="Q20">
        <f>IF('Data Export'!$C20="","",'Evap Fan Motors'!I16)</f>
        <v>0</v>
      </c>
      <c r="R20">
        <f>IF('Data Export'!$C20="","",ROUND('Evap Fan Motors'!L16,2))</f>
        <v>0</v>
      </c>
      <c r="S20">
        <f>IF('Data Export'!$C20="","",'Evap Fan Motors'!K16*746)</f>
        <v>0</v>
      </c>
      <c r="T20">
        <f>IF('Data Export'!$C20="","",'Evap Fan Motors'!J16)</f>
        <v>0</v>
      </c>
      <c r="AI20" s="121"/>
    </row>
    <row r="21" spans="1:45" s="90" customFormat="1" x14ac:dyDescent="0.2">
      <c r="A21" t="str">
        <f>'Evap Fan Motors'!$B$3</f>
        <v>High Efficiency Evaporative Fan Motors for Refrigerated Cases</v>
      </c>
      <c r="B21" s="90">
        <v>20</v>
      </c>
      <c r="C21">
        <f>IF('Evap Fan Motors'!Q17&gt;0,'Evap Fan Motors'!M17,"")</f>
        <v>0</v>
      </c>
      <c r="D21" t="str">
        <f>IF($C21="","",'Look Up Tables'!BC12)</f>
        <v>HEEvapFanMotor</v>
      </c>
      <c r="E21" t="str">
        <f>IF('Data Export'!$C21="","",'Evap Fan Motors'!Q17)</f>
        <v/>
      </c>
      <c r="F21" s="373">
        <f>IF('Data Export'!C21="","", 'Project Summary'!$C$6)</f>
        <v>0</v>
      </c>
      <c r="G21">
        <f>IF('Data Export'!$C21="","",'Evap Fan Motors'!N17)</f>
        <v>0</v>
      </c>
      <c r="H21">
        <f>IF('Data Export'!$C21="","",'Evap Fan Motors'!O17)</f>
        <v>0</v>
      </c>
      <c r="I21">
        <f>IF('Data Export'!$C21="","", 'Project Summary'!$H$1)</f>
        <v>4.1399999999999997</v>
      </c>
      <c r="J21">
        <f>IF('Data Export'!$C21="","",'Evap Fan Motors'!D17)</f>
        <v>0</v>
      </c>
      <c r="K21">
        <f>IF('Data Export'!$C21="","",'Evap Fan Motors'!E17)</f>
        <v>0</v>
      </c>
      <c r="L21">
        <f>IF('Data Export'!$C21="","", 'Project Summary'!$C$13)</f>
        <v>0</v>
      </c>
      <c r="M21" t="str">
        <f>IF('Data Export'!$C21="","","")</f>
        <v/>
      </c>
      <c r="O21" s="374">
        <f>IF('Data Export'!$C21="","",IF('Evap Fan Motors'!H17="Refrigeration","Refrigerator",'Evap Fan Motors'!H17))</f>
        <v>0</v>
      </c>
      <c r="P21">
        <f>IF('Data Export'!$C21="","",ROUND('Evap Fan Motors'!K17,2))</f>
        <v>0</v>
      </c>
      <c r="Q21">
        <f>IF('Data Export'!$C21="","",'Evap Fan Motors'!I17)</f>
        <v>0</v>
      </c>
      <c r="R21">
        <f>IF('Data Export'!$C21="","",ROUND('Evap Fan Motors'!L17,2))</f>
        <v>0</v>
      </c>
      <c r="S21">
        <f>IF('Data Export'!$C21="","",'Evap Fan Motors'!K17*746)</f>
        <v>0</v>
      </c>
      <c r="T21">
        <f>IF('Data Export'!$C21="","",'Evap Fan Motors'!J17)</f>
        <v>0</v>
      </c>
      <c r="AI21" s="121"/>
      <c r="AO21" s="113"/>
      <c r="AP21" s="116"/>
      <c r="AQ21" s="116"/>
      <c r="AR21" s="116"/>
      <c r="AS21" s="116"/>
    </row>
    <row r="22" spans="1:45" x14ac:dyDescent="0.2">
      <c r="A22" t="str">
        <f>'Fan Control'!$B$3</f>
        <v>Evaporator Fan Controllers</v>
      </c>
      <c r="B22">
        <v>21</v>
      </c>
      <c r="C22">
        <f>IF('Fan Control'!O8&gt;0,'Fan Control'!K8,"")</f>
        <v>0</v>
      </c>
      <c r="D22" t="str">
        <f>IF($C22="","",'Look Up Tables'!$AS$52)</f>
        <v>EvapFanCntrl</v>
      </c>
      <c r="E22" t="str">
        <f>IF('Data Export'!$C22="","", 'Fan Control'!O8)</f>
        <v/>
      </c>
      <c r="F22" s="373">
        <f>IF('Data Export'!C22="","", 'Project Summary'!$C$6)</f>
        <v>0</v>
      </c>
      <c r="G22">
        <f>IF('Data Export'!$C22="","",'Fan Control'!L8)</f>
        <v>0</v>
      </c>
      <c r="H22">
        <f>IF('Data Export'!$C22="","",'Fan Control'!M8)</f>
        <v>0</v>
      </c>
      <c r="I22">
        <f>IF('Data Export'!$C22="","", 'Project Summary'!$H$1)</f>
        <v>4.1399999999999997</v>
      </c>
      <c r="J22">
        <f>IF('Data Export'!$C22="","",'Fan Control'!D8)</f>
        <v>0</v>
      </c>
      <c r="K22">
        <f>IF('Data Export'!$C22="","",'Fan Control'!E8)</f>
        <v>0</v>
      </c>
      <c r="L22">
        <f>IF('Data Export'!$C22="","", 'Project Summary'!$C$13)</f>
        <v>0</v>
      </c>
      <c r="M22" t="str">
        <f>IF('Data Export'!$C22="","","")</f>
        <v/>
      </c>
      <c r="N22" t="str">
        <f>IF('Data Export'!$C22="","","")</f>
        <v/>
      </c>
      <c r="O22" s="374">
        <f>IF('Data Export'!$C22="","",IF('Fan Control'!G8="Refrigeration","Refrigerator",'Fan Control'!G8))</f>
        <v>0</v>
      </c>
      <c r="P22">
        <f>IF('Data Export'!$C22="","",ROUND('Fan Control'!H8,2))</f>
        <v>0</v>
      </c>
      <c r="Q22">
        <f>IF('Data Export'!$C22="","",'Fan Control'!J8)</f>
        <v>0</v>
      </c>
      <c r="R22" t="str">
        <f>IF('Data Export'!$C22="","","")</f>
        <v/>
      </c>
      <c r="S22" t="str">
        <f>IF('Data Export'!$C22="","","")</f>
        <v/>
      </c>
      <c r="T22" t="str">
        <f>IF('Data Export'!$C22="","","")</f>
        <v/>
      </c>
      <c r="U22">
        <f>IF('Data Export'!$C22="","",'Fan Control'!I8)</f>
        <v>0</v>
      </c>
      <c r="V22" t="str">
        <f>IF('Data Export'!$C22="","","")</f>
        <v/>
      </c>
      <c r="W22" t="str">
        <f>IF('Data Export'!$C22="","","")</f>
        <v/>
      </c>
      <c r="X22" t="str">
        <f>IF('Data Export'!$C22="","","")</f>
        <v/>
      </c>
      <c r="Y22" t="str">
        <f>IF('Data Export'!$C22="","","")</f>
        <v/>
      </c>
      <c r="Z22" t="str">
        <f>IF('Data Export'!$C22="","","")</f>
        <v/>
      </c>
      <c r="AA22" t="str">
        <f>IF('Data Export'!$C22="","","")</f>
        <v/>
      </c>
      <c r="AB22" t="str">
        <f>IF('Data Export'!$C22="","","")</f>
        <v/>
      </c>
      <c r="AC22" t="str">
        <f>IF('Data Export'!$C22="","","")</f>
        <v/>
      </c>
      <c r="AD22" t="str">
        <f>IF('Data Export'!$C22="","","")</f>
        <v/>
      </c>
      <c r="AE22" t="str">
        <f>IF('Data Export'!$C22="","","")</f>
        <v/>
      </c>
      <c r="AF22" t="str">
        <f>IF('Data Export'!$C22="","","")</f>
        <v/>
      </c>
      <c r="AG22" t="str">
        <f>IF('Data Export'!$C22="","","")</f>
        <v/>
      </c>
      <c r="AH22" t="str">
        <f>IF('Data Export'!$C22="","","")</f>
        <v/>
      </c>
      <c r="AI22" t="str">
        <f>IF('Data Export'!$C22="","","")</f>
        <v/>
      </c>
      <c r="AJ22" t="str">
        <f>IF('Data Export'!$C22="","","")</f>
        <v/>
      </c>
      <c r="AK22" t="str">
        <f>IF('Data Export'!$C22="","","")</f>
        <v/>
      </c>
      <c r="AL22" t="str">
        <f>IF('Data Export'!$C22="","","")</f>
        <v/>
      </c>
      <c r="AM22" t="str">
        <f>IF('Data Export'!$C22="","","")</f>
        <v/>
      </c>
      <c r="AN22" t="str">
        <f>IF('Data Export'!$C22="","","")</f>
        <v/>
      </c>
    </row>
    <row r="23" spans="1:45" x14ac:dyDescent="0.2">
      <c r="A23" t="str">
        <f>'Fan Control'!$B$3</f>
        <v>Evaporator Fan Controllers</v>
      </c>
      <c r="B23">
        <v>22</v>
      </c>
      <c r="C23">
        <f>IF('Fan Control'!O9&gt;0,'Fan Control'!K9,"")</f>
        <v>0</v>
      </c>
      <c r="D23" t="str">
        <f>IF($C23="","",'Look Up Tables'!$AS$52)</f>
        <v>EvapFanCntrl</v>
      </c>
      <c r="E23" t="str">
        <f>IF('Data Export'!$C23="","", 'Fan Control'!O9)</f>
        <v/>
      </c>
      <c r="F23" s="373">
        <f>IF('Data Export'!C23="","", 'Project Summary'!$C$6)</f>
        <v>0</v>
      </c>
      <c r="G23">
        <f>IF('Data Export'!$C23="","",'Fan Control'!L9)</f>
        <v>0</v>
      </c>
      <c r="H23">
        <f>IF('Data Export'!$C23="","",'Fan Control'!M9)</f>
        <v>0</v>
      </c>
      <c r="I23">
        <f>IF('Data Export'!$C23="","", 'Project Summary'!$H$1)</f>
        <v>4.1399999999999997</v>
      </c>
      <c r="J23">
        <f>IF('Data Export'!$C23="","",'Fan Control'!D9)</f>
        <v>0</v>
      </c>
      <c r="K23">
        <f>IF('Data Export'!$C23="","",'Fan Control'!E9)</f>
        <v>0</v>
      </c>
      <c r="L23">
        <f>IF('Data Export'!$C23="","", 'Project Summary'!$C$13)</f>
        <v>0</v>
      </c>
      <c r="M23" t="str">
        <f>IF('Data Export'!$C23="","","")</f>
        <v/>
      </c>
      <c r="N23" t="str">
        <f>IF('Data Export'!$C23="","","")</f>
        <v/>
      </c>
      <c r="O23" s="374">
        <f>IF('Data Export'!$C23="","",IF('Fan Control'!G9="Refrigeration","Refrigerator",'Fan Control'!G9))</f>
        <v>0</v>
      </c>
      <c r="P23">
        <f>IF('Data Export'!$C23="","",ROUND('Fan Control'!H9,2))</f>
        <v>0</v>
      </c>
      <c r="Q23">
        <f>IF('Data Export'!$C23="","",'Fan Control'!J9)</f>
        <v>0</v>
      </c>
      <c r="R23" t="str">
        <f>IF('Data Export'!$C23="","","")</f>
        <v/>
      </c>
      <c r="S23" t="str">
        <f>IF('Data Export'!$C23="","","")</f>
        <v/>
      </c>
      <c r="T23" t="str">
        <f>IF('Data Export'!$C23="","","")</f>
        <v/>
      </c>
      <c r="U23">
        <f>IF('Data Export'!$C23="","",'Fan Control'!I9)</f>
        <v>0</v>
      </c>
      <c r="V23" t="str">
        <f>IF('Data Export'!$C23="","","")</f>
        <v/>
      </c>
      <c r="W23" t="str">
        <f>IF('Data Export'!$C23="","","")</f>
        <v/>
      </c>
      <c r="X23" t="str">
        <f>IF('Data Export'!$C23="","","")</f>
        <v/>
      </c>
      <c r="Y23" t="str">
        <f>IF('Data Export'!$C23="","","")</f>
        <v/>
      </c>
      <c r="Z23" t="str">
        <f>IF('Data Export'!$C23="","","")</f>
        <v/>
      </c>
      <c r="AA23" t="str">
        <f>IF('Data Export'!$C23="","","")</f>
        <v/>
      </c>
      <c r="AB23" t="str">
        <f>IF('Data Export'!$C23="","","")</f>
        <v/>
      </c>
      <c r="AC23" t="str">
        <f>IF('Data Export'!$C23="","","")</f>
        <v/>
      </c>
      <c r="AD23" t="str">
        <f>IF('Data Export'!$C23="","","")</f>
        <v/>
      </c>
      <c r="AE23" t="str">
        <f>IF('Data Export'!$C23="","","")</f>
        <v/>
      </c>
      <c r="AF23" t="str">
        <f>IF('Data Export'!$C23="","","")</f>
        <v/>
      </c>
      <c r="AG23" t="str">
        <f>IF('Data Export'!$C23="","","")</f>
        <v/>
      </c>
      <c r="AH23" t="str">
        <f>IF('Data Export'!$C23="","","")</f>
        <v/>
      </c>
      <c r="AI23" t="str">
        <f>IF('Data Export'!$C23="","","")</f>
        <v/>
      </c>
      <c r="AJ23" t="str">
        <f>IF('Data Export'!$C23="","","")</f>
        <v/>
      </c>
      <c r="AK23" t="str">
        <f>IF('Data Export'!$C23="","","")</f>
        <v/>
      </c>
      <c r="AL23" t="str">
        <f>IF('Data Export'!$C23="","","")</f>
        <v/>
      </c>
      <c r="AM23" t="str">
        <f>IF('Data Export'!$C23="","","")</f>
        <v/>
      </c>
      <c r="AN23" t="str">
        <f>IF('Data Export'!$C23="","","")</f>
        <v/>
      </c>
    </row>
    <row r="24" spans="1:45" x14ac:dyDescent="0.2">
      <c r="A24" t="str">
        <f>'Fan Control'!$B$3</f>
        <v>Evaporator Fan Controllers</v>
      </c>
      <c r="B24">
        <v>23</v>
      </c>
      <c r="C24">
        <f>IF('Fan Control'!O10&gt;0,'Fan Control'!K10,"")</f>
        <v>0</v>
      </c>
      <c r="D24" t="str">
        <f>IF($C24="","",'Look Up Tables'!$AS$52)</f>
        <v>EvapFanCntrl</v>
      </c>
      <c r="E24" t="str">
        <f>IF('Data Export'!$C24="","", 'Fan Control'!O10)</f>
        <v/>
      </c>
      <c r="F24" s="373">
        <f>IF('Data Export'!C24="","", 'Project Summary'!$C$6)</f>
        <v>0</v>
      </c>
      <c r="G24">
        <f>IF('Data Export'!$C24="","",'Fan Control'!L10)</f>
        <v>0</v>
      </c>
      <c r="H24">
        <f>IF('Data Export'!$C24="","",'Fan Control'!M10)</f>
        <v>0</v>
      </c>
      <c r="I24">
        <f>IF('Data Export'!$C24="","", 'Project Summary'!$H$1)</f>
        <v>4.1399999999999997</v>
      </c>
      <c r="J24">
        <f>IF('Data Export'!$C24="","",'Fan Control'!D10)</f>
        <v>0</v>
      </c>
      <c r="K24">
        <f>IF('Data Export'!$C24="","",'Fan Control'!E10)</f>
        <v>0</v>
      </c>
      <c r="L24">
        <f>IF('Data Export'!$C24="","", 'Project Summary'!$C$13)</f>
        <v>0</v>
      </c>
      <c r="M24" t="str">
        <f>IF('Data Export'!$C24="","","")</f>
        <v/>
      </c>
      <c r="N24" t="str">
        <f>IF('Data Export'!$C24="","","")</f>
        <v/>
      </c>
      <c r="O24" s="374">
        <f>IF('Data Export'!$C24="","",IF('Fan Control'!G10="Refrigeration","Refrigerator",'Fan Control'!G10))</f>
        <v>0</v>
      </c>
      <c r="P24">
        <f>IF('Data Export'!$C24="","",ROUND('Fan Control'!H10,2))</f>
        <v>0</v>
      </c>
      <c r="Q24">
        <f>IF('Data Export'!$C24="","",'Fan Control'!J10)</f>
        <v>0</v>
      </c>
      <c r="R24" t="str">
        <f>IF('Data Export'!$C24="","","")</f>
        <v/>
      </c>
      <c r="S24" t="str">
        <f>IF('Data Export'!$C24="","","")</f>
        <v/>
      </c>
      <c r="T24" t="str">
        <f>IF('Data Export'!$C24="","","")</f>
        <v/>
      </c>
      <c r="U24">
        <f>IF('Data Export'!$C24="","",'Fan Control'!I10)</f>
        <v>0</v>
      </c>
      <c r="V24" t="str">
        <f>IF('Data Export'!$C24="","","")</f>
        <v/>
      </c>
      <c r="W24" t="str">
        <f>IF('Data Export'!$C24="","","")</f>
        <v/>
      </c>
      <c r="X24" t="str">
        <f>IF('Data Export'!$C24="","","")</f>
        <v/>
      </c>
      <c r="Y24" t="str">
        <f>IF('Data Export'!$C24="","","")</f>
        <v/>
      </c>
      <c r="Z24" t="str">
        <f>IF('Data Export'!$C24="","","")</f>
        <v/>
      </c>
      <c r="AA24" t="str">
        <f>IF('Data Export'!$C24="","","")</f>
        <v/>
      </c>
      <c r="AB24" t="str">
        <f>IF('Data Export'!$C24="","","")</f>
        <v/>
      </c>
      <c r="AC24" t="str">
        <f>IF('Data Export'!$C24="","","")</f>
        <v/>
      </c>
      <c r="AD24" t="str">
        <f>IF('Data Export'!$C24="","","")</f>
        <v/>
      </c>
      <c r="AE24" t="str">
        <f>IF('Data Export'!$C24="","","")</f>
        <v/>
      </c>
      <c r="AF24" t="str">
        <f>IF('Data Export'!$C24="","","")</f>
        <v/>
      </c>
      <c r="AG24" t="str">
        <f>IF('Data Export'!$C24="","","")</f>
        <v/>
      </c>
      <c r="AH24" t="str">
        <f>IF('Data Export'!$C24="","","")</f>
        <v/>
      </c>
      <c r="AI24" t="str">
        <f>IF('Data Export'!$C24="","","")</f>
        <v/>
      </c>
      <c r="AJ24" t="str">
        <f>IF('Data Export'!$C24="","","")</f>
        <v/>
      </c>
      <c r="AK24" t="str">
        <f>IF('Data Export'!$C24="","","")</f>
        <v/>
      </c>
      <c r="AL24" t="str">
        <f>IF('Data Export'!$C24="","","")</f>
        <v/>
      </c>
      <c r="AM24" t="str">
        <f>IF('Data Export'!$C24="","","")</f>
        <v/>
      </c>
      <c r="AN24" t="str">
        <f>IF('Data Export'!$C24="","","")</f>
        <v/>
      </c>
    </row>
    <row r="25" spans="1:45" x14ac:dyDescent="0.2">
      <c r="A25" t="str">
        <f>'Fan Control'!$B$3</f>
        <v>Evaporator Fan Controllers</v>
      </c>
      <c r="B25">
        <v>24</v>
      </c>
      <c r="C25">
        <f>IF('Fan Control'!O11&gt;0,'Fan Control'!K11,"")</f>
        <v>0</v>
      </c>
      <c r="D25" t="str">
        <f>IF($C25="","",'Look Up Tables'!$AS$52)</f>
        <v>EvapFanCntrl</v>
      </c>
      <c r="E25" t="str">
        <f>IF('Data Export'!$C25="","", 'Fan Control'!O11)</f>
        <v/>
      </c>
      <c r="F25" s="373">
        <f>IF('Data Export'!C25="","", 'Project Summary'!$C$6)</f>
        <v>0</v>
      </c>
      <c r="G25">
        <f>IF('Data Export'!$C25="","",'Fan Control'!L11)</f>
        <v>0</v>
      </c>
      <c r="H25">
        <f>IF('Data Export'!$C25="","",'Fan Control'!M11)</f>
        <v>0</v>
      </c>
      <c r="I25">
        <f>IF('Data Export'!$C25="","", 'Project Summary'!$H$1)</f>
        <v>4.1399999999999997</v>
      </c>
      <c r="J25">
        <f>IF('Data Export'!$C25="","",'Fan Control'!D11)</f>
        <v>0</v>
      </c>
      <c r="K25">
        <f>IF('Data Export'!$C25="","",'Fan Control'!E11)</f>
        <v>0</v>
      </c>
      <c r="L25">
        <f>IF('Data Export'!$C25="","", 'Project Summary'!$C$13)</f>
        <v>0</v>
      </c>
      <c r="M25" t="str">
        <f>IF('Data Export'!$C25="","","")</f>
        <v/>
      </c>
      <c r="N25" t="str">
        <f>IF('Data Export'!$C25="","","")</f>
        <v/>
      </c>
      <c r="O25" s="374">
        <f>IF('Data Export'!$C25="","",IF('Fan Control'!G11="Refrigeration","Refrigerator",'Fan Control'!G11))</f>
        <v>0</v>
      </c>
      <c r="P25">
        <f>IF('Data Export'!$C25="","",ROUND('Fan Control'!H11,2))</f>
        <v>0</v>
      </c>
      <c r="Q25">
        <f>IF('Data Export'!$C25="","",'Fan Control'!J11)</f>
        <v>0</v>
      </c>
      <c r="R25" t="str">
        <f>IF('Data Export'!$C25="","","")</f>
        <v/>
      </c>
      <c r="S25" t="str">
        <f>IF('Data Export'!$C25="","","")</f>
        <v/>
      </c>
      <c r="T25" t="str">
        <f>IF('Data Export'!$C25="","","")</f>
        <v/>
      </c>
      <c r="U25">
        <f>IF('Data Export'!$C25="","",'Fan Control'!I11)</f>
        <v>0</v>
      </c>
      <c r="V25" t="str">
        <f>IF('Data Export'!$C25="","","")</f>
        <v/>
      </c>
      <c r="W25" t="str">
        <f>IF('Data Export'!$C25="","","")</f>
        <v/>
      </c>
      <c r="X25" t="str">
        <f>IF('Data Export'!$C25="","","")</f>
        <v/>
      </c>
      <c r="Y25" t="str">
        <f>IF('Data Export'!$C25="","","")</f>
        <v/>
      </c>
      <c r="Z25" t="str">
        <f>IF('Data Export'!$C25="","","")</f>
        <v/>
      </c>
      <c r="AA25" t="str">
        <f>IF('Data Export'!$C25="","","")</f>
        <v/>
      </c>
      <c r="AB25" t="str">
        <f>IF('Data Export'!$C25="","","")</f>
        <v/>
      </c>
      <c r="AC25" t="str">
        <f>IF('Data Export'!$C25="","","")</f>
        <v/>
      </c>
      <c r="AD25" t="str">
        <f>IF('Data Export'!$C25="","","")</f>
        <v/>
      </c>
      <c r="AE25" t="str">
        <f>IF('Data Export'!$C25="","","")</f>
        <v/>
      </c>
      <c r="AF25" t="str">
        <f>IF('Data Export'!$C25="","","")</f>
        <v/>
      </c>
      <c r="AG25" t="str">
        <f>IF('Data Export'!$C25="","","")</f>
        <v/>
      </c>
      <c r="AH25" t="str">
        <f>IF('Data Export'!$C25="","","")</f>
        <v/>
      </c>
      <c r="AI25" t="str">
        <f>IF('Data Export'!$C25="","","")</f>
        <v/>
      </c>
      <c r="AJ25" t="str">
        <f>IF('Data Export'!$C25="","","")</f>
        <v/>
      </c>
      <c r="AK25" t="str">
        <f>IF('Data Export'!$C25="","","")</f>
        <v/>
      </c>
      <c r="AL25" t="str">
        <f>IF('Data Export'!$C25="","","")</f>
        <v/>
      </c>
      <c r="AM25" t="str">
        <f>IF('Data Export'!$C25="","","")</f>
        <v/>
      </c>
      <c r="AN25" t="str">
        <f>IF('Data Export'!$C25="","","")</f>
        <v/>
      </c>
    </row>
    <row r="26" spans="1:45" x14ac:dyDescent="0.2">
      <c r="A26" t="str">
        <f>'Fan Control'!$B$3</f>
        <v>Evaporator Fan Controllers</v>
      </c>
      <c r="B26">
        <v>25</v>
      </c>
      <c r="C26">
        <f>IF('Fan Control'!O12&gt;0,'Fan Control'!K12,"")</f>
        <v>0</v>
      </c>
      <c r="D26" t="str">
        <f>IF($C26="","",'Look Up Tables'!$AS$52)</f>
        <v>EvapFanCntrl</v>
      </c>
      <c r="E26" t="str">
        <f>IF('Data Export'!$C26="","", 'Fan Control'!O12)</f>
        <v/>
      </c>
      <c r="F26" s="373">
        <f>IF('Data Export'!C26="","", 'Project Summary'!$C$6)</f>
        <v>0</v>
      </c>
      <c r="G26">
        <f>IF('Data Export'!$C26="","",'Fan Control'!L12)</f>
        <v>0</v>
      </c>
      <c r="H26">
        <f>IF('Data Export'!$C26="","",'Fan Control'!M12)</f>
        <v>0</v>
      </c>
      <c r="I26">
        <f>IF('Data Export'!$C26="","", 'Project Summary'!$H$1)</f>
        <v>4.1399999999999997</v>
      </c>
      <c r="J26">
        <f>IF('Data Export'!$C26="","",'Fan Control'!D12)</f>
        <v>0</v>
      </c>
      <c r="K26">
        <f>IF('Data Export'!$C26="","",'Fan Control'!E12)</f>
        <v>0</v>
      </c>
      <c r="L26">
        <f>IF('Data Export'!$C26="","", 'Project Summary'!$C$13)</f>
        <v>0</v>
      </c>
      <c r="M26" t="str">
        <f>IF('Data Export'!$C26="","","")</f>
        <v/>
      </c>
      <c r="N26" t="str">
        <f>IF('Data Export'!$C26="","","")</f>
        <v/>
      </c>
      <c r="O26" s="374">
        <f>IF('Data Export'!$C26="","",IF('Fan Control'!G12="Refrigeration","Refrigerator",'Fan Control'!G12))</f>
        <v>0</v>
      </c>
      <c r="P26">
        <f>IF('Data Export'!$C26="","",ROUND('Fan Control'!H12,2))</f>
        <v>0</v>
      </c>
      <c r="Q26">
        <f>IF('Data Export'!$C26="","",'Fan Control'!J12)</f>
        <v>0</v>
      </c>
      <c r="R26" t="str">
        <f>IF('Data Export'!$C26="","","")</f>
        <v/>
      </c>
      <c r="S26" t="str">
        <f>IF('Data Export'!$C26="","","")</f>
        <v/>
      </c>
      <c r="T26" t="str">
        <f>IF('Data Export'!$C26="","","")</f>
        <v/>
      </c>
      <c r="U26">
        <f>IF('Data Export'!$C26="","",'Fan Control'!I12)</f>
        <v>0</v>
      </c>
      <c r="V26" t="str">
        <f>IF('Data Export'!$C26="","","")</f>
        <v/>
      </c>
      <c r="W26" t="str">
        <f>IF('Data Export'!$C26="","","")</f>
        <v/>
      </c>
      <c r="X26" t="str">
        <f>IF('Data Export'!$C26="","","")</f>
        <v/>
      </c>
      <c r="Y26" t="str">
        <f>IF('Data Export'!$C26="","","")</f>
        <v/>
      </c>
      <c r="Z26" t="str">
        <f>IF('Data Export'!$C26="","","")</f>
        <v/>
      </c>
      <c r="AA26" t="str">
        <f>IF('Data Export'!$C26="","","")</f>
        <v/>
      </c>
      <c r="AB26" t="str">
        <f>IF('Data Export'!$C26="","","")</f>
        <v/>
      </c>
      <c r="AC26" t="str">
        <f>IF('Data Export'!$C26="","","")</f>
        <v/>
      </c>
      <c r="AD26" t="str">
        <f>IF('Data Export'!$C26="","","")</f>
        <v/>
      </c>
      <c r="AE26" t="str">
        <f>IF('Data Export'!$C26="","","")</f>
        <v/>
      </c>
      <c r="AF26" t="str">
        <f>IF('Data Export'!$C26="","","")</f>
        <v/>
      </c>
      <c r="AG26" t="str">
        <f>IF('Data Export'!$C26="","","")</f>
        <v/>
      </c>
      <c r="AH26" t="str">
        <f>IF('Data Export'!$C26="","","")</f>
        <v/>
      </c>
      <c r="AI26" t="str">
        <f>IF('Data Export'!$C26="","","")</f>
        <v/>
      </c>
      <c r="AJ26" t="str">
        <f>IF('Data Export'!$C26="","","")</f>
        <v/>
      </c>
      <c r="AK26" t="str">
        <f>IF('Data Export'!$C26="","","")</f>
        <v/>
      </c>
      <c r="AL26" t="str">
        <f>IF('Data Export'!$C26="","","")</f>
        <v/>
      </c>
      <c r="AM26" t="str">
        <f>IF('Data Export'!$C26="","","")</f>
        <v/>
      </c>
      <c r="AN26" t="str">
        <f>IF('Data Export'!$C26="","","")</f>
        <v/>
      </c>
    </row>
    <row r="27" spans="1:45" x14ac:dyDescent="0.2">
      <c r="A27" t="str">
        <f>'Fan Control'!$B$3</f>
        <v>Evaporator Fan Controllers</v>
      </c>
      <c r="B27">
        <v>26</v>
      </c>
      <c r="C27">
        <f>IF('Fan Control'!O13&gt;0,'Fan Control'!K13,"")</f>
        <v>0</v>
      </c>
      <c r="D27" t="str">
        <f>IF($C27="","",'Look Up Tables'!$AS$52)</f>
        <v>EvapFanCntrl</v>
      </c>
      <c r="E27" t="str">
        <f>IF('Data Export'!$C27="","", 'Fan Control'!O13)</f>
        <v/>
      </c>
      <c r="F27" s="373">
        <f>IF('Data Export'!C27="","", 'Project Summary'!$C$6)</f>
        <v>0</v>
      </c>
      <c r="G27">
        <f>IF('Data Export'!$C27="","",'Fan Control'!L13)</f>
        <v>0</v>
      </c>
      <c r="H27">
        <f>IF('Data Export'!$C27="","",'Fan Control'!M13)</f>
        <v>0</v>
      </c>
      <c r="I27">
        <f>IF('Data Export'!$C27="","", 'Project Summary'!$H$1)</f>
        <v>4.1399999999999997</v>
      </c>
      <c r="J27">
        <f>IF('Data Export'!$C27="","",'Fan Control'!D13)</f>
        <v>0</v>
      </c>
      <c r="K27">
        <f>IF('Data Export'!$C27="","",'Fan Control'!E13)</f>
        <v>0</v>
      </c>
      <c r="L27">
        <f>IF('Data Export'!$C27="","", 'Project Summary'!$C$13)</f>
        <v>0</v>
      </c>
      <c r="M27" t="str">
        <f>IF('Data Export'!$C27="","","")</f>
        <v/>
      </c>
      <c r="N27" t="str">
        <f>IF('Data Export'!$C27="","","")</f>
        <v/>
      </c>
      <c r="O27" s="374">
        <f>IF('Data Export'!$C27="","",IF('Fan Control'!G13="Refrigeration","Refrigerator",'Fan Control'!G13))</f>
        <v>0</v>
      </c>
      <c r="P27">
        <f>IF('Data Export'!$C27="","",ROUND('Fan Control'!H13,2))</f>
        <v>0</v>
      </c>
      <c r="Q27">
        <f>IF('Data Export'!$C27="","",'Fan Control'!J13)</f>
        <v>0</v>
      </c>
      <c r="R27" t="str">
        <f>IF('Data Export'!$C27="","","")</f>
        <v/>
      </c>
      <c r="S27" t="str">
        <f>IF('Data Export'!$C27="","","")</f>
        <v/>
      </c>
      <c r="T27" t="str">
        <f>IF('Data Export'!$C27="","","")</f>
        <v/>
      </c>
      <c r="U27">
        <f>IF('Data Export'!$C27="","",'Fan Control'!I13)</f>
        <v>0</v>
      </c>
      <c r="V27" t="str">
        <f>IF('Data Export'!$C27="","","")</f>
        <v/>
      </c>
      <c r="W27" t="str">
        <f>IF('Data Export'!$C27="","","")</f>
        <v/>
      </c>
      <c r="X27" t="str">
        <f>IF('Data Export'!$C27="","","")</f>
        <v/>
      </c>
      <c r="Y27" t="str">
        <f>IF('Data Export'!$C27="","","")</f>
        <v/>
      </c>
      <c r="Z27" t="str">
        <f>IF('Data Export'!$C27="","","")</f>
        <v/>
      </c>
      <c r="AA27" t="str">
        <f>IF('Data Export'!$C27="","","")</f>
        <v/>
      </c>
      <c r="AB27" t="str">
        <f>IF('Data Export'!$C27="","","")</f>
        <v/>
      </c>
      <c r="AC27" t="str">
        <f>IF('Data Export'!$C27="","","")</f>
        <v/>
      </c>
      <c r="AD27" t="str">
        <f>IF('Data Export'!$C27="","","")</f>
        <v/>
      </c>
      <c r="AE27" t="str">
        <f>IF('Data Export'!$C27="","","")</f>
        <v/>
      </c>
      <c r="AF27" t="str">
        <f>IF('Data Export'!$C27="","","")</f>
        <v/>
      </c>
      <c r="AG27" t="str">
        <f>IF('Data Export'!$C27="","","")</f>
        <v/>
      </c>
      <c r="AH27" t="str">
        <f>IF('Data Export'!$C27="","","")</f>
        <v/>
      </c>
      <c r="AI27" t="str">
        <f>IF('Data Export'!$C27="","","")</f>
        <v/>
      </c>
      <c r="AJ27" t="str">
        <f>IF('Data Export'!$C27="","","")</f>
        <v/>
      </c>
      <c r="AK27" t="str">
        <f>IF('Data Export'!$C27="","","")</f>
        <v/>
      </c>
      <c r="AL27" t="str">
        <f>IF('Data Export'!$C27="","","")</f>
        <v/>
      </c>
      <c r="AM27" t="str">
        <f>IF('Data Export'!$C27="","","")</f>
        <v/>
      </c>
      <c r="AN27" t="str">
        <f>IF('Data Export'!$C27="","","")</f>
        <v/>
      </c>
    </row>
    <row r="28" spans="1:45" x14ac:dyDescent="0.2">
      <c r="A28" t="str">
        <f>'Fan Control'!$B$3</f>
        <v>Evaporator Fan Controllers</v>
      </c>
      <c r="B28">
        <v>27</v>
      </c>
      <c r="C28">
        <f>IF('Fan Control'!O14&gt;0,'Fan Control'!K14,"")</f>
        <v>0</v>
      </c>
      <c r="D28" t="str">
        <f>IF($C28="","",'Look Up Tables'!$AS$52)</f>
        <v>EvapFanCntrl</v>
      </c>
      <c r="E28" t="str">
        <f>IF('Data Export'!$C28="","", 'Fan Control'!O14)</f>
        <v/>
      </c>
      <c r="F28" s="373">
        <f>IF('Data Export'!C28="","", 'Project Summary'!$C$6)</f>
        <v>0</v>
      </c>
      <c r="G28">
        <f>IF('Data Export'!$C28="","",'Fan Control'!L14)</f>
        <v>0</v>
      </c>
      <c r="H28">
        <f>IF('Data Export'!$C28="","",'Fan Control'!M14)</f>
        <v>0</v>
      </c>
      <c r="I28">
        <f>IF('Data Export'!$C28="","", 'Project Summary'!$H$1)</f>
        <v>4.1399999999999997</v>
      </c>
      <c r="J28">
        <f>IF('Data Export'!$C28="","",'Fan Control'!D14)</f>
        <v>0</v>
      </c>
      <c r="K28">
        <f>IF('Data Export'!$C28="","",'Fan Control'!E14)</f>
        <v>0</v>
      </c>
      <c r="L28">
        <f>IF('Data Export'!$C28="","", 'Project Summary'!$C$13)</f>
        <v>0</v>
      </c>
      <c r="M28" t="str">
        <f>IF('Data Export'!$C28="","","")</f>
        <v/>
      </c>
      <c r="N28" t="str">
        <f>IF('Data Export'!$C28="","","")</f>
        <v/>
      </c>
      <c r="O28" s="374">
        <f>IF('Data Export'!$C28="","",IF('Fan Control'!G14="Refrigeration","Refrigerator",'Fan Control'!G14))</f>
        <v>0</v>
      </c>
      <c r="P28">
        <f>IF('Data Export'!$C28="","",ROUND('Fan Control'!H14,2))</f>
        <v>0</v>
      </c>
      <c r="Q28">
        <f>IF('Data Export'!$C28="","",'Fan Control'!J14)</f>
        <v>0</v>
      </c>
      <c r="R28" t="str">
        <f>IF('Data Export'!$C28="","","")</f>
        <v/>
      </c>
      <c r="S28" t="str">
        <f>IF('Data Export'!$C28="","","")</f>
        <v/>
      </c>
      <c r="T28" t="str">
        <f>IF('Data Export'!$C28="","","")</f>
        <v/>
      </c>
      <c r="U28">
        <f>IF('Data Export'!$C28="","",'Fan Control'!I14)</f>
        <v>0</v>
      </c>
      <c r="V28" t="str">
        <f>IF('Data Export'!$C28="","","")</f>
        <v/>
      </c>
      <c r="W28" t="str">
        <f>IF('Data Export'!$C28="","","")</f>
        <v/>
      </c>
      <c r="X28" t="str">
        <f>IF('Data Export'!$C28="","","")</f>
        <v/>
      </c>
      <c r="Y28" t="str">
        <f>IF('Data Export'!$C28="","","")</f>
        <v/>
      </c>
      <c r="Z28" t="str">
        <f>IF('Data Export'!$C28="","","")</f>
        <v/>
      </c>
      <c r="AA28" t="str">
        <f>IF('Data Export'!$C28="","","")</f>
        <v/>
      </c>
      <c r="AB28" t="str">
        <f>IF('Data Export'!$C28="","","")</f>
        <v/>
      </c>
      <c r="AC28" t="str">
        <f>IF('Data Export'!$C28="","","")</f>
        <v/>
      </c>
      <c r="AD28" t="str">
        <f>IF('Data Export'!$C28="","","")</f>
        <v/>
      </c>
      <c r="AE28" t="str">
        <f>IF('Data Export'!$C28="","","")</f>
        <v/>
      </c>
      <c r="AF28" t="str">
        <f>IF('Data Export'!$C28="","","")</f>
        <v/>
      </c>
      <c r="AG28" t="str">
        <f>IF('Data Export'!$C28="","","")</f>
        <v/>
      </c>
      <c r="AH28" t="str">
        <f>IF('Data Export'!$C28="","","")</f>
        <v/>
      </c>
      <c r="AI28" t="str">
        <f>IF('Data Export'!$C28="","","")</f>
        <v/>
      </c>
      <c r="AJ28" t="str">
        <f>IF('Data Export'!$C28="","","")</f>
        <v/>
      </c>
      <c r="AK28" t="str">
        <f>IF('Data Export'!$C28="","","")</f>
        <v/>
      </c>
      <c r="AL28" t="str">
        <f>IF('Data Export'!$C28="","","")</f>
        <v/>
      </c>
      <c r="AM28" t="str">
        <f>IF('Data Export'!$C28="","","")</f>
        <v/>
      </c>
      <c r="AN28" t="str">
        <f>IF('Data Export'!$C28="","","")</f>
        <v/>
      </c>
    </row>
    <row r="29" spans="1:45" x14ac:dyDescent="0.2">
      <c r="A29" t="str">
        <f>'Fan Control'!$B$3</f>
        <v>Evaporator Fan Controllers</v>
      </c>
      <c r="B29">
        <v>28</v>
      </c>
      <c r="C29">
        <f>IF('Fan Control'!O15&gt;0,'Fan Control'!K15,"")</f>
        <v>0</v>
      </c>
      <c r="D29" t="str">
        <f>IF($C29="","",'Look Up Tables'!$AS$52)</f>
        <v>EvapFanCntrl</v>
      </c>
      <c r="E29" t="str">
        <f>IF('Data Export'!$C29="","", 'Fan Control'!O15)</f>
        <v/>
      </c>
      <c r="F29" s="373">
        <f>IF('Data Export'!C29="","", 'Project Summary'!$C$6)</f>
        <v>0</v>
      </c>
      <c r="G29">
        <f>IF('Data Export'!$C29="","",'Fan Control'!L15)</f>
        <v>0</v>
      </c>
      <c r="H29">
        <f>IF('Data Export'!$C29="","",'Fan Control'!M15)</f>
        <v>0</v>
      </c>
      <c r="I29">
        <f>IF('Data Export'!$C29="","", 'Project Summary'!$H$1)</f>
        <v>4.1399999999999997</v>
      </c>
      <c r="J29">
        <f>IF('Data Export'!$C29="","",'Fan Control'!D15)</f>
        <v>0</v>
      </c>
      <c r="K29">
        <f>IF('Data Export'!$C29="","",'Fan Control'!E15)</f>
        <v>0</v>
      </c>
      <c r="L29">
        <f>IF('Data Export'!$C29="","", 'Project Summary'!$C$13)</f>
        <v>0</v>
      </c>
      <c r="M29" t="str">
        <f>IF('Data Export'!$C29="","","")</f>
        <v/>
      </c>
      <c r="N29" t="str">
        <f>IF('Data Export'!$C29="","","")</f>
        <v/>
      </c>
      <c r="O29" s="374">
        <f>IF('Data Export'!$C29="","",IF('Fan Control'!G15="Refrigeration","Refrigerator",'Fan Control'!G15))</f>
        <v>0</v>
      </c>
      <c r="P29">
        <f>IF('Data Export'!$C29="","",ROUND('Fan Control'!H15,2))</f>
        <v>0</v>
      </c>
      <c r="Q29">
        <f>IF('Data Export'!$C29="","",'Fan Control'!J15)</f>
        <v>0</v>
      </c>
      <c r="R29" t="str">
        <f>IF('Data Export'!$C29="","","")</f>
        <v/>
      </c>
      <c r="S29" t="str">
        <f>IF('Data Export'!$C29="","","")</f>
        <v/>
      </c>
      <c r="T29" t="str">
        <f>IF('Data Export'!$C29="","","")</f>
        <v/>
      </c>
      <c r="U29">
        <f>IF('Data Export'!$C29="","",'Fan Control'!I15)</f>
        <v>0</v>
      </c>
      <c r="V29" t="str">
        <f>IF('Data Export'!$C29="","","")</f>
        <v/>
      </c>
      <c r="W29" t="str">
        <f>IF('Data Export'!$C29="","","")</f>
        <v/>
      </c>
      <c r="X29" t="str">
        <f>IF('Data Export'!$C29="","","")</f>
        <v/>
      </c>
      <c r="Y29" t="str">
        <f>IF('Data Export'!$C29="","","")</f>
        <v/>
      </c>
      <c r="Z29" t="str">
        <f>IF('Data Export'!$C29="","","")</f>
        <v/>
      </c>
      <c r="AA29" t="str">
        <f>IF('Data Export'!$C29="","","")</f>
        <v/>
      </c>
      <c r="AB29" t="str">
        <f>IF('Data Export'!$C29="","","")</f>
        <v/>
      </c>
      <c r="AC29" t="str">
        <f>IF('Data Export'!$C29="","","")</f>
        <v/>
      </c>
      <c r="AD29" t="str">
        <f>IF('Data Export'!$C29="","","")</f>
        <v/>
      </c>
      <c r="AE29" t="str">
        <f>IF('Data Export'!$C29="","","")</f>
        <v/>
      </c>
      <c r="AF29" t="str">
        <f>IF('Data Export'!$C29="","","")</f>
        <v/>
      </c>
      <c r="AG29" t="str">
        <f>IF('Data Export'!$C29="","","")</f>
        <v/>
      </c>
      <c r="AH29" t="str">
        <f>IF('Data Export'!$C29="","","")</f>
        <v/>
      </c>
      <c r="AI29" t="str">
        <f>IF('Data Export'!$C29="","","")</f>
        <v/>
      </c>
      <c r="AJ29" t="str">
        <f>IF('Data Export'!$C29="","","")</f>
        <v/>
      </c>
      <c r="AK29" t="str">
        <f>IF('Data Export'!$C29="","","")</f>
        <v/>
      </c>
      <c r="AL29" t="str">
        <f>IF('Data Export'!$C29="","","")</f>
        <v/>
      </c>
      <c r="AM29" t="str">
        <f>IF('Data Export'!$C29="","","")</f>
        <v/>
      </c>
      <c r="AN29" t="str">
        <f>IF('Data Export'!$C29="","","")</f>
        <v/>
      </c>
    </row>
    <row r="30" spans="1:45" x14ac:dyDescent="0.2">
      <c r="A30" t="str">
        <f>'Fan Control'!$B$3</f>
        <v>Evaporator Fan Controllers</v>
      </c>
      <c r="B30">
        <v>29</v>
      </c>
      <c r="C30">
        <f>IF('Fan Control'!O16&gt;0,'Fan Control'!K16,"")</f>
        <v>0</v>
      </c>
      <c r="D30" t="str">
        <f>IF($C30="","",'Look Up Tables'!$AS$52)</f>
        <v>EvapFanCntrl</v>
      </c>
      <c r="E30" t="str">
        <f>IF('Data Export'!$C30="","", 'Fan Control'!O16)</f>
        <v/>
      </c>
      <c r="F30" s="373">
        <f>IF('Data Export'!C30="","", 'Project Summary'!$C$6)</f>
        <v>0</v>
      </c>
      <c r="G30">
        <f>IF('Data Export'!$C30="","",'Fan Control'!L16)</f>
        <v>0</v>
      </c>
      <c r="H30">
        <f>IF('Data Export'!$C30="","",'Fan Control'!M16)</f>
        <v>0</v>
      </c>
      <c r="I30">
        <f>IF('Data Export'!$C30="","", 'Project Summary'!$H$1)</f>
        <v>4.1399999999999997</v>
      </c>
      <c r="J30">
        <f>IF('Data Export'!$C30="","",'Fan Control'!D16)</f>
        <v>0</v>
      </c>
      <c r="K30">
        <f>IF('Data Export'!$C30="","",'Fan Control'!E16)</f>
        <v>0</v>
      </c>
      <c r="L30">
        <f>IF('Data Export'!$C30="","", 'Project Summary'!$C$13)</f>
        <v>0</v>
      </c>
      <c r="M30" t="str">
        <f>IF('Data Export'!$C30="","","")</f>
        <v/>
      </c>
      <c r="N30" t="str">
        <f>IF('Data Export'!$C30="","","")</f>
        <v/>
      </c>
      <c r="O30" s="374">
        <f>IF('Data Export'!$C30="","",IF('Fan Control'!G16="Refrigeration","Refrigerator",'Fan Control'!G16))</f>
        <v>0</v>
      </c>
      <c r="P30">
        <f>IF('Data Export'!$C30="","",ROUND('Fan Control'!H16,2))</f>
        <v>0</v>
      </c>
      <c r="Q30">
        <f>IF('Data Export'!$C30="","",'Fan Control'!J16)</f>
        <v>0</v>
      </c>
      <c r="R30" t="str">
        <f>IF('Data Export'!$C30="","","")</f>
        <v/>
      </c>
      <c r="S30" t="str">
        <f>IF('Data Export'!$C30="","","")</f>
        <v/>
      </c>
      <c r="T30" t="str">
        <f>IF('Data Export'!$C30="","","")</f>
        <v/>
      </c>
      <c r="U30">
        <f>IF('Data Export'!$C30="","",'Fan Control'!I16)</f>
        <v>0</v>
      </c>
      <c r="V30" t="str">
        <f>IF('Data Export'!$C30="","","")</f>
        <v/>
      </c>
      <c r="W30" t="str">
        <f>IF('Data Export'!$C30="","","")</f>
        <v/>
      </c>
      <c r="X30" t="str">
        <f>IF('Data Export'!$C30="","","")</f>
        <v/>
      </c>
      <c r="Y30" t="str">
        <f>IF('Data Export'!$C30="","","")</f>
        <v/>
      </c>
      <c r="Z30" t="str">
        <f>IF('Data Export'!$C30="","","")</f>
        <v/>
      </c>
      <c r="AA30" t="str">
        <f>IF('Data Export'!$C30="","","")</f>
        <v/>
      </c>
      <c r="AB30" t="str">
        <f>IF('Data Export'!$C30="","","")</f>
        <v/>
      </c>
      <c r="AC30" t="str">
        <f>IF('Data Export'!$C30="","","")</f>
        <v/>
      </c>
      <c r="AD30" t="str">
        <f>IF('Data Export'!$C30="","","")</f>
        <v/>
      </c>
      <c r="AE30" t="str">
        <f>IF('Data Export'!$C30="","","")</f>
        <v/>
      </c>
      <c r="AF30" t="str">
        <f>IF('Data Export'!$C30="","","")</f>
        <v/>
      </c>
      <c r="AG30" t="str">
        <f>IF('Data Export'!$C30="","","")</f>
        <v/>
      </c>
      <c r="AH30" t="str">
        <f>IF('Data Export'!$C30="","","")</f>
        <v/>
      </c>
      <c r="AI30" t="str">
        <f>IF('Data Export'!$C30="","","")</f>
        <v/>
      </c>
      <c r="AJ30" t="str">
        <f>IF('Data Export'!$C30="","","")</f>
        <v/>
      </c>
      <c r="AK30" t="str">
        <f>IF('Data Export'!$C30="","","")</f>
        <v/>
      </c>
      <c r="AL30" t="str">
        <f>IF('Data Export'!$C30="","","")</f>
        <v/>
      </c>
      <c r="AM30" t="str">
        <f>IF('Data Export'!$C30="","","")</f>
        <v/>
      </c>
      <c r="AN30" t="str">
        <f>IF('Data Export'!$C30="","","")</f>
        <v/>
      </c>
    </row>
    <row r="31" spans="1:45" s="90" customFormat="1" x14ac:dyDescent="0.2">
      <c r="A31" t="str">
        <f>'Fan Control'!$B$3</f>
        <v>Evaporator Fan Controllers</v>
      </c>
      <c r="B31" s="90">
        <v>30</v>
      </c>
      <c r="C31">
        <f>IF('Fan Control'!O17&gt;0,'Fan Control'!K17,"")</f>
        <v>0</v>
      </c>
      <c r="D31" t="str">
        <f>IF($C31="","",'Look Up Tables'!$AS$52)</f>
        <v>EvapFanCntrl</v>
      </c>
      <c r="E31" t="str">
        <f>IF('Data Export'!$C31="","", 'Fan Control'!O17)</f>
        <v/>
      </c>
      <c r="F31" s="373">
        <f>IF('Data Export'!C31="","", 'Project Summary'!$C$6)</f>
        <v>0</v>
      </c>
      <c r="G31">
        <f>IF('Data Export'!$C31="","",'Fan Control'!L17)</f>
        <v>0</v>
      </c>
      <c r="H31">
        <f>IF('Data Export'!$C31="","",'Fan Control'!M17)</f>
        <v>0</v>
      </c>
      <c r="I31">
        <f>IF('Data Export'!$C31="","", 'Project Summary'!$H$1)</f>
        <v>4.1399999999999997</v>
      </c>
      <c r="J31">
        <f>IF('Data Export'!$C31="","",'Fan Control'!D17)</f>
        <v>0</v>
      </c>
      <c r="K31">
        <f>IF('Data Export'!$C31="","",'Fan Control'!E17)</f>
        <v>0</v>
      </c>
      <c r="L31">
        <f>IF('Data Export'!$C31="","", 'Project Summary'!$C$13)</f>
        <v>0</v>
      </c>
      <c r="M31" t="str">
        <f>IF('Data Export'!$C31="","","")</f>
        <v/>
      </c>
      <c r="N31" t="str">
        <f>IF('Data Export'!$C31="","","")</f>
        <v/>
      </c>
      <c r="O31" s="374">
        <f>IF('Data Export'!$C31="","",IF('Fan Control'!G17="Refrigeration","Refrigerator",'Fan Control'!G17))</f>
        <v>0</v>
      </c>
      <c r="P31">
        <f>IF('Data Export'!$C31="","",ROUND('Fan Control'!H17,2))</f>
        <v>0</v>
      </c>
      <c r="Q31">
        <f>IF('Data Export'!$C31="","",'Fan Control'!J17)</f>
        <v>0</v>
      </c>
      <c r="R31" t="str">
        <f>IF('Data Export'!$C31="","","")</f>
        <v/>
      </c>
      <c r="S31" t="str">
        <f>IF('Data Export'!$C31="","","")</f>
        <v/>
      </c>
      <c r="T31" t="str">
        <f>IF('Data Export'!$C31="","","")</f>
        <v/>
      </c>
      <c r="U31">
        <f>IF('Data Export'!$C31="","",'Fan Control'!I17)</f>
        <v>0</v>
      </c>
      <c r="V31" t="str">
        <f>IF('Data Export'!$C31="","","")</f>
        <v/>
      </c>
      <c r="W31" t="str">
        <f>IF('Data Export'!$C31="","","")</f>
        <v/>
      </c>
      <c r="X31" t="str">
        <f>IF('Data Export'!$C31="","","")</f>
        <v/>
      </c>
      <c r="Y31" t="str">
        <f>IF('Data Export'!$C31="","","")</f>
        <v/>
      </c>
      <c r="Z31" t="str">
        <f>IF('Data Export'!$C31="","","")</f>
        <v/>
      </c>
      <c r="AA31" t="str">
        <f>IF('Data Export'!$C31="","","")</f>
        <v/>
      </c>
      <c r="AB31" t="str">
        <f>IF('Data Export'!$C31="","","")</f>
        <v/>
      </c>
      <c r="AC31" t="str">
        <f>IF('Data Export'!$C31="","","")</f>
        <v/>
      </c>
      <c r="AD31" t="str">
        <f>IF('Data Export'!$C31="","","")</f>
        <v/>
      </c>
      <c r="AE31" t="str">
        <f>IF('Data Export'!$C31="","","")</f>
        <v/>
      </c>
      <c r="AF31" t="str">
        <f>IF('Data Export'!$C31="","","")</f>
        <v/>
      </c>
      <c r="AG31" t="str">
        <f>IF('Data Export'!$C31="","","")</f>
        <v/>
      </c>
      <c r="AH31" t="str">
        <f>IF('Data Export'!$C31="","","")</f>
        <v/>
      </c>
      <c r="AI31" t="str">
        <f>IF('Data Export'!$C31="","","")</f>
        <v/>
      </c>
      <c r="AJ31" t="str">
        <f>IF('Data Export'!$C31="","","")</f>
        <v/>
      </c>
      <c r="AK31" t="str">
        <f>IF('Data Export'!$C31="","","")</f>
        <v/>
      </c>
      <c r="AL31" t="str">
        <f>IF('Data Export'!$C31="","","")</f>
        <v/>
      </c>
      <c r="AM31" t="str">
        <f>IF('Data Export'!$C31="","","")</f>
        <v/>
      </c>
      <c r="AN31" t="str">
        <f>IF('Data Export'!$C31="","","")</f>
        <v/>
      </c>
      <c r="AO31" s="113"/>
      <c r="AP31" s="116"/>
      <c r="AQ31" s="116"/>
      <c r="AR31" s="116"/>
      <c r="AS31" s="116"/>
    </row>
    <row r="32" spans="1:45" x14ac:dyDescent="0.2">
      <c r="A32" t="str">
        <f>'Float Control'!$B$3</f>
        <v>Floating Head Pressure Controls</v>
      </c>
      <c r="B32">
        <v>31</v>
      </c>
      <c r="C32">
        <f>IF('Float Control'!S8&gt;0,'Float Control'!I8,"")</f>
        <v>0</v>
      </c>
      <c r="D32" t="str">
        <f>IF($C32="","",'Look Up Tables'!$AS$54)</f>
        <v>FloatHeadPresCntrlTon</v>
      </c>
      <c r="E32" t="str">
        <f>IF('Data Export'!$C32="","", 'Float Control'!S8)</f>
        <v/>
      </c>
      <c r="F32" s="373">
        <f>IF('Data Export'!C32="","", 'Project Summary'!$C$6)</f>
        <v>0</v>
      </c>
      <c r="G32">
        <f>IF('Data Export'!$C32="","",'Float Control'!P8)</f>
        <v>0</v>
      </c>
      <c r="H32">
        <f>IF('Data Export'!$C32="","",'Float Control'!Q8)</f>
        <v>0</v>
      </c>
      <c r="I32">
        <f>IF('Data Export'!$C32="","", 'Project Summary'!$H$1)</f>
        <v>4.1399999999999997</v>
      </c>
      <c r="J32">
        <f>IF('Data Export'!$C32="","",'Float Control'!D8)</f>
        <v>0</v>
      </c>
      <c r="K32">
        <f>IF('Data Export'!$C32="","",'Float Control'!E8)</f>
        <v>0</v>
      </c>
      <c r="L32">
        <f>IF('Data Export'!$C32="","", 'Project Summary'!$C$13)</f>
        <v>0</v>
      </c>
      <c r="M32" t="str">
        <f>IF('Data Export'!$C32="","","")</f>
        <v/>
      </c>
      <c r="N32" t="str">
        <f>IF('Data Export'!$C32="","","")</f>
        <v/>
      </c>
      <c r="O32" s="121"/>
      <c r="P32" t="str">
        <f>IF('Data Export'!$C32="","","")</f>
        <v/>
      </c>
      <c r="Q32" t="str">
        <f>IF('Data Export'!$C32="","","")</f>
        <v/>
      </c>
      <c r="R32" t="str">
        <f>IF('Data Export'!$C32="","","")</f>
        <v/>
      </c>
      <c r="S32" t="str">
        <f>IF('Data Export'!$C32="","","")</f>
        <v/>
      </c>
      <c r="T32" t="str">
        <f>IF('Data Export'!$C32="","","")</f>
        <v/>
      </c>
      <c r="U32" t="str">
        <f>IF('Data Export'!$C32="","","")</f>
        <v/>
      </c>
      <c r="V32">
        <f>IF('Data Export'!$C32="","",'Float Control'!G8)</f>
        <v>0</v>
      </c>
      <c r="W32">
        <f>IF('Data Export'!$C32="","",'Float Control'!H8)</f>
        <v>0</v>
      </c>
      <c r="AL32" s="374" t="str">
        <f>IF('Data Export'!$C32="","",'Float Control'!K8)</f>
        <v/>
      </c>
    </row>
    <row r="33" spans="1:45" x14ac:dyDescent="0.2">
      <c r="A33" t="str">
        <f>'Float Control'!$B$3</f>
        <v>Floating Head Pressure Controls</v>
      </c>
      <c r="B33">
        <v>32</v>
      </c>
      <c r="C33">
        <f>IF('Float Control'!S9&gt;0,'Float Control'!I9,"")</f>
        <v>0</v>
      </c>
      <c r="D33" t="str">
        <f>IF($C33="","",'Look Up Tables'!$AS$54)</f>
        <v>FloatHeadPresCntrlTon</v>
      </c>
      <c r="E33" t="str">
        <f>IF('Data Export'!$C33="","", 'Float Control'!S9)</f>
        <v/>
      </c>
      <c r="F33" s="373">
        <f>IF('Data Export'!C33="","", 'Project Summary'!$C$6)</f>
        <v>0</v>
      </c>
      <c r="G33">
        <f>IF('Data Export'!$C33="","",'Float Control'!P9)</f>
        <v>0</v>
      </c>
      <c r="H33">
        <f>IF('Data Export'!$C33="","",'Float Control'!Q9)</f>
        <v>0</v>
      </c>
      <c r="I33">
        <f>IF('Data Export'!$C33="","", 'Project Summary'!$H$1)</f>
        <v>4.1399999999999997</v>
      </c>
      <c r="J33">
        <f>IF('Data Export'!$C33="","",'Float Control'!D9)</f>
        <v>0</v>
      </c>
      <c r="K33">
        <f>IF('Data Export'!$C33="","",'Float Control'!E9)</f>
        <v>0</v>
      </c>
      <c r="L33">
        <f>IF('Data Export'!$C33="","", 'Project Summary'!$C$13)</f>
        <v>0</v>
      </c>
      <c r="O33" s="121"/>
      <c r="V33">
        <f>IF('Data Export'!$C33="","",'Float Control'!G9)</f>
        <v>0</v>
      </c>
      <c r="W33">
        <f>IF('Data Export'!$C33="","",'Float Control'!H9)</f>
        <v>0</v>
      </c>
      <c r="AL33" s="374" t="str">
        <f>IF('Data Export'!$C33="","",'Float Control'!K9)</f>
        <v/>
      </c>
    </row>
    <row r="34" spans="1:45" x14ac:dyDescent="0.2">
      <c r="A34" t="str">
        <f>'Float Control'!$B$3</f>
        <v>Floating Head Pressure Controls</v>
      </c>
      <c r="B34">
        <v>33</v>
      </c>
      <c r="C34">
        <f>IF('Float Control'!S10&gt;0,'Float Control'!I10,"")</f>
        <v>0</v>
      </c>
      <c r="D34" t="str">
        <f>IF($C34="","",'Look Up Tables'!$AS$54)</f>
        <v>FloatHeadPresCntrlTon</v>
      </c>
      <c r="E34" t="str">
        <f>IF('Data Export'!$C34="","", 'Float Control'!S10)</f>
        <v/>
      </c>
      <c r="F34" s="373">
        <f>IF('Data Export'!C34="","", 'Project Summary'!$C$6)</f>
        <v>0</v>
      </c>
      <c r="G34">
        <f>IF('Data Export'!$C34="","",'Float Control'!P10)</f>
        <v>0</v>
      </c>
      <c r="H34">
        <f>IF('Data Export'!$C34="","",'Float Control'!Q10)</f>
        <v>0</v>
      </c>
      <c r="I34">
        <f>IF('Data Export'!$C34="","", 'Project Summary'!$H$1)</f>
        <v>4.1399999999999997</v>
      </c>
      <c r="J34">
        <f>IF('Data Export'!$C34="","",'Float Control'!D10)</f>
        <v>0</v>
      </c>
      <c r="K34">
        <f>IF('Data Export'!$C34="","",'Float Control'!E10)</f>
        <v>0</v>
      </c>
      <c r="L34">
        <f>IF('Data Export'!$C34="","", 'Project Summary'!$C$13)</f>
        <v>0</v>
      </c>
      <c r="O34" s="121"/>
      <c r="V34">
        <f>IF('Data Export'!$C34="","",'Float Control'!G10)</f>
        <v>0</v>
      </c>
      <c r="W34">
        <f>IF('Data Export'!$C34="","",'Float Control'!H10)</f>
        <v>0</v>
      </c>
      <c r="AL34" s="374" t="str">
        <f>IF('Data Export'!$C34="","",'Float Control'!K10)</f>
        <v/>
      </c>
    </row>
    <row r="35" spans="1:45" x14ac:dyDescent="0.2">
      <c r="A35" t="str">
        <f>'Float Control'!$B$3</f>
        <v>Floating Head Pressure Controls</v>
      </c>
      <c r="B35">
        <v>34</v>
      </c>
      <c r="C35">
        <f>IF('Float Control'!S11&gt;0,'Float Control'!I11,"")</f>
        <v>0</v>
      </c>
      <c r="D35" t="str">
        <f>IF($C35="","",'Look Up Tables'!$AS$54)</f>
        <v>FloatHeadPresCntrlTon</v>
      </c>
      <c r="E35" t="str">
        <f>IF('Data Export'!$C35="","", 'Float Control'!S11)</f>
        <v/>
      </c>
      <c r="F35" s="373">
        <f>IF('Data Export'!C35="","", 'Project Summary'!$C$6)</f>
        <v>0</v>
      </c>
      <c r="G35">
        <f>IF('Data Export'!$C35="","",'Float Control'!P11)</f>
        <v>0</v>
      </c>
      <c r="H35">
        <f>IF('Data Export'!$C35="","",'Float Control'!Q11)</f>
        <v>0</v>
      </c>
      <c r="I35">
        <f>IF('Data Export'!$C35="","", 'Project Summary'!$H$1)</f>
        <v>4.1399999999999997</v>
      </c>
      <c r="J35">
        <f>IF('Data Export'!$C35="","",'Float Control'!D11)</f>
        <v>0</v>
      </c>
      <c r="K35">
        <f>IF('Data Export'!$C35="","",'Float Control'!E11)</f>
        <v>0</v>
      </c>
      <c r="L35">
        <f>IF('Data Export'!$C35="","", 'Project Summary'!$C$13)</f>
        <v>0</v>
      </c>
      <c r="O35" s="121"/>
      <c r="V35">
        <f>IF('Data Export'!$C35="","",'Float Control'!G11)</f>
        <v>0</v>
      </c>
      <c r="W35">
        <f>IF('Data Export'!$C35="","",'Float Control'!H11)</f>
        <v>0</v>
      </c>
      <c r="AL35" s="374" t="str">
        <f>IF('Data Export'!$C35="","",'Float Control'!K11)</f>
        <v/>
      </c>
    </row>
    <row r="36" spans="1:45" x14ac:dyDescent="0.2">
      <c r="A36" t="str">
        <f>'Float Control'!$B$3</f>
        <v>Floating Head Pressure Controls</v>
      </c>
      <c r="B36">
        <v>35</v>
      </c>
      <c r="C36">
        <f>IF('Float Control'!S12&gt;0,'Float Control'!I12,"")</f>
        <v>0</v>
      </c>
      <c r="D36" t="str">
        <f>IF($C36="","",'Look Up Tables'!$AS$54)</f>
        <v>FloatHeadPresCntrlTon</v>
      </c>
      <c r="E36" t="str">
        <f>IF('Data Export'!$C36="","", 'Float Control'!S12)</f>
        <v/>
      </c>
      <c r="F36" s="373">
        <f>IF('Data Export'!C36="","", 'Project Summary'!$C$6)</f>
        <v>0</v>
      </c>
      <c r="G36">
        <f>IF('Data Export'!$C36="","",'Float Control'!P12)</f>
        <v>0</v>
      </c>
      <c r="H36">
        <f>IF('Data Export'!$C36="","",'Float Control'!Q12)</f>
        <v>0</v>
      </c>
      <c r="I36">
        <f>IF('Data Export'!$C36="","", 'Project Summary'!$H$1)</f>
        <v>4.1399999999999997</v>
      </c>
      <c r="J36">
        <f>IF('Data Export'!$C36="","",'Float Control'!D12)</f>
        <v>0</v>
      </c>
      <c r="K36">
        <f>IF('Data Export'!$C36="","",'Float Control'!E12)</f>
        <v>0</v>
      </c>
      <c r="L36">
        <f>IF('Data Export'!$C36="","", 'Project Summary'!$C$13)</f>
        <v>0</v>
      </c>
      <c r="O36" s="121"/>
      <c r="V36">
        <f>IF('Data Export'!$C36="","",'Float Control'!G12)</f>
        <v>0</v>
      </c>
      <c r="W36">
        <f>IF('Data Export'!$C36="","",'Float Control'!H12)</f>
        <v>0</v>
      </c>
      <c r="AL36" s="374" t="str">
        <f>IF('Data Export'!$C36="","",'Float Control'!K12)</f>
        <v/>
      </c>
    </row>
    <row r="37" spans="1:45" x14ac:dyDescent="0.2">
      <c r="A37" t="str">
        <f>'Float Control'!$B$3</f>
        <v>Floating Head Pressure Controls</v>
      </c>
      <c r="B37">
        <v>36</v>
      </c>
      <c r="C37">
        <f>IF('Float Control'!S13&gt;0,'Float Control'!I13,"")</f>
        <v>0</v>
      </c>
      <c r="D37" t="str">
        <f>IF($C37="","",'Look Up Tables'!$AS$54)</f>
        <v>FloatHeadPresCntrlTon</v>
      </c>
      <c r="E37" t="str">
        <f>IF('Data Export'!$C37="","", 'Float Control'!S13)</f>
        <v/>
      </c>
      <c r="F37" s="373">
        <f>IF('Data Export'!C37="","", 'Project Summary'!$C$6)</f>
        <v>0</v>
      </c>
      <c r="G37">
        <f>IF('Data Export'!$C37="","",'Float Control'!P13)</f>
        <v>0</v>
      </c>
      <c r="H37">
        <f>IF('Data Export'!$C37="","",'Float Control'!Q13)</f>
        <v>0</v>
      </c>
      <c r="I37">
        <f>IF('Data Export'!$C37="","", 'Project Summary'!$H$1)</f>
        <v>4.1399999999999997</v>
      </c>
      <c r="J37">
        <f>IF('Data Export'!$C37="","",'Float Control'!D13)</f>
        <v>0</v>
      </c>
      <c r="K37">
        <f>IF('Data Export'!$C37="","",'Float Control'!E13)</f>
        <v>0</v>
      </c>
      <c r="L37">
        <f>IF('Data Export'!$C37="","", 'Project Summary'!$C$13)</f>
        <v>0</v>
      </c>
      <c r="O37" s="121"/>
      <c r="V37">
        <f>IF('Data Export'!$C37="","",'Float Control'!G13)</f>
        <v>0</v>
      </c>
      <c r="W37">
        <f>IF('Data Export'!$C37="","",'Float Control'!H13)</f>
        <v>0</v>
      </c>
      <c r="AL37" s="374" t="str">
        <f>IF('Data Export'!$C37="","",'Float Control'!K13)</f>
        <v/>
      </c>
    </row>
    <row r="38" spans="1:45" x14ac:dyDescent="0.2">
      <c r="A38" t="str">
        <f>'Float Control'!$B$3</f>
        <v>Floating Head Pressure Controls</v>
      </c>
      <c r="B38">
        <v>37</v>
      </c>
      <c r="C38">
        <f>IF('Float Control'!S14&gt;0,'Float Control'!I14,"")</f>
        <v>0</v>
      </c>
      <c r="D38" t="str">
        <f>IF($C38="","",'Look Up Tables'!$AS$54)</f>
        <v>FloatHeadPresCntrlTon</v>
      </c>
      <c r="E38" t="str">
        <f>IF('Data Export'!$C38="","", 'Float Control'!S14)</f>
        <v/>
      </c>
      <c r="F38" s="373">
        <f>IF('Data Export'!C38="","", 'Project Summary'!$C$6)</f>
        <v>0</v>
      </c>
      <c r="G38">
        <f>IF('Data Export'!$C38="","",'Float Control'!P14)</f>
        <v>0</v>
      </c>
      <c r="H38">
        <f>IF('Data Export'!$C38="","",'Float Control'!Q14)</f>
        <v>0</v>
      </c>
      <c r="I38">
        <f>IF('Data Export'!$C38="","", 'Project Summary'!$H$1)</f>
        <v>4.1399999999999997</v>
      </c>
      <c r="J38">
        <f>IF('Data Export'!$C38="","",'Float Control'!D14)</f>
        <v>0</v>
      </c>
      <c r="K38">
        <f>IF('Data Export'!$C38="","",'Float Control'!E14)</f>
        <v>0</v>
      </c>
      <c r="L38">
        <f>IF('Data Export'!$C38="","", 'Project Summary'!$C$13)</f>
        <v>0</v>
      </c>
      <c r="O38" s="121"/>
      <c r="V38">
        <f>IF('Data Export'!$C38="","",'Float Control'!G14)</f>
        <v>0</v>
      </c>
      <c r="W38">
        <f>IF('Data Export'!$C38="","",'Float Control'!H14)</f>
        <v>0</v>
      </c>
      <c r="AL38" s="374" t="str">
        <f>IF('Data Export'!$C38="","",'Float Control'!K14)</f>
        <v/>
      </c>
    </row>
    <row r="39" spans="1:45" x14ac:dyDescent="0.2">
      <c r="A39" t="str">
        <f>'Float Control'!$B$3</f>
        <v>Floating Head Pressure Controls</v>
      </c>
      <c r="B39">
        <v>38</v>
      </c>
      <c r="C39">
        <f>IF('Float Control'!S15&gt;0,'Float Control'!I15,"")</f>
        <v>0</v>
      </c>
      <c r="D39" t="str">
        <f>IF($C39="","",'Look Up Tables'!$AS$54)</f>
        <v>FloatHeadPresCntrlTon</v>
      </c>
      <c r="E39" t="str">
        <f>IF('Data Export'!$C39="","", 'Float Control'!S15)</f>
        <v/>
      </c>
      <c r="F39" s="373">
        <f>IF('Data Export'!C39="","", 'Project Summary'!$C$6)</f>
        <v>0</v>
      </c>
      <c r="G39">
        <f>IF('Data Export'!$C39="","",'Float Control'!P15)</f>
        <v>0</v>
      </c>
      <c r="H39">
        <f>IF('Data Export'!$C39="","",'Float Control'!Q15)</f>
        <v>0</v>
      </c>
      <c r="I39">
        <f>IF('Data Export'!$C39="","", 'Project Summary'!$H$1)</f>
        <v>4.1399999999999997</v>
      </c>
      <c r="J39">
        <f>IF('Data Export'!$C39="","",'Float Control'!D15)</f>
        <v>0</v>
      </c>
      <c r="K39">
        <f>IF('Data Export'!$C39="","",'Float Control'!E15)</f>
        <v>0</v>
      </c>
      <c r="L39">
        <f>IF('Data Export'!$C39="","", 'Project Summary'!$C$13)</f>
        <v>0</v>
      </c>
      <c r="O39" s="121"/>
      <c r="V39">
        <f>IF('Data Export'!$C39="","",'Float Control'!G15)</f>
        <v>0</v>
      </c>
      <c r="W39">
        <f>IF('Data Export'!$C39="","",'Float Control'!H15)</f>
        <v>0</v>
      </c>
      <c r="AL39" s="374" t="str">
        <f>IF('Data Export'!$C39="","",'Float Control'!K15)</f>
        <v/>
      </c>
    </row>
    <row r="40" spans="1:45" x14ac:dyDescent="0.2">
      <c r="A40" t="str">
        <f>'Float Control'!$B$3</f>
        <v>Floating Head Pressure Controls</v>
      </c>
      <c r="B40">
        <v>39</v>
      </c>
      <c r="C40">
        <f>IF('Float Control'!S16&gt;0,'Float Control'!I16,"")</f>
        <v>0</v>
      </c>
      <c r="D40" t="str">
        <f>IF($C40="","",'Look Up Tables'!$AS$54)</f>
        <v>FloatHeadPresCntrlTon</v>
      </c>
      <c r="E40" t="str">
        <f>IF('Data Export'!$C40="","", 'Float Control'!S16)</f>
        <v/>
      </c>
      <c r="F40" s="373">
        <f>IF('Data Export'!C40="","", 'Project Summary'!$C$6)</f>
        <v>0</v>
      </c>
      <c r="G40">
        <f>IF('Data Export'!$C40="","",'Float Control'!P16)</f>
        <v>0</v>
      </c>
      <c r="H40">
        <f>IF('Data Export'!$C40="","",'Float Control'!Q16)</f>
        <v>0</v>
      </c>
      <c r="I40">
        <f>IF('Data Export'!$C40="","", 'Project Summary'!$H$1)</f>
        <v>4.1399999999999997</v>
      </c>
      <c r="J40">
        <f>IF('Data Export'!$C40="","",'Float Control'!D16)</f>
        <v>0</v>
      </c>
      <c r="K40">
        <f>IF('Data Export'!$C40="","",'Float Control'!E16)</f>
        <v>0</v>
      </c>
      <c r="L40">
        <f>IF('Data Export'!$C40="","", 'Project Summary'!$C$13)</f>
        <v>0</v>
      </c>
      <c r="O40" s="121"/>
      <c r="V40">
        <f>IF('Data Export'!$C40="","",'Float Control'!G16)</f>
        <v>0</v>
      </c>
      <c r="W40">
        <f>IF('Data Export'!$C40="","",'Float Control'!H16)</f>
        <v>0</v>
      </c>
      <c r="AL40" s="374" t="str">
        <f>IF('Data Export'!$C40="","",'Float Control'!K16)</f>
        <v/>
      </c>
    </row>
    <row r="41" spans="1:45" s="90" customFormat="1" x14ac:dyDescent="0.2">
      <c r="A41" t="str">
        <f>'Float Control'!$B$3</f>
        <v>Floating Head Pressure Controls</v>
      </c>
      <c r="B41" s="90">
        <v>40</v>
      </c>
      <c r="C41">
        <f>IF('Float Control'!S17&gt;0,'Float Control'!I17,"")</f>
        <v>0</v>
      </c>
      <c r="D41" t="str">
        <f>IF($C41="","",'Look Up Tables'!$AS$54)</f>
        <v>FloatHeadPresCntrlTon</v>
      </c>
      <c r="E41" t="str">
        <f>IF('Data Export'!$C41="","", 'Float Control'!S17)</f>
        <v/>
      </c>
      <c r="F41" s="373">
        <f>IF('Data Export'!C41="","", 'Project Summary'!$C$6)</f>
        <v>0</v>
      </c>
      <c r="G41">
        <f>IF('Data Export'!$C41="","",'Float Control'!P17)</f>
        <v>0</v>
      </c>
      <c r="H41">
        <f>IF('Data Export'!$C41="","",'Float Control'!Q17)</f>
        <v>0</v>
      </c>
      <c r="I41">
        <f>IF('Data Export'!$C41="","", 'Project Summary'!$H$1)</f>
        <v>4.1399999999999997</v>
      </c>
      <c r="J41">
        <f>IF('Data Export'!$C41="","",'Float Control'!D17)</f>
        <v>0</v>
      </c>
      <c r="K41">
        <f>IF('Data Export'!$C41="","",'Float Control'!E17)</f>
        <v>0</v>
      </c>
      <c r="L41">
        <f>IF('Data Export'!$C41="","", 'Project Summary'!$C$13)</f>
        <v>0</v>
      </c>
      <c r="O41" s="121"/>
      <c r="V41">
        <f>IF('Data Export'!$C41="","",'Float Control'!G17)</f>
        <v>0</v>
      </c>
      <c r="W41">
        <f>IF('Data Export'!$C41="","",'Float Control'!H17)</f>
        <v>0</v>
      </c>
      <c r="AL41" s="374" t="str">
        <f>IF('Data Export'!$C41="","",'Float Control'!K17)</f>
        <v/>
      </c>
      <c r="AO41" s="113"/>
      <c r="AP41" s="116"/>
      <c r="AQ41" s="116"/>
      <c r="AR41" s="116"/>
      <c r="AS41" s="116"/>
    </row>
    <row r="42" spans="1:45" x14ac:dyDescent="0.2">
      <c r="A42" t="str">
        <f>'Anti Sweat'!$B$3</f>
        <v>Anti Sweat Heater Controls</v>
      </c>
      <c r="B42">
        <v>41</v>
      </c>
      <c r="C42">
        <f>IF('Anti Sweat'!R8&gt;0,'Anti Sweat'!I8,"")</f>
        <v>0</v>
      </c>
      <c r="D42" t="str">
        <f>IF($C42="","",'Anti Sweat'!P8)</f>
        <v/>
      </c>
      <c r="E42" t="str">
        <f>IF('Data Export'!$C42="","",'Anti Sweat'!R8)</f>
        <v/>
      </c>
      <c r="F42" s="373">
        <f>IF('Data Export'!C42="","", 'Project Summary'!$C$6)</f>
        <v>0</v>
      </c>
      <c r="G42">
        <f>IF('Data Export'!$C42="","", 'Anti Sweat'!L8)</f>
        <v>0</v>
      </c>
      <c r="H42">
        <f>IF('Data Export'!$C42="","", 'Anti Sweat'!M8)</f>
        <v>0</v>
      </c>
      <c r="I42">
        <f>IF('Data Export'!$C42="","", 'Project Summary'!$H$1)</f>
        <v>4.1399999999999997</v>
      </c>
      <c r="J42">
        <f>IF('Data Export'!$C42="","", 'Anti Sweat'!D8)</f>
        <v>0</v>
      </c>
      <c r="K42">
        <f>IF('Data Export'!$C42="","", 'Anti Sweat'!E8)</f>
        <v>0</v>
      </c>
      <c r="L42">
        <f>IF('Data Export'!$C42="","", 'Project Summary'!$C$13)</f>
        <v>0</v>
      </c>
      <c r="M42" t="str">
        <f>IF('Data Export'!$C42="","", "")</f>
        <v/>
      </c>
      <c r="N42">
        <f>IF('Data Export'!$C42="","", 'Anti Sweat'!I8)</f>
        <v>0</v>
      </c>
      <c r="O42" s="377">
        <f>IF('Data Export'!$C42="","", IF('Anti Sweat'!G8="Refrigeration","Refrigerator",'Anti Sweat'!G8))</f>
        <v>0</v>
      </c>
      <c r="P42" t="str">
        <f>IF('Data Export'!$C42="","","")</f>
        <v/>
      </c>
      <c r="Q42" t="str">
        <f>IF('Data Export'!$C42="","","")</f>
        <v/>
      </c>
      <c r="R42" t="str">
        <f>IF('Data Export'!$C42="","","")</f>
        <v/>
      </c>
      <c r="S42" t="str">
        <f>IF('Data Export'!$C42="","","")</f>
        <v/>
      </c>
      <c r="T42" t="str">
        <f>IF('Data Export'!$C42="","","")</f>
        <v/>
      </c>
      <c r="U42">
        <f>IF('Data Export'!$C42="","",'Anti Sweat'!H8)</f>
        <v>0</v>
      </c>
      <c r="V42" t="str">
        <f>IF('Data Export'!$C42="","","")</f>
        <v/>
      </c>
      <c r="W42" t="str">
        <f>IF('Data Export'!$C42="","","")</f>
        <v/>
      </c>
      <c r="X42" t="str">
        <f>IF('Data Export'!$C42="","","")</f>
        <v/>
      </c>
      <c r="Y42" t="str">
        <f>IF('Data Export'!$C42="","","")</f>
        <v/>
      </c>
      <c r="Z42" t="str">
        <f>IF('Data Export'!$C42="","","")</f>
        <v/>
      </c>
      <c r="AA42" t="str">
        <f>IF('Data Export'!$C42="","","")</f>
        <v/>
      </c>
      <c r="AB42" t="str">
        <f>IF('Data Export'!$C42="","","")</f>
        <v/>
      </c>
      <c r="AC42" t="str">
        <f>IF('Data Export'!$C42="","","")</f>
        <v/>
      </c>
      <c r="AD42" t="str">
        <f>IF('Data Export'!$C42="","","")</f>
        <v/>
      </c>
      <c r="AE42" t="str">
        <f>IF('Data Export'!$C42="","","")</f>
        <v/>
      </c>
      <c r="AF42" t="str">
        <f>IF('Data Export'!$C42="","","")</f>
        <v/>
      </c>
      <c r="AG42" t="str">
        <f>IF('Data Export'!$C42="","","")</f>
        <v/>
      </c>
      <c r="AH42" t="str">
        <f>IF('Data Export'!$C42="","","")</f>
        <v/>
      </c>
      <c r="AI42" t="str">
        <f>IF('Data Export'!$C42="","","")</f>
        <v/>
      </c>
      <c r="AJ42" t="str">
        <f>IF('Data Export'!$C42="","","")</f>
        <v/>
      </c>
      <c r="AK42" t="str">
        <f>IF('Data Export'!$C42="","","")</f>
        <v/>
      </c>
      <c r="AL42" s="374" t="str">
        <f>IF('Data Export'!$C42="","",IF('Anti Sweat'!G8='Look Up Tables'!$D$3,"Low Temperature",IF('Anti Sweat'!G8='Look Up Tables'!$D$4,"Medium Temperature","")))</f>
        <v/>
      </c>
      <c r="AM42" t="str">
        <f>IF('Data Export'!$C42="","","")</f>
        <v/>
      </c>
      <c r="AN42" t="str">
        <f>IF('Data Export'!$C42="","","")</f>
        <v/>
      </c>
      <c r="AO42" s="112" t="str">
        <f>IF('Data Export'!$C42="","","")</f>
        <v/>
      </c>
      <c r="AP42" s="115" t="str">
        <f>IF('Data Export'!$C42="","","")</f>
        <v/>
      </c>
      <c r="AQ42" s="115" t="str">
        <f>IF('Data Export'!$C42="","","")</f>
        <v/>
      </c>
      <c r="AR42" s="115" t="str">
        <f>IF('Data Export'!$C42="","","")</f>
        <v/>
      </c>
      <c r="AS42" s="115" t="str">
        <f>IF('Data Export'!$C42="","","")</f>
        <v/>
      </c>
    </row>
    <row r="43" spans="1:45" x14ac:dyDescent="0.2">
      <c r="A43" t="str">
        <f>'Anti Sweat'!$B$3</f>
        <v>Anti Sweat Heater Controls</v>
      </c>
      <c r="B43">
        <v>42</v>
      </c>
      <c r="C43">
        <f>IF('Anti Sweat'!R9&gt;0,'Anti Sweat'!I9,"")</f>
        <v>0</v>
      </c>
      <c r="D43" t="str">
        <f>IF($C43="","",'Anti Sweat'!P9)</f>
        <v/>
      </c>
      <c r="E43" t="str">
        <f>IF('Data Export'!$C43="","",'Anti Sweat'!R9)</f>
        <v/>
      </c>
      <c r="F43" s="373">
        <f>IF('Data Export'!C43="","", 'Project Summary'!$C$6)</f>
        <v>0</v>
      </c>
      <c r="G43">
        <f>IF('Data Export'!$C43="","", 'Anti Sweat'!L9)</f>
        <v>0</v>
      </c>
      <c r="H43">
        <f>IF('Data Export'!$C43="","", 'Anti Sweat'!M9)</f>
        <v>0</v>
      </c>
      <c r="I43">
        <f>IF('Data Export'!$C43="","", 'Project Summary'!$H$1)</f>
        <v>4.1399999999999997</v>
      </c>
      <c r="J43">
        <f>IF('Data Export'!$C43="","", 'Anti Sweat'!D9)</f>
        <v>0</v>
      </c>
      <c r="K43">
        <f>IF('Data Export'!$C43="","", 'Anti Sweat'!E9)</f>
        <v>0</v>
      </c>
      <c r="L43">
        <f>IF('Data Export'!$C43="","", 'Project Summary'!$C$13)</f>
        <v>0</v>
      </c>
      <c r="M43" t="str">
        <f>IF('Data Export'!$C43="","", "")</f>
        <v/>
      </c>
      <c r="N43">
        <f>IF('Data Export'!$C43="","", 'Anti Sweat'!I9)</f>
        <v>0</v>
      </c>
      <c r="O43" s="377">
        <f>IF('Data Export'!$C43="","", IF('Anti Sweat'!G9="Refrigeration","Refrigerator",'Anti Sweat'!G9))</f>
        <v>0</v>
      </c>
      <c r="P43" t="str">
        <f>IF('Data Export'!$C43="","","")</f>
        <v/>
      </c>
      <c r="Q43" t="str">
        <f>IF('Data Export'!$C43="","","")</f>
        <v/>
      </c>
      <c r="R43" t="str">
        <f>IF('Data Export'!$C43="","","")</f>
        <v/>
      </c>
      <c r="S43" t="str">
        <f>IF('Data Export'!$C43="","","")</f>
        <v/>
      </c>
      <c r="T43" t="str">
        <f>IF('Data Export'!$C43="","","")</f>
        <v/>
      </c>
      <c r="U43">
        <f>IF('Data Export'!$C43="","",'Anti Sweat'!H9)</f>
        <v>0</v>
      </c>
      <c r="V43" t="str">
        <f>IF('Data Export'!$C43="","","")</f>
        <v/>
      </c>
      <c r="W43" t="str">
        <f>IF('Data Export'!$C43="","","")</f>
        <v/>
      </c>
      <c r="X43" t="str">
        <f>IF('Data Export'!$C43="","","")</f>
        <v/>
      </c>
      <c r="Y43" t="str">
        <f>IF('Data Export'!$C43="","","")</f>
        <v/>
      </c>
      <c r="Z43" t="str">
        <f>IF('Data Export'!$C43="","","")</f>
        <v/>
      </c>
      <c r="AA43" t="str">
        <f>IF('Data Export'!$C43="","","")</f>
        <v/>
      </c>
      <c r="AB43" t="str">
        <f>IF('Data Export'!$C43="","","")</f>
        <v/>
      </c>
      <c r="AC43" t="str">
        <f>IF('Data Export'!$C43="","","")</f>
        <v/>
      </c>
      <c r="AD43" t="str">
        <f>IF('Data Export'!$C43="","","")</f>
        <v/>
      </c>
      <c r="AE43" t="str">
        <f>IF('Data Export'!$C43="","","")</f>
        <v/>
      </c>
      <c r="AF43" t="str">
        <f>IF('Data Export'!$C43="","","")</f>
        <v/>
      </c>
      <c r="AG43" t="str">
        <f>IF('Data Export'!$C43="","","")</f>
        <v/>
      </c>
      <c r="AH43" t="str">
        <f>IF('Data Export'!$C43="","","")</f>
        <v/>
      </c>
      <c r="AI43" t="str">
        <f>IF('Data Export'!$C43="","","")</f>
        <v/>
      </c>
      <c r="AJ43" t="str">
        <f>IF('Data Export'!$C43="","","")</f>
        <v/>
      </c>
      <c r="AK43" t="str">
        <f>IF('Data Export'!$C43="","","")</f>
        <v/>
      </c>
      <c r="AL43" s="374" t="str">
        <f>IF('Data Export'!$C43="","",IF('Anti Sweat'!G9='Look Up Tables'!$D$3,"Low Temperature",IF('Anti Sweat'!G9='Look Up Tables'!$D$4,"Medium Temperature","")))</f>
        <v/>
      </c>
      <c r="AM43" t="str">
        <f>IF('Data Export'!$C43="","","")</f>
        <v/>
      </c>
      <c r="AN43" t="str">
        <f>IF('Data Export'!$C43="","","")</f>
        <v/>
      </c>
      <c r="AO43" s="112" t="str">
        <f>IF('Data Export'!$C43="","","")</f>
        <v/>
      </c>
      <c r="AP43" s="115" t="str">
        <f>IF('Data Export'!$C43="","","")</f>
        <v/>
      </c>
      <c r="AQ43" s="115" t="str">
        <f>IF('Data Export'!$C43="","","")</f>
        <v/>
      </c>
      <c r="AR43" s="115" t="str">
        <f>IF('Data Export'!$C43="","","")</f>
        <v/>
      </c>
      <c r="AS43" s="115" t="str">
        <f>IF('Data Export'!$C43="","","")</f>
        <v/>
      </c>
    </row>
    <row r="44" spans="1:45" x14ac:dyDescent="0.2">
      <c r="A44" t="str">
        <f>'Anti Sweat'!$B$3</f>
        <v>Anti Sweat Heater Controls</v>
      </c>
      <c r="B44">
        <v>43</v>
      </c>
      <c r="C44">
        <f>IF('Anti Sweat'!R10&gt;0,'Anti Sweat'!I10,"")</f>
        <v>0</v>
      </c>
      <c r="D44" t="str">
        <f>IF($C44="","",'Anti Sweat'!P10)</f>
        <v/>
      </c>
      <c r="E44" t="str">
        <f>IF('Data Export'!$C44="","",'Anti Sweat'!R10)</f>
        <v/>
      </c>
      <c r="F44" s="373">
        <f>IF('Data Export'!C44="","", 'Project Summary'!$C$6)</f>
        <v>0</v>
      </c>
      <c r="G44">
        <f>IF('Data Export'!$C44="","", 'Anti Sweat'!L10)</f>
        <v>0</v>
      </c>
      <c r="H44">
        <f>IF('Data Export'!$C44="","", 'Anti Sweat'!M10)</f>
        <v>0</v>
      </c>
      <c r="I44">
        <f>IF('Data Export'!$C44="","", 'Project Summary'!$H$1)</f>
        <v>4.1399999999999997</v>
      </c>
      <c r="J44">
        <f>IF('Data Export'!$C44="","", 'Anti Sweat'!D10)</f>
        <v>0</v>
      </c>
      <c r="K44">
        <f>IF('Data Export'!$C44="","", 'Anti Sweat'!E10)</f>
        <v>0</v>
      </c>
      <c r="L44">
        <f>IF('Data Export'!$C44="","", 'Project Summary'!$C$13)</f>
        <v>0</v>
      </c>
      <c r="M44" t="str">
        <f>IF('Data Export'!$C44="","", "")</f>
        <v/>
      </c>
      <c r="N44">
        <f>IF('Data Export'!$C44="","", 'Anti Sweat'!I10)</f>
        <v>0</v>
      </c>
      <c r="O44" s="377">
        <f>IF('Data Export'!$C44="","", IF('Anti Sweat'!G10="Refrigeration","Refrigerator",'Anti Sweat'!G10))</f>
        <v>0</v>
      </c>
      <c r="P44" t="str">
        <f>IF('Data Export'!$C44="","","")</f>
        <v/>
      </c>
      <c r="Q44" t="str">
        <f>IF('Data Export'!$C44="","","")</f>
        <v/>
      </c>
      <c r="R44" t="str">
        <f>IF('Data Export'!$C44="","","")</f>
        <v/>
      </c>
      <c r="S44" t="str">
        <f>IF('Data Export'!$C44="","","")</f>
        <v/>
      </c>
      <c r="T44" t="str">
        <f>IF('Data Export'!$C44="","","")</f>
        <v/>
      </c>
      <c r="U44">
        <f>IF('Data Export'!$C44="","",'Anti Sweat'!H10)</f>
        <v>0</v>
      </c>
      <c r="V44" t="str">
        <f>IF('Data Export'!$C44="","","")</f>
        <v/>
      </c>
      <c r="W44" t="str">
        <f>IF('Data Export'!$C44="","","")</f>
        <v/>
      </c>
      <c r="X44" t="str">
        <f>IF('Data Export'!$C44="","","")</f>
        <v/>
      </c>
      <c r="Y44" t="str">
        <f>IF('Data Export'!$C44="","","")</f>
        <v/>
      </c>
      <c r="Z44" t="str">
        <f>IF('Data Export'!$C44="","","")</f>
        <v/>
      </c>
      <c r="AA44" t="str">
        <f>IF('Data Export'!$C44="","","")</f>
        <v/>
      </c>
      <c r="AB44" t="str">
        <f>IF('Data Export'!$C44="","","")</f>
        <v/>
      </c>
      <c r="AC44" t="str">
        <f>IF('Data Export'!$C44="","","")</f>
        <v/>
      </c>
      <c r="AD44" t="str">
        <f>IF('Data Export'!$C44="","","")</f>
        <v/>
      </c>
      <c r="AE44" t="str">
        <f>IF('Data Export'!$C44="","","")</f>
        <v/>
      </c>
      <c r="AF44" t="str">
        <f>IF('Data Export'!$C44="","","")</f>
        <v/>
      </c>
      <c r="AG44" t="str">
        <f>IF('Data Export'!$C44="","","")</f>
        <v/>
      </c>
      <c r="AH44" t="str">
        <f>IF('Data Export'!$C44="","","")</f>
        <v/>
      </c>
      <c r="AI44" t="str">
        <f>IF('Data Export'!$C44="","","")</f>
        <v/>
      </c>
      <c r="AJ44" t="str">
        <f>IF('Data Export'!$C44="","","")</f>
        <v/>
      </c>
      <c r="AK44" t="str">
        <f>IF('Data Export'!$C44="","","")</f>
        <v/>
      </c>
      <c r="AL44" s="374" t="str">
        <f>IF('Data Export'!$C44="","",IF('Anti Sweat'!G10='Look Up Tables'!$D$3,"Low Temperature",IF('Anti Sweat'!G10='Look Up Tables'!$D$4,"Medium Temperature","")))</f>
        <v/>
      </c>
      <c r="AM44" t="str">
        <f>IF('Data Export'!$C44="","","")</f>
        <v/>
      </c>
      <c r="AN44" t="str">
        <f>IF('Data Export'!$C44="","","")</f>
        <v/>
      </c>
      <c r="AO44" s="112" t="str">
        <f>IF('Data Export'!$C44="","","")</f>
        <v/>
      </c>
      <c r="AP44" s="115" t="str">
        <f>IF('Data Export'!$C44="","","")</f>
        <v/>
      </c>
      <c r="AQ44" s="115" t="str">
        <f>IF('Data Export'!$C44="","","")</f>
        <v/>
      </c>
      <c r="AR44" s="115" t="str">
        <f>IF('Data Export'!$C44="","","")</f>
        <v/>
      </c>
      <c r="AS44" s="115" t="str">
        <f>IF('Data Export'!$C44="","","")</f>
        <v/>
      </c>
    </row>
    <row r="45" spans="1:45" x14ac:dyDescent="0.2">
      <c r="A45" t="str">
        <f>'Anti Sweat'!$B$3</f>
        <v>Anti Sweat Heater Controls</v>
      </c>
      <c r="B45">
        <v>44</v>
      </c>
      <c r="C45">
        <f>IF('Anti Sweat'!R11&gt;0,'Anti Sweat'!I11,"")</f>
        <v>0</v>
      </c>
      <c r="D45" t="str">
        <f>IF($C45="","",'Anti Sweat'!P11)</f>
        <v/>
      </c>
      <c r="E45" t="str">
        <f>IF('Data Export'!$C45="","",'Anti Sweat'!R11)</f>
        <v/>
      </c>
      <c r="F45" s="373">
        <f>IF('Data Export'!C45="","", 'Project Summary'!$C$6)</f>
        <v>0</v>
      </c>
      <c r="G45">
        <f>IF('Data Export'!$C45="","", 'Anti Sweat'!L11)</f>
        <v>0</v>
      </c>
      <c r="H45">
        <f>IF('Data Export'!$C45="","", 'Anti Sweat'!M11)</f>
        <v>0</v>
      </c>
      <c r="I45">
        <f>IF('Data Export'!$C45="","", 'Project Summary'!$H$1)</f>
        <v>4.1399999999999997</v>
      </c>
      <c r="J45">
        <f>IF('Data Export'!$C45="","", 'Anti Sweat'!D11)</f>
        <v>0</v>
      </c>
      <c r="K45">
        <f>IF('Data Export'!$C45="","", 'Anti Sweat'!E11)</f>
        <v>0</v>
      </c>
      <c r="L45">
        <f>IF('Data Export'!$C45="","", 'Project Summary'!$C$13)</f>
        <v>0</v>
      </c>
      <c r="M45" t="str">
        <f>IF('Data Export'!$C45="","", "")</f>
        <v/>
      </c>
      <c r="N45">
        <f>IF('Data Export'!$C45="","", 'Anti Sweat'!I11)</f>
        <v>0</v>
      </c>
      <c r="O45" s="377">
        <f>IF('Data Export'!$C45="","", IF('Anti Sweat'!G11="Refrigeration","Refrigerator",'Anti Sweat'!G11))</f>
        <v>0</v>
      </c>
      <c r="P45" t="str">
        <f>IF('Data Export'!$C45="","","")</f>
        <v/>
      </c>
      <c r="Q45" t="str">
        <f>IF('Data Export'!$C45="","","")</f>
        <v/>
      </c>
      <c r="R45" t="str">
        <f>IF('Data Export'!$C45="","","")</f>
        <v/>
      </c>
      <c r="S45" t="str">
        <f>IF('Data Export'!$C45="","","")</f>
        <v/>
      </c>
      <c r="T45" t="str">
        <f>IF('Data Export'!$C45="","","")</f>
        <v/>
      </c>
      <c r="U45">
        <f>IF('Data Export'!$C45="","",'Anti Sweat'!H11)</f>
        <v>0</v>
      </c>
      <c r="V45" t="str">
        <f>IF('Data Export'!$C45="","","")</f>
        <v/>
      </c>
      <c r="W45" t="str">
        <f>IF('Data Export'!$C45="","","")</f>
        <v/>
      </c>
      <c r="X45" t="str">
        <f>IF('Data Export'!$C45="","","")</f>
        <v/>
      </c>
      <c r="Y45" t="str">
        <f>IF('Data Export'!$C45="","","")</f>
        <v/>
      </c>
      <c r="Z45" t="str">
        <f>IF('Data Export'!$C45="","","")</f>
        <v/>
      </c>
      <c r="AA45" t="str">
        <f>IF('Data Export'!$C45="","","")</f>
        <v/>
      </c>
      <c r="AB45" t="str">
        <f>IF('Data Export'!$C45="","","")</f>
        <v/>
      </c>
      <c r="AC45" t="str">
        <f>IF('Data Export'!$C45="","","")</f>
        <v/>
      </c>
      <c r="AD45" t="str">
        <f>IF('Data Export'!$C45="","","")</f>
        <v/>
      </c>
      <c r="AE45" t="str">
        <f>IF('Data Export'!$C45="","","")</f>
        <v/>
      </c>
      <c r="AF45" t="str">
        <f>IF('Data Export'!$C45="","","")</f>
        <v/>
      </c>
      <c r="AG45" t="str">
        <f>IF('Data Export'!$C45="","","")</f>
        <v/>
      </c>
      <c r="AH45" t="str">
        <f>IF('Data Export'!$C45="","","")</f>
        <v/>
      </c>
      <c r="AI45" t="str">
        <f>IF('Data Export'!$C45="","","")</f>
        <v/>
      </c>
      <c r="AJ45" t="str">
        <f>IF('Data Export'!$C45="","","")</f>
        <v/>
      </c>
      <c r="AK45" t="str">
        <f>IF('Data Export'!$C45="","","")</f>
        <v/>
      </c>
      <c r="AL45" s="374" t="str">
        <f>IF('Data Export'!$C45="","",IF('Anti Sweat'!G11='Look Up Tables'!$D$3,"Low Temperature",IF('Anti Sweat'!G11='Look Up Tables'!$D$4,"Medium Temperature","")))</f>
        <v/>
      </c>
      <c r="AM45" t="str">
        <f>IF('Data Export'!$C45="","","")</f>
        <v/>
      </c>
      <c r="AN45" t="str">
        <f>IF('Data Export'!$C45="","","")</f>
        <v/>
      </c>
      <c r="AO45" s="112" t="str">
        <f>IF('Data Export'!$C45="","","")</f>
        <v/>
      </c>
      <c r="AP45" s="115" t="str">
        <f>IF('Data Export'!$C45="","","")</f>
        <v/>
      </c>
      <c r="AQ45" s="115" t="str">
        <f>IF('Data Export'!$C45="","","")</f>
        <v/>
      </c>
      <c r="AR45" s="115" t="str">
        <f>IF('Data Export'!$C45="","","")</f>
        <v/>
      </c>
      <c r="AS45" s="115" t="str">
        <f>IF('Data Export'!$C45="","","")</f>
        <v/>
      </c>
    </row>
    <row r="46" spans="1:45" x14ac:dyDescent="0.2">
      <c r="A46" t="str">
        <f>'Anti Sweat'!$B$3</f>
        <v>Anti Sweat Heater Controls</v>
      </c>
      <c r="B46">
        <v>45</v>
      </c>
      <c r="C46">
        <f>IF('Anti Sweat'!R12&gt;0,'Anti Sweat'!I12,"")</f>
        <v>0</v>
      </c>
      <c r="D46" t="str">
        <f>IF($C46="","",'Anti Sweat'!P12)</f>
        <v/>
      </c>
      <c r="E46" t="str">
        <f>IF('Data Export'!$C46="","",'Anti Sweat'!R12)</f>
        <v/>
      </c>
      <c r="F46" s="373">
        <f>IF('Data Export'!C46="","", 'Project Summary'!$C$6)</f>
        <v>0</v>
      </c>
      <c r="G46">
        <f>IF('Data Export'!$C46="","", 'Anti Sweat'!L12)</f>
        <v>0</v>
      </c>
      <c r="H46">
        <f>IF('Data Export'!$C46="","", 'Anti Sweat'!M12)</f>
        <v>0</v>
      </c>
      <c r="I46">
        <f>IF('Data Export'!$C46="","", 'Project Summary'!$H$1)</f>
        <v>4.1399999999999997</v>
      </c>
      <c r="J46">
        <f>IF('Data Export'!$C46="","", 'Anti Sweat'!D12)</f>
        <v>0</v>
      </c>
      <c r="K46">
        <f>IF('Data Export'!$C46="","", 'Anti Sweat'!E12)</f>
        <v>0</v>
      </c>
      <c r="L46">
        <f>IF('Data Export'!$C46="","", 'Project Summary'!$C$13)</f>
        <v>0</v>
      </c>
      <c r="M46" t="str">
        <f>IF('Data Export'!$C46="","", "")</f>
        <v/>
      </c>
      <c r="N46">
        <f>IF('Data Export'!$C46="","", 'Anti Sweat'!I12)</f>
        <v>0</v>
      </c>
      <c r="O46" s="377">
        <f>IF('Data Export'!$C46="","", IF('Anti Sweat'!G12="Refrigeration","Refrigerator",'Anti Sweat'!G12))</f>
        <v>0</v>
      </c>
      <c r="P46" t="str">
        <f>IF('Data Export'!$C46="","","")</f>
        <v/>
      </c>
      <c r="Q46" t="str">
        <f>IF('Data Export'!$C46="","","")</f>
        <v/>
      </c>
      <c r="R46" t="str">
        <f>IF('Data Export'!$C46="","","")</f>
        <v/>
      </c>
      <c r="S46" t="str">
        <f>IF('Data Export'!$C46="","","")</f>
        <v/>
      </c>
      <c r="T46" t="str">
        <f>IF('Data Export'!$C46="","","")</f>
        <v/>
      </c>
      <c r="U46">
        <f>IF('Data Export'!$C46="","",'Anti Sweat'!H12)</f>
        <v>0</v>
      </c>
      <c r="V46" t="str">
        <f>IF('Data Export'!$C46="","","")</f>
        <v/>
      </c>
      <c r="W46" t="str">
        <f>IF('Data Export'!$C46="","","")</f>
        <v/>
      </c>
      <c r="X46" t="str">
        <f>IF('Data Export'!$C46="","","")</f>
        <v/>
      </c>
      <c r="Y46" t="str">
        <f>IF('Data Export'!$C46="","","")</f>
        <v/>
      </c>
      <c r="Z46" t="str">
        <f>IF('Data Export'!$C46="","","")</f>
        <v/>
      </c>
      <c r="AA46" t="str">
        <f>IF('Data Export'!$C46="","","")</f>
        <v/>
      </c>
      <c r="AB46" t="str">
        <f>IF('Data Export'!$C46="","","")</f>
        <v/>
      </c>
      <c r="AC46" t="str">
        <f>IF('Data Export'!$C46="","","")</f>
        <v/>
      </c>
      <c r="AD46" t="str">
        <f>IF('Data Export'!$C46="","","")</f>
        <v/>
      </c>
      <c r="AE46" t="str">
        <f>IF('Data Export'!$C46="","","")</f>
        <v/>
      </c>
      <c r="AF46" t="str">
        <f>IF('Data Export'!$C46="","","")</f>
        <v/>
      </c>
      <c r="AG46" t="str">
        <f>IF('Data Export'!$C46="","","")</f>
        <v/>
      </c>
      <c r="AH46" t="str">
        <f>IF('Data Export'!$C46="","","")</f>
        <v/>
      </c>
      <c r="AI46" t="str">
        <f>IF('Data Export'!$C46="","","")</f>
        <v/>
      </c>
      <c r="AJ46" t="str">
        <f>IF('Data Export'!$C46="","","")</f>
        <v/>
      </c>
      <c r="AK46" t="str">
        <f>IF('Data Export'!$C46="","","")</f>
        <v/>
      </c>
      <c r="AL46" s="374" t="str">
        <f>IF('Data Export'!$C46="","",IF('Anti Sweat'!G12='Look Up Tables'!$D$3,"Low Temperature",IF('Anti Sweat'!G12='Look Up Tables'!$D$4,"Medium Temperature","")))</f>
        <v/>
      </c>
      <c r="AM46" t="str">
        <f>IF('Data Export'!$C46="","","")</f>
        <v/>
      </c>
      <c r="AN46" t="str">
        <f>IF('Data Export'!$C46="","","")</f>
        <v/>
      </c>
      <c r="AO46" s="112" t="str">
        <f>IF('Data Export'!$C46="","","")</f>
        <v/>
      </c>
      <c r="AP46" s="115" t="str">
        <f>IF('Data Export'!$C46="","","")</f>
        <v/>
      </c>
      <c r="AQ46" s="115" t="str">
        <f>IF('Data Export'!$C46="","","")</f>
        <v/>
      </c>
      <c r="AR46" s="115" t="str">
        <f>IF('Data Export'!$C46="","","")</f>
        <v/>
      </c>
      <c r="AS46" s="115" t="str">
        <f>IF('Data Export'!$C46="","","")</f>
        <v/>
      </c>
    </row>
    <row r="47" spans="1:45" x14ac:dyDescent="0.2">
      <c r="A47" t="str">
        <f>'Anti Sweat'!$B$3</f>
        <v>Anti Sweat Heater Controls</v>
      </c>
      <c r="B47">
        <v>46</v>
      </c>
      <c r="C47">
        <f>IF('Anti Sweat'!R13&gt;0,'Anti Sweat'!I13,"")</f>
        <v>0</v>
      </c>
      <c r="D47" t="str">
        <f>IF($C47="","",'Anti Sweat'!P13)</f>
        <v/>
      </c>
      <c r="E47" t="str">
        <f>IF('Data Export'!$C47="","",'Anti Sweat'!R13)</f>
        <v/>
      </c>
      <c r="F47" s="373">
        <f>IF('Data Export'!C47="","", 'Project Summary'!$C$6)</f>
        <v>0</v>
      </c>
      <c r="G47">
        <f>IF('Data Export'!$C47="","", 'Anti Sweat'!L13)</f>
        <v>0</v>
      </c>
      <c r="H47">
        <f>IF('Data Export'!$C47="","", 'Anti Sweat'!M13)</f>
        <v>0</v>
      </c>
      <c r="I47">
        <f>IF('Data Export'!$C47="","", 'Project Summary'!$H$1)</f>
        <v>4.1399999999999997</v>
      </c>
      <c r="J47">
        <f>IF('Data Export'!$C47="","", 'Anti Sweat'!D13)</f>
        <v>0</v>
      </c>
      <c r="K47">
        <f>IF('Data Export'!$C47="","", 'Anti Sweat'!E13)</f>
        <v>0</v>
      </c>
      <c r="L47">
        <f>IF('Data Export'!$C47="","", 'Project Summary'!$C$13)</f>
        <v>0</v>
      </c>
      <c r="M47" t="str">
        <f>IF('Data Export'!$C47="","", "")</f>
        <v/>
      </c>
      <c r="N47">
        <f>IF('Data Export'!$C47="","", 'Anti Sweat'!I13)</f>
        <v>0</v>
      </c>
      <c r="O47" s="377">
        <f>IF('Data Export'!$C47="","", IF('Anti Sweat'!G13="Refrigeration","Refrigerator",'Anti Sweat'!G13))</f>
        <v>0</v>
      </c>
      <c r="P47" t="str">
        <f>IF('Data Export'!$C47="","","")</f>
        <v/>
      </c>
      <c r="Q47" t="str">
        <f>IF('Data Export'!$C47="","","")</f>
        <v/>
      </c>
      <c r="R47" t="str">
        <f>IF('Data Export'!$C47="","","")</f>
        <v/>
      </c>
      <c r="S47" t="str">
        <f>IF('Data Export'!$C47="","","")</f>
        <v/>
      </c>
      <c r="T47" t="str">
        <f>IF('Data Export'!$C47="","","")</f>
        <v/>
      </c>
      <c r="U47">
        <f>IF('Data Export'!$C47="","",'Anti Sweat'!H13)</f>
        <v>0</v>
      </c>
      <c r="V47" t="str">
        <f>IF('Data Export'!$C47="","","")</f>
        <v/>
      </c>
      <c r="W47" t="str">
        <f>IF('Data Export'!$C47="","","")</f>
        <v/>
      </c>
      <c r="X47" t="str">
        <f>IF('Data Export'!$C47="","","")</f>
        <v/>
      </c>
      <c r="Y47" t="str">
        <f>IF('Data Export'!$C47="","","")</f>
        <v/>
      </c>
      <c r="Z47" t="str">
        <f>IF('Data Export'!$C47="","","")</f>
        <v/>
      </c>
      <c r="AA47" t="str">
        <f>IF('Data Export'!$C47="","","")</f>
        <v/>
      </c>
      <c r="AB47" t="str">
        <f>IF('Data Export'!$C47="","","")</f>
        <v/>
      </c>
      <c r="AC47" t="str">
        <f>IF('Data Export'!$C47="","","")</f>
        <v/>
      </c>
      <c r="AD47" t="str">
        <f>IF('Data Export'!$C47="","","")</f>
        <v/>
      </c>
      <c r="AE47" t="str">
        <f>IF('Data Export'!$C47="","","")</f>
        <v/>
      </c>
      <c r="AF47" t="str">
        <f>IF('Data Export'!$C47="","","")</f>
        <v/>
      </c>
      <c r="AG47" t="str">
        <f>IF('Data Export'!$C47="","","")</f>
        <v/>
      </c>
      <c r="AH47" t="str">
        <f>IF('Data Export'!$C47="","","")</f>
        <v/>
      </c>
      <c r="AI47" t="str">
        <f>IF('Data Export'!$C47="","","")</f>
        <v/>
      </c>
      <c r="AJ47" t="str">
        <f>IF('Data Export'!$C47="","","")</f>
        <v/>
      </c>
      <c r="AK47" t="str">
        <f>IF('Data Export'!$C47="","","")</f>
        <v/>
      </c>
      <c r="AL47" s="374" t="str">
        <f>IF('Data Export'!$C47="","",IF('Anti Sweat'!G13='Look Up Tables'!$D$3,"Low Temperature",IF('Anti Sweat'!G13='Look Up Tables'!$D$4,"Medium Temperature","")))</f>
        <v/>
      </c>
      <c r="AM47" t="str">
        <f>IF('Data Export'!$C47="","","")</f>
        <v/>
      </c>
      <c r="AN47" t="str">
        <f>IF('Data Export'!$C47="","","")</f>
        <v/>
      </c>
      <c r="AO47" s="112" t="str">
        <f>IF('Data Export'!$C47="","","")</f>
        <v/>
      </c>
      <c r="AP47" s="115" t="str">
        <f>IF('Data Export'!$C47="","","")</f>
        <v/>
      </c>
      <c r="AQ47" s="115" t="str">
        <f>IF('Data Export'!$C47="","","")</f>
        <v/>
      </c>
      <c r="AR47" s="115" t="str">
        <f>IF('Data Export'!$C47="","","")</f>
        <v/>
      </c>
      <c r="AS47" s="115" t="str">
        <f>IF('Data Export'!$C47="","","")</f>
        <v/>
      </c>
    </row>
    <row r="48" spans="1:45" x14ac:dyDescent="0.2">
      <c r="A48" t="str">
        <f>'Anti Sweat'!$B$3</f>
        <v>Anti Sweat Heater Controls</v>
      </c>
      <c r="B48">
        <v>47</v>
      </c>
      <c r="C48">
        <f>IF('Anti Sweat'!R14&gt;0,'Anti Sweat'!I14,"")</f>
        <v>0</v>
      </c>
      <c r="D48" t="str">
        <f>IF($C48="","",'Anti Sweat'!P14)</f>
        <v/>
      </c>
      <c r="E48" t="str">
        <f>IF('Data Export'!$C48="","",'Anti Sweat'!R14)</f>
        <v/>
      </c>
      <c r="F48" s="373">
        <f>IF('Data Export'!C48="","", 'Project Summary'!$C$6)</f>
        <v>0</v>
      </c>
      <c r="G48">
        <f>IF('Data Export'!$C48="","", 'Anti Sweat'!L14)</f>
        <v>0</v>
      </c>
      <c r="H48">
        <f>IF('Data Export'!$C48="","", 'Anti Sweat'!M14)</f>
        <v>0</v>
      </c>
      <c r="I48">
        <f>IF('Data Export'!$C48="","", 'Project Summary'!$H$1)</f>
        <v>4.1399999999999997</v>
      </c>
      <c r="J48">
        <f>IF('Data Export'!$C48="","", 'Anti Sweat'!D14)</f>
        <v>0</v>
      </c>
      <c r="K48">
        <f>IF('Data Export'!$C48="","", 'Anti Sweat'!E14)</f>
        <v>0</v>
      </c>
      <c r="L48">
        <f>IF('Data Export'!$C48="","", 'Project Summary'!$C$13)</f>
        <v>0</v>
      </c>
      <c r="M48" t="str">
        <f>IF('Data Export'!$C48="","", "")</f>
        <v/>
      </c>
      <c r="N48">
        <f>IF('Data Export'!$C48="","", 'Anti Sweat'!I14)</f>
        <v>0</v>
      </c>
      <c r="O48" s="377">
        <f>IF('Data Export'!$C48="","", IF('Anti Sweat'!G14="Refrigeration","Refrigerator",'Anti Sweat'!G14))</f>
        <v>0</v>
      </c>
      <c r="P48" t="str">
        <f>IF('Data Export'!$C48="","","")</f>
        <v/>
      </c>
      <c r="Q48" t="str">
        <f>IF('Data Export'!$C48="","","")</f>
        <v/>
      </c>
      <c r="R48" t="str">
        <f>IF('Data Export'!$C48="","","")</f>
        <v/>
      </c>
      <c r="S48" t="str">
        <f>IF('Data Export'!$C48="","","")</f>
        <v/>
      </c>
      <c r="T48" t="str">
        <f>IF('Data Export'!$C48="","","")</f>
        <v/>
      </c>
      <c r="U48">
        <f>IF('Data Export'!$C48="","",'Anti Sweat'!H14)</f>
        <v>0</v>
      </c>
      <c r="V48" t="str">
        <f>IF('Data Export'!$C48="","","")</f>
        <v/>
      </c>
      <c r="W48" t="str">
        <f>IF('Data Export'!$C48="","","")</f>
        <v/>
      </c>
      <c r="X48" t="str">
        <f>IF('Data Export'!$C48="","","")</f>
        <v/>
      </c>
      <c r="Y48" t="str">
        <f>IF('Data Export'!$C48="","","")</f>
        <v/>
      </c>
      <c r="Z48" t="str">
        <f>IF('Data Export'!$C48="","","")</f>
        <v/>
      </c>
      <c r="AA48" t="str">
        <f>IF('Data Export'!$C48="","","")</f>
        <v/>
      </c>
      <c r="AB48" t="str">
        <f>IF('Data Export'!$C48="","","")</f>
        <v/>
      </c>
      <c r="AC48" t="str">
        <f>IF('Data Export'!$C48="","","")</f>
        <v/>
      </c>
      <c r="AD48" t="str">
        <f>IF('Data Export'!$C48="","","")</f>
        <v/>
      </c>
      <c r="AE48" t="str">
        <f>IF('Data Export'!$C48="","","")</f>
        <v/>
      </c>
      <c r="AF48" t="str">
        <f>IF('Data Export'!$C48="","","")</f>
        <v/>
      </c>
      <c r="AG48" t="str">
        <f>IF('Data Export'!$C48="","","")</f>
        <v/>
      </c>
      <c r="AH48" t="str">
        <f>IF('Data Export'!$C48="","","")</f>
        <v/>
      </c>
      <c r="AI48" t="str">
        <f>IF('Data Export'!$C48="","","")</f>
        <v/>
      </c>
      <c r="AJ48" t="str">
        <f>IF('Data Export'!$C48="","","")</f>
        <v/>
      </c>
      <c r="AK48" t="str">
        <f>IF('Data Export'!$C48="","","")</f>
        <v/>
      </c>
      <c r="AL48" s="374" t="str">
        <f>IF('Data Export'!$C48="","",IF('Anti Sweat'!G14='Look Up Tables'!$D$3,"Low Temperature",IF('Anti Sweat'!G14='Look Up Tables'!$D$4,"Medium Temperature","")))</f>
        <v/>
      </c>
      <c r="AM48" t="str">
        <f>IF('Data Export'!$C48="","","")</f>
        <v/>
      </c>
      <c r="AN48" t="str">
        <f>IF('Data Export'!$C48="","","")</f>
        <v/>
      </c>
      <c r="AO48" s="112" t="str">
        <f>IF('Data Export'!$C48="","","")</f>
        <v/>
      </c>
      <c r="AP48" s="115" t="str">
        <f>IF('Data Export'!$C48="","","")</f>
        <v/>
      </c>
      <c r="AQ48" s="115" t="str">
        <f>IF('Data Export'!$C48="","","")</f>
        <v/>
      </c>
      <c r="AR48" s="115" t="str">
        <f>IF('Data Export'!$C48="","","")</f>
        <v/>
      </c>
      <c r="AS48" s="115" t="str">
        <f>IF('Data Export'!$C48="","","")</f>
        <v/>
      </c>
    </row>
    <row r="49" spans="1:45" x14ac:dyDescent="0.2">
      <c r="A49" t="str">
        <f>'Anti Sweat'!$B$3</f>
        <v>Anti Sweat Heater Controls</v>
      </c>
      <c r="B49">
        <v>48</v>
      </c>
      <c r="C49">
        <f>IF('Anti Sweat'!R15&gt;0,'Anti Sweat'!I15,"")</f>
        <v>0</v>
      </c>
      <c r="D49" t="str">
        <f>IF($C49="","",'Anti Sweat'!P15)</f>
        <v/>
      </c>
      <c r="E49" t="str">
        <f>IF('Data Export'!$C49="","",'Anti Sweat'!R15)</f>
        <v/>
      </c>
      <c r="F49" s="373">
        <f>IF('Data Export'!C49="","", 'Project Summary'!$C$6)</f>
        <v>0</v>
      </c>
      <c r="G49">
        <f>IF('Data Export'!$C49="","", 'Anti Sweat'!L15)</f>
        <v>0</v>
      </c>
      <c r="H49">
        <f>IF('Data Export'!$C49="","", 'Anti Sweat'!M15)</f>
        <v>0</v>
      </c>
      <c r="I49">
        <f>IF('Data Export'!$C49="","", 'Project Summary'!$H$1)</f>
        <v>4.1399999999999997</v>
      </c>
      <c r="J49">
        <f>IF('Data Export'!$C49="","", 'Anti Sweat'!D15)</f>
        <v>0</v>
      </c>
      <c r="K49">
        <f>IF('Data Export'!$C49="","", 'Anti Sweat'!E15)</f>
        <v>0</v>
      </c>
      <c r="L49">
        <f>IF('Data Export'!$C49="","", 'Project Summary'!$C$13)</f>
        <v>0</v>
      </c>
      <c r="M49" t="str">
        <f>IF('Data Export'!$C49="","", "")</f>
        <v/>
      </c>
      <c r="N49">
        <f>IF('Data Export'!$C49="","", 'Anti Sweat'!I15)</f>
        <v>0</v>
      </c>
      <c r="O49" s="377">
        <f>IF('Data Export'!$C49="","", IF('Anti Sweat'!G15="Refrigeration","Refrigerator",'Anti Sweat'!G15))</f>
        <v>0</v>
      </c>
      <c r="P49" t="str">
        <f>IF('Data Export'!$C49="","","")</f>
        <v/>
      </c>
      <c r="Q49" t="str">
        <f>IF('Data Export'!$C49="","","")</f>
        <v/>
      </c>
      <c r="R49" t="str">
        <f>IF('Data Export'!$C49="","","")</f>
        <v/>
      </c>
      <c r="S49" t="str">
        <f>IF('Data Export'!$C49="","","")</f>
        <v/>
      </c>
      <c r="T49" t="str">
        <f>IF('Data Export'!$C49="","","")</f>
        <v/>
      </c>
      <c r="U49">
        <f>IF('Data Export'!$C49="","",'Anti Sweat'!H15)</f>
        <v>0</v>
      </c>
      <c r="V49" t="str">
        <f>IF('Data Export'!$C49="","","")</f>
        <v/>
      </c>
      <c r="W49" t="str">
        <f>IF('Data Export'!$C49="","","")</f>
        <v/>
      </c>
      <c r="X49" t="str">
        <f>IF('Data Export'!$C49="","","")</f>
        <v/>
      </c>
      <c r="Y49" t="str">
        <f>IF('Data Export'!$C49="","","")</f>
        <v/>
      </c>
      <c r="Z49" t="str">
        <f>IF('Data Export'!$C49="","","")</f>
        <v/>
      </c>
      <c r="AA49" t="str">
        <f>IF('Data Export'!$C49="","","")</f>
        <v/>
      </c>
      <c r="AB49" t="str">
        <f>IF('Data Export'!$C49="","","")</f>
        <v/>
      </c>
      <c r="AC49" t="str">
        <f>IF('Data Export'!$C49="","","")</f>
        <v/>
      </c>
      <c r="AD49" t="str">
        <f>IF('Data Export'!$C49="","","")</f>
        <v/>
      </c>
      <c r="AE49" t="str">
        <f>IF('Data Export'!$C49="","","")</f>
        <v/>
      </c>
      <c r="AF49" t="str">
        <f>IF('Data Export'!$C49="","","")</f>
        <v/>
      </c>
      <c r="AG49" t="str">
        <f>IF('Data Export'!$C49="","","")</f>
        <v/>
      </c>
      <c r="AH49" t="str">
        <f>IF('Data Export'!$C49="","","")</f>
        <v/>
      </c>
      <c r="AI49" t="str">
        <f>IF('Data Export'!$C49="","","")</f>
        <v/>
      </c>
      <c r="AJ49" t="str">
        <f>IF('Data Export'!$C49="","","")</f>
        <v/>
      </c>
      <c r="AK49" t="str">
        <f>IF('Data Export'!$C49="","","")</f>
        <v/>
      </c>
      <c r="AL49" s="374" t="str">
        <f>IF('Data Export'!$C49="","",IF('Anti Sweat'!G15='Look Up Tables'!$D$3,"Low Temperature",IF('Anti Sweat'!G15='Look Up Tables'!$D$4,"Medium Temperature","")))</f>
        <v/>
      </c>
      <c r="AM49" t="str">
        <f>IF('Data Export'!$C49="","","")</f>
        <v/>
      </c>
      <c r="AN49" t="str">
        <f>IF('Data Export'!$C49="","","")</f>
        <v/>
      </c>
      <c r="AO49" s="112" t="str">
        <f>IF('Data Export'!$C49="","","")</f>
        <v/>
      </c>
      <c r="AP49" s="115" t="str">
        <f>IF('Data Export'!$C49="","","")</f>
        <v/>
      </c>
      <c r="AQ49" s="115" t="str">
        <f>IF('Data Export'!$C49="","","")</f>
        <v/>
      </c>
      <c r="AR49" s="115" t="str">
        <f>IF('Data Export'!$C49="","","")</f>
        <v/>
      </c>
      <c r="AS49" s="115" t="str">
        <f>IF('Data Export'!$C49="","","")</f>
        <v/>
      </c>
    </row>
    <row r="50" spans="1:45" x14ac:dyDescent="0.2">
      <c r="A50" t="str">
        <f>'Anti Sweat'!$B$3</f>
        <v>Anti Sweat Heater Controls</v>
      </c>
      <c r="B50">
        <v>49</v>
      </c>
      <c r="C50">
        <f>IF('Anti Sweat'!R16&gt;0,'Anti Sweat'!I16,"")</f>
        <v>0</v>
      </c>
      <c r="D50" t="str">
        <f>IF($C50="","",'Anti Sweat'!P16)</f>
        <v/>
      </c>
      <c r="E50" t="str">
        <f>IF('Data Export'!$C50="","",'Anti Sweat'!R16)</f>
        <v/>
      </c>
      <c r="F50" s="373">
        <f>IF('Data Export'!C50="","", 'Project Summary'!$C$6)</f>
        <v>0</v>
      </c>
      <c r="G50">
        <f>IF('Data Export'!$C50="","", 'Anti Sweat'!L16)</f>
        <v>0</v>
      </c>
      <c r="H50">
        <f>IF('Data Export'!$C50="","", 'Anti Sweat'!M16)</f>
        <v>0</v>
      </c>
      <c r="I50">
        <f>IF('Data Export'!$C50="","", 'Project Summary'!$H$1)</f>
        <v>4.1399999999999997</v>
      </c>
      <c r="J50">
        <f>IF('Data Export'!$C50="","", 'Anti Sweat'!D16)</f>
        <v>0</v>
      </c>
      <c r="K50">
        <f>IF('Data Export'!$C50="","", 'Anti Sweat'!E16)</f>
        <v>0</v>
      </c>
      <c r="L50">
        <f>IF('Data Export'!$C50="","", 'Project Summary'!$C$13)</f>
        <v>0</v>
      </c>
      <c r="M50" t="str">
        <f>IF('Data Export'!$C50="","", "")</f>
        <v/>
      </c>
      <c r="N50">
        <f>IF('Data Export'!$C50="","", 'Anti Sweat'!I16)</f>
        <v>0</v>
      </c>
      <c r="O50" s="377">
        <f>IF('Data Export'!$C50="","", IF('Anti Sweat'!G16="Refrigeration","Refrigerator",'Anti Sweat'!G16))</f>
        <v>0</v>
      </c>
      <c r="P50" t="str">
        <f>IF('Data Export'!$C50="","","")</f>
        <v/>
      </c>
      <c r="Q50" t="str">
        <f>IF('Data Export'!$C50="","","")</f>
        <v/>
      </c>
      <c r="R50" t="str">
        <f>IF('Data Export'!$C50="","","")</f>
        <v/>
      </c>
      <c r="S50" t="str">
        <f>IF('Data Export'!$C50="","","")</f>
        <v/>
      </c>
      <c r="T50" t="str">
        <f>IF('Data Export'!$C50="","","")</f>
        <v/>
      </c>
      <c r="U50">
        <f>IF('Data Export'!$C50="","",'Anti Sweat'!H16)</f>
        <v>0</v>
      </c>
      <c r="V50" t="str">
        <f>IF('Data Export'!$C50="","","")</f>
        <v/>
      </c>
      <c r="W50" t="str">
        <f>IF('Data Export'!$C50="","","")</f>
        <v/>
      </c>
      <c r="X50" t="str">
        <f>IF('Data Export'!$C50="","","")</f>
        <v/>
      </c>
      <c r="Y50" t="str">
        <f>IF('Data Export'!$C50="","","")</f>
        <v/>
      </c>
      <c r="Z50" t="str">
        <f>IF('Data Export'!$C50="","","")</f>
        <v/>
      </c>
      <c r="AA50" t="str">
        <f>IF('Data Export'!$C50="","","")</f>
        <v/>
      </c>
      <c r="AB50" t="str">
        <f>IF('Data Export'!$C50="","","")</f>
        <v/>
      </c>
      <c r="AC50" t="str">
        <f>IF('Data Export'!$C50="","","")</f>
        <v/>
      </c>
      <c r="AD50" t="str">
        <f>IF('Data Export'!$C50="","","")</f>
        <v/>
      </c>
      <c r="AE50" t="str">
        <f>IF('Data Export'!$C50="","","")</f>
        <v/>
      </c>
      <c r="AF50" t="str">
        <f>IF('Data Export'!$C50="","","")</f>
        <v/>
      </c>
      <c r="AG50" t="str">
        <f>IF('Data Export'!$C50="","","")</f>
        <v/>
      </c>
      <c r="AH50" t="str">
        <f>IF('Data Export'!$C50="","","")</f>
        <v/>
      </c>
      <c r="AI50" t="str">
        <f>IF('Data Export'!$C50="","","")</f>
        <v/>
      </c>
      <c r="AJ50" t="str">
        <f>IF('Data Export'!$C50="","","")</f>
        <v/>
      </c>
      <c r="AK50" t="str">
        <f>IF('Data Export'!$C50="","","")</f>
        <v/>
      </c>
      <c r="AL50" s="374" t="str">
        <f>IF('Data Export'!$C50="","",IF('Anti Sweat'!G16='Look Up Tables'!$D$3,"Low Temperature",IF('Anti Sweat'!G16='Look Up Tables'!$D$4,"Medium Temperature","")))</f>
        <v/>
      </c>
      <c r="AM50" t="str">
        <f>IF('Data Export'!$C50="","","")</f>
        <v/>
      </c>
      <c r="AN50" t="str">
        <f>IF('Data Export'!$C50="","","")</f>
        <v/>
      </c>
      <c r="AO50" s="112" t="str">
        <f>IF('Data Export'!$C50="","","")</f>
        <v/>
      </c>
      <c r="AP50" s="115" t="str">
        <f>IF('Data Export'!$C50="","","")</f>
        <v/>
      </c>
      <c r="AQ50" s="115" t="str">
        <f>IF('Data Export'!$C50="","","")</f>
        <v/>
      </c>
      <c r="AR50" s="115" t="str">
        <f>IF('Data Export'!$C50="","","")</f>
        <v/>
      </c>
      <c r="AS50" s="115" t="str">
        <f>IF('Data Export'!$C50="","","")</f>
        <v/>
      </c>
    </row>
    <row r="51" spans="1:45" s="90" customFormat="1" x14ac:dyDescent="0.2">
      <c r="A51" t="str">
        <f>'Anti Sweat'!$B$3</f>
        <v>Anti Sweat Heater Controls</v>
      </c>
      <c r="B51" s="90">
        <v>50</v>
      </c>
      <c r="C51">
        <f>IF('Anti Sweat'!R17&gt;0,'Anti Sweat'!I17,"")</f>
        <v>0</v>
      </c>
      <c r="D51" t="str">
        <f>IF($C51="","",'Anti Sweat'!P17)</f>
        <v/>
      </c>
      <c r="E51" t="str">
        <f>IF('Data Export'!$C51="","",'Anti Sweat'!R17)</f>
        <v/>
      </c>
      <c r="F51" s="373">
        <f>IF('Data Export'!C51="","", 'Project Summary'!$C$6)</f>
        <v>0</v>
      </c>
      <c r="G51">
        <f>IF('Data Export'!$C51="","", 'Anti Sweat'!L17)</f>
        <v>0</v>
      </c>
      <c r="H51">
        <f>IF('Data Export'!$C51="","", 'Anti Sweat'!M17)</f>
        <v>0</v>
      </c>
      <c r="I51">
        <f>IF('Data Export'!$C51="","", 'Project Summary'!$H$1)</f>
        <v>4.1399999999999997</v>
      </c>
      <c r="J51">
        <f>IF('Data Export'!$C51="","", 'Anti Sweat'!D17)</f>
        <v>0</v>
      </c>
      <c r="K51">
        <f>IF('Data Export'!$C51="","", 'Anti Sweat'!E17)</f>
        <v>0</v>
      </c>
      <c r="L51">
        <f>IF('Data Export'!$C51="","", 'Project Summary'!$C$13)</f>
        <v>0</v>
      </c>
      <c r="M51" t="str">
        <f>IF('Data Export'!$C51="","", "")</f>
        <v/>
      </c>
      <c r="N51" t="str">
        <f>IF('Data Export'!$C51="","", "")</f>
        <v/>
      </c>
      <c r="O51" s="377">
        <f>IF('Data Export'!$C51="","", IF('Anti Sweat'!G17="Refrigeration","Refrigerator",'Anti Sweat'!G17))</f>
        <v>0</v>
      </c>
      <c r="P51" t="str">
        <f>IF('Data Export'!$C51="","", "")</f>
        <v/>
      </c>
      <c r="Q51" t="str">
        <f>IF('Data Export'!$C51="","", "")</f>
        <v/>
      </c>
      <c r="R51" t="str">
        <f>IF('Data Export'!$C51="","", "")</f>
        <v/>
      </c>
      <c r="S51" t="str">
        <f>IF('Data Export'!$C51="","", "")</f>
        <v/>
      </c>
      <c r="T51" t="str">
        <f>IF('Data Export'!$C51="","", "")</f>
        <v/>
      </c>
      <c r="U51">
        <f>IF('Data Export'!$C51="","",'Anti Sweat'!H17)</f>
        <v>0</v>
      </c>
      <c r="V51" t="str">
        <f>IF('Data Export'!$C51="","", "")</f>
        <v/>
      </c>
      <c r="W51" t="str">
        <f>IF('Data Export'!$C51="","", "")</f>
        <v/>
      </c>
      <c r="X51" t="str">
        <f>IF('Data Export'!$C51="","", "")</f>
        <v/>
      </c>
      <c r="Y51" t="str">
        <f>IF('Data Export'!$C51="","", "")</f>
        <v/>
      </c>
      <c r="Z51" t="str">
        <f>IF('Data Export'!$C51="","", "")</f>
        <v/>
      </c>
      <c r="AA51" t="str">
        <f>IF('Data Export'!$C51="","", "")</f>
        <v/>
      </c>
      <c r="AB51" t="str">
        <f>IF('Data Export'!$C51="","", "")</f>
        <v/>
      </c>
      <c r="AC51" t="str">
        <f>IF('Data Export'!$C51="","", "")</f>
        <v/>
      </c>
      <c r="AD51" t="str">
        <f>IF('Data Export'!$C51="","", "")</f>
        <v/>
      </c>
      <c r="AE51" t="str">
        <f>IF('Data Export'!$C51="","", "")</f>
        <v/>
      </c>
      <c r="AF51" t="str">
        <f>IF('Data Export'!$C51="","", "")</f>
        <v/>
      </c>
      <c r="AG51" t="str">
        <f>IF('Data Export'!$C51="","", "")</f>
        <v/>
      </c>
      <c r="AH51" t="str">
        <f>IF('Data Export'!$C51="","", "")</f>
        <v/>
      </c>
      <c r="AI51" t="str">
        <f>IF('Data Export'!$C51="","", "")</f>
        <v/>
      </c>
      <c r="AJ51" t="str">
        <f>IF('Data Export'!$C51="","", "")</f>
        <v/>
      </c>
      <c r="AK51" t="str">
        <f>IF('Data Export'!$C51="","", "")</f>
        <v/>
      </c>
      <c r="AL51" s="374" t="str">
        <f>IF('Data Export'!$C51="","",IF('Anti Sweat'!G17='Look Up Tables'!$D$3,"Low Temperature",IF('Anti Sweat'!G17='Look Up Tables'!$D$4,"Medium Temperature","")))</f>
        <v/>
      </c>
      <c r="AM51" t="str">
        <f>IF('Data Export'!$C51="","", "")</f>
        <v/>
      </c>
      <c r="AN51" t="str">
        <f>IF('Data Export'!$C51="","", "")</f>
        <v/>
      </c>
      <c r="AO51" s="112" t="str">
        <f>IF('Data Export'!$C51="","", "")</f>
        <v/>
      </c>
      <c r="AP51" s="115" t="str">
        <f>IF('Data Export'!$C51="","", "")</f>
        <v/>
      </c>
      <c r="AQ51" s="115" t="str">
        <f>IF('Data Export'!$C51="","", "")</f>
        <v/>
      </c>
      <c r="AR51" s="115" t="str">
        <f>IF('Data Export'!$C51="","", "")</f>
        <v/>
      </c>
      <c r="AS51" s="115" t="str">
        <f>IF('Data Export'!$C51="","", "")</f>
        <v/>
      </c>
    </row>
    <row r="52" spans="1:45" x14ac:dyDescent="0.2">
      <c r="A52" t="str">
        <f>'Coil Defrost'!$B$3</f>
        <v>Evaporator Coil Defrost Control</v>
      </c>
      <c r="B52">
        <v>51</v>
      </c>
      <c r="C52">
        <f>IF('Coil Defrost'!P8&gt;0,'Coil Defrost'!H8,"")</f>
        <v>0</v>
      </c>
      <c r="D52" t="str">
        <f>IF($C52="","",IF('Coil Defrost'!G8="Freezer",'Look Up Tables'!$AS$56,'Look Up Tables'!$AS$55))</f>
        <v>EvapCoilDefCntrlCool</v>
      </c>
      <c r="E52" t="str">
        <f>IF('Data Export'!$C52="","",'Coil Defrost'!P8)</f>
        <v/>
      </c>
      <c r="F52" s="373">
        <f>IF('Data Export'!C52="","", 'Project Summary'!$C$6)</f>
        <v>0</v>
      </c>
      <c r="G52">
        <f>IF('Data Export'!$C52="","",'Coil Defrost'!M8)</f>
        <v>0</v>
      </c>
      <c r="H52">
        <f>IF('Data Export'!$C52="","", 'Coil Defrost'!N8)</f>
        <v>0</v>
      </c>
      <c r="I52">
        <f>IF('Data Export'!$C52="","", 'Project Summary'!$H$1)</f>
        <v>4.1399999999999997</v>
      </c>
      <c r="J52">
        <f>IF('Data Export'!$C52="","", 'Coil Defrost'!D8)</f>
        <v>0</v>
      </c>
      <c r="K52">
        <f>IF('Data Export'!$C52="","", 'Coil Defrost'!E8)</f>
        <v>0</v>
      </c>
      <c r="L52">
        <f>IF('Data Export'!$C52="","", 'Project Summary'!$C$13)</f>
        <v>0</v>
      </c>
      <c r="M52" t="str">
        <f>IF('Data Export'!$C52="","", "")</f>
        <v/>
      </c>
      <c r="N52" t="str">
        <f>IF('Data Export'!$C52="","", "")</f>
        <v/>
      </c>
      <c r="O52" s="374">
        <f>IF('Data Export'!$C52="","", IF('Coil Defrost'!G8="Refrigeration","Refrigerator",'Coil Defrost'!G8))</f>
        <v>0</v>
      </c>
      <c r="P52" t="str">
        <f>IF('Data Export'!$C52="","", "")</f>
        <v/>
      </c>
      <c r="Q52" t="str">
        <f>IF('Data Export'!$C52="","", "")</f>
        <v/>
      </c>
      <c r="R52" t="str">
        <f>IF('Data Export'!$C52="","", "")</f>
        <v/>
      </c>
      <c r="S52" t="str">
        <f>IF('Data Export'!$C52="","", "")</f>
        <v/>
      </c>
      <c r="T52" t="str">
        <f>IF('Data Export'!$C52="","", "")</f>
        <v/>
      </c>
      <c r="U52" t="str">
        <f>IF('Data Export'!$C52="","", "")</f>
        <v/>
      </c>
      <c r="V52" t="str">
        <f>IF('Data Export'!$C52="","", "")</f>
        <v/>
      </c>
      <c r="W52" t="str">
        <f>IF('Data Export'!$C52="","", "")</f>
        <v/>
      </c>
      <c r="X52" t="str">
        <f>IF('Data Export'!$C52="","", "")</f>
        <v/>
      </c>
      <c r="Y52" t="str">
        <f>IF('Data Export'!$C52="","", "")</f>
        <v/>
      </c>
      <c r="Z52" t="str">
        <f>IF('Data Export'!$C52="","", "")</f>
        <v/>
      </c>
      <c r="AA52" t="str">
        <f>IF('Data Export'!$C52="","", "")</f>
        <v/>
      </c>
      <c r="AB52" t="str">
        <f>IF('Data Export'!$C52="","", "")</f>
        <v/>
      </c>
      <c r="AC52" t="str">
        <f>IF('Data Export'!$C52="","", "")</f>
        <v/>
      </c>
      <c r="AD52" t="str">
        <f>IF('Data Export'!$C52="","", "")</f>
        <v/>
      </c>
      <c r="AE52" t="str">
        <f>IF('Data Export'!$C52="","", "")</f>
        <v/>
      </c>
      <c r="AF52" t="str">
        <f>IF('Data Export'!$C52="","", "")</f>
        <v/>
      </c>
      <c r="AG52" t="str">
        <f>IF('Data Export'!$C52="","", "")</f>
        <v/>
      </c>
      <c r="AH52" t="str">
        <f>IF('Data Export'!$C52="","", "")</f>
        <v/>
      </c>
      <c r="AI52" s="121"/>
      <c r="AJ52" t="str">
        <f>IF('Data Export'!$C52="","", "")</f>
        <v/>
      </c>
      <c r="AK52" t="str">
        <f>IF('Data Export'!$C52="","", "")</f>
        <v/>
      </c>
      <c r="AL52" t="str">
        <f>IF('Data Export'!$C52="","", "")</f>
        <v/>
      </c>
      <c r="AM52" t="str">
        <f>IF('Data Export'!$C52="","", "")</f>
        <v/>
      </c>
      <c r="AN52" t="str">
        <f>IF('Data Export'!$C52="","", "")</f>
        <v/>
      </c>
      <c r="AO52" s="112" t="str">
        <f>IF('Data Export'!$C52="","", "")</f>
        <v/>
      </c>
      <c r="AP52" s="115" t="str">
        <f>IF('Data Export'!$C52="","", "")</f>
        <v/>
      </c>
      <c r="AQ52" s="115" t="str">
        <f>IF('Data Export'!$C52="","", "")</f>
        <v/>
      </c>
      <c r="AR52" s="115" t="str">
        <f>IF('Data Export'!$C52="","", "")</f>
        <v/>
      </c>
      <c r="AS52" s="115" t="str">
        <f>IF('Data Export'!$C52="","", "")</f>
        <v/>
      </c>
    </row>
    <row r="53" spans="1:45" x14ac:dyDescent="0.2">
      <c r="A53" t="str">
        <f>'Coil Defrost'!$B$3</f>
        <v>Evaporator Coil Defrost Control</v>
      </c>
      <c r="B53">
        <v>52</v>
      </c>
      <c r="C53">
        <f>IF('Coil Defrost'!P9&gt;0,'Coil Defrost'!H9,"")</f>
        <v>0</v>
      </c>
      <c r="D53" t="str">
        <f>IF($C53="","",IF('Coil Defrost'!G9="Freezer",'Look Up Tables'!$AS$56,'Look Up Tables'!$AS$55))</f>
        <v>EvapCoilDefCntrlCool</v>
      </c>
      <c r="E53" t="str">
        <f>IF('Data Export'!$C53="","",'Coil Defrost'!P9)</f>
        <v/>
      </c>
      <c r="F53" s="373">
        <f>IF('Data Export'!C53="","", 'Project Summary'!$C$6)</f>
        <v>0</v>
      </c>
      <c r="G53">
        <f>IF('Data Export'!$C53="","",'Coil Defrost'!M9)</f>
        <v>0</v>
      </c>
      <c r="H53">
        <f>IF('Data Export'!$C53="","", 'Coil Defrost'!N9)</f>
        <v>0</v>
      </c>
      <c r="I53">
        <f>IF('Data Export'!$C53="","", 'Project Summary'!$H$1)</f>
        <v>4.1399999999999997</v>
      </c>
      <c r="J53">
        <f>IF('Data Export'!$C53="","", 'Coil Defrost'!D9)</f>
        <v>0</v>
      </c>
      <c r="K53">
        <f>IF('Data Export'!$C53="","", 'Coil Defrost'!E9)</f>
        <v>0</v>
      </c>
      <c r="L53">
        <f>IF('Data Export'!$C53="","", 'Project Summary'!$C$13)</f>
        <v>0</v>
      </c>
      <c r="M53" t="str">
        <f>IF('Data Export'!$C53="","", "")</f>
        <v/>
      </c>
      <c r="N53" t="str">
        <f>IF('Data Export'!$C53="","", "")</f>
        <v/>
      </c>
      <c r="O53" s="374">
        <f>IF('Data Export'!$C53="","", IF('Coil Defrost'!G9="Refrigeration","Refrigerator",'Coil Defrost'!G9))</f>
        <v>0</v>
      </c>
      <c r="P53" t="str">
        <f>IF('Data Export'!$C53="","", "")</f>
        <v/>
      </c>
      <c r="Q53" t="str">
        <f>IF('Data Export'!$C53="","", "")</f>
        <v/>
      </c>
      <c r="R53" t="str">
        <f>IF('Data Export'!$C53="","", "")</f>
        <v/>
      </c>
      <c r="S53" t="str">
        <f>IF('Data Export'!$C53="","", "")</f>
        <v/>
      </c>
      <c r="T53" t="str">
        <f>IF('Data Export'!$C53="","", "")</f>
        <v/>
      </c>
      <c r="U53" t="str">
        <f>IF('Data Export'!$C53="","", "")</f>
        <v/>
      </c>
      <c r="V53" t="str">
        <f>IF('Data Export'!$C53="","", "")</f>
        <v/>
      </c>
      <c r="W53" t="str">
        <f>IF('Data Export'!$C53="","", "")</f>
        <v/>
      </c>
      <c r="X53" t="str">
        <f>IF('Data Export'!$C53="","", "")</f>
        <v/>
      </c>
      <c r="Y53" t="str">
        <f>IF('Data Export'!$C53="","", "")</f>
        <v/>
      </c>
      <c r="Z53" t="str">
        <f>IF('Data Export'!$C53="","", "")</f>
        <v/>
      </c>
      <c r="AA53" t="str">
        <f>IF('Data Export'!$C53="","", "")</f>
        <v/>
      </c>
      <c r="AB53" t="str">
        <f>IF('Data Export'!$C53="","", "")</f>
        <v/>
      </c>
      <c r="AC53" t="str">
        <f>IF('Data Export'!$C53="","", "")</f>
        <v/>
      </c>
      <c r="AD53" t="str">
        <f>IF('Data Export'!$C53="","", "")</f>
        <v/>
      </c>
      <c r="AE53" t="str">
        <f>IF('Data Export'!$C53="","", "")</f>
        <v/>
      </c>
      <c r="AF53" t="str">
        <f>IF('Data Export'!$C53="","", "")</f>
        <v/>
      </c>
      <c r="AG53" t="str">
        <f>IF('Data Export'!$C53="","", "")</f>
        <v/>
      </c>
      <c r="AH53" t="str">
        <f>IF('Data Export'!$C53="","", "")</f>
        <v/>
      </c>
      <c r="AI53" s="121"/>
      <c r="AJ53" t="str">
        <f>IF('Data Export'!$C53="","", "")</f>
        <v/>
      </c>
      <c r="AK53" t="str">
        <f>IF('Data Export'!$C53="","", "")</f>
        <v/>
      </c>
      <c r="AL53" t="str">
        <f>IF('Data Export'!$C53="","", "")</f>
        <v/>
      </c>
      <c r="AM53" t="str">
        <f>IF('Data Export'!$C53="","", "")</f>
        <v/>
      </c>
      <c r="AN53" t="str">
        <f>IF('Data Export'!$C53="","", "")</f>
        <v/>
      </c>
      <c r="AO53" s="112" t="str">
        <f>IF('Data Export'!$C53="","", "")</f>
        <v/>
      </c>
      <c r="AP53" s="115" t="str">
        <f>IF('Data Export'!$C53="","", "")</f>
        <v/>
      </c>
      <c r="AQ53" s="115" t="str">
        <f>IF('Data Export'!$C53="","", "")</f>
        <v/>
      </c>
      <c r="AR53" s="115" t="str">
        <f>IF('Data Export'!$C53="","", "")</f>
        <v/>
      </c>
      <c r="AS53" s="115" t="str">
        <f>IF('Data Export'!$C53="","", "")</f>
        <v/>
      </c>
    </row>
    <row r="54" spans="1:45" x14ac:dyDescent="0.2">
      <c r="A54" t="str">
        <f>'Coil Defrost'!$B$3</f>
        <v>Evaporator Coil Defrost Control</v>
      </c>
      <c r="B54">
        <v>53</v>
      </c>
      <c r="C54">
        <f>IF('Coil Defrost'!P10&gt;0,'Coil Defrost'!H10,"")</f>
        <v>0</v>
      </c>
      <c r="D54" t="str">
        <f>IF($C54="","",IF('Coil Defrost'!G10="Freezer",'Look Up Tables'!$AS$56,'Look Up Tables'!$AS$55))</f>
        <v>EvapCoilDefCntrlCool</v>
      </c>
      <c r="E54" t="str">
        <f>IF('Data Export'!$C54="","",'Coil Defrost'!P10)</f>
        <v/>
      </c>
      <c r="F54" s="373">
        <f>IF('Data Export'!C54="","", 'Project Summary'!$C$6)</f>
        <v>0</v>
      </c>
      <c r="G54">
        <f>IF('Data Export'!$C54="","",'Coil Defrost'!M10)</f>
        <v>0</v>
      </c>
      <c r="H54">
        <f>IF('Data Export'!$C54="","", 'Coil Defrost'!N10)</f>
        <v>0</v>
      </c>
      <c r="I54">
        <f>IF('Data Export'!$C54="","", 'Project Summary'!$H$1)</f>
        <v>4.1399999999999997</v>
      </c>
      <c r="J54">
        <f>IF('Data Export'!$C54="","", 'Coil Defrost'!D10)</f>
        <v>0</v>
      </c>
      <c r="K54">
        <f>IF('Data Export'!$C54="","", 'Coil Defrost'!E10)</f>
        <v>0</v>
      </c>
      <c r="L54">
        <f>IF('Data Export'!$C54="","", 'Project Summary'!$C$13)</f>
        <v>0</v>
      </c>
      <c r="M54" t="str">
        <f>IF('Data Export'!$C54="","", "")</f>
        <v/>
      </c>
      <c r="N54" t="str">
        <f>IF('Data Export'!$C54="","", "")</f>
        <v/>
      </c>
      <c r="O54" s="374">
        <f>IF('Data Export'!$C54="","", IF('Coil Defrost'!G10="Refrigeration","Refrigerator",'Coil Defrost'!G10))</f>
        <v>0</v>
      </c>
      <c r="P54" t="str">
        <f>IF('Data Export'!$C54="","", "")</f>
        <v/>
      </c>
      <c r="Q54" t="str">
        <f>IF('Data Export'!$C54="","", "")</f>
        <v/>
      </c>
      <c r="R54" t="str">
        <f>IF('Data Export'!$C54="","", "")</f>
        <v/>
      </c>
      <c r="S54" t="str">
        <f>IF('Data Export'!$C54="","", "")</f>
        <v/>
      </c>
      <c r="T54" t="str">
        <f>IF('Data Export'!$C54="","", "")</f>
        <v/>
      </c>
      <c r="U54" t="str">
        <f>IF('Data Export'!$C54="","", "")</f>
        <v/>
      </c>
      <c r="V54" t="str">
        <f>IF('Data Export'!$C54="","", "")</f>
        <v/>
      </c>
      <c r="W54" t="str">
        <f>IF('Data Export'!$C54="","", "")</f>
        <v/>
      </c>
      <c r="X54" t="str">
        <f>IF('Data Export'!$C54="","", "")</f>
        <v/>
      </c>
      <c r="Y54" t="str">
        <f>IF('Data Export'!$C54="","", "")</f>
        <v/>
      </c>
      <c r="Z54" t="str">
        <f>IF('Data Export'!$C54="","", "")</f>
        <v/>
      </c>
      <c r="AA54" t="str">
        <f>IF('Data Export'!$C54="","", "")</f>
        <v/>
      </c>
      <c r="AB54" t="str">
        <f>IF('Data Export'!$C54="","", "")</f>
        <v/>
      </c>
      <c r="AC54" t="str">
        <f>IF('Data Export'!$C54="","", "")</f>
        <v/>
      </c>
      <c r="AD54" t="str">
        <f>IF('Data Export'!$C54="","", "")</f>
        <v/>
      </c>
      <c r="AE54" t="str">
        <f>IF('Data Export'!$C54="","", "")</f>
        <v/>
      </c>
      <c r="AF54" t="str">
        <f>IF('Data Export'!$C54="","", "")</f>
        <v/>
      </c>
      <c r="AG54" t="str">
        <f>IF('Data Export'!$C54="","", "")</f>
        <v/>
      </c>
      <c r="AH54" t="str">
        <f>IF('Data Export'!$C54="","", "")</f>
        <v/>
      </c>
      <c r="AI54" s="121"/>
      <c r="AJ54" t="str">
        <f>IF('Data Export'!$C54="","", "")</f>
        <v/>
      </c>
      <c r="AK54" t="str">
        <f>IF('Data Export'!$C54="","", "")</f>
        <v/>
      </c>
      <c r="AL54" t="str">
        <f>IF('Data Export'!$C54="","", "")</f>
        <v/>
      </c>
      <c r="AM54" t="str">
        <f>IF('Data Export'!$C54="","", "")</f>
        <v/>
      </c>
      <c r="AN54" t="str">
        <f>IF('Data Export'!$C54="","", "")</f>
        <v/>
      </c>
      <c r="AO54" s="112" t="str">
        <f>IF('Data Export'!$C54="","", "")</f>
        <v/>
      </c>
      <c r="AP54" s="115" t="str">
        <f>IF('Data Export'!$C54="","", "")</f>
        <v/>
      </c>
      <c r="AQ54" s="115" t="str">
        <f>IF('Data Export'!$C54="","", "")</f>
        <v/>
      </c>
      <c r="AR54" s="115" t="str">
        <f>IF('Data Export'!$C54="","", "")</f>
        <v/>
      </c>
      <c r="AS54" s="115" t="str">
        <f>IF('Data Export'!$C54="","", "")</f>
        <v/>
      </c>
    </row>
    <row r="55" spans="1:45" x14ac:dyDescent="0.2">
      <c r="A55" t="str">
        <f>'Coil Defrost'!$B$3</f>
        <v>Evaporator Coil Defrost Control</v>
      </c>
      <c r="B55">
        <v>54</v>
      </c>
      <c r="C55">
        <f>IF('Coil Defrost'!P11&gt;0,'Coil Defrost'!H11,"")</f>
        <v>0</v>
      </c>
      <c r="D55" t="str">
        <f>IF($C55="","",IF('Coil Defrost'!G11="Freezer",'Look Up Tables'!$AS$56,'Look Up Tables'!$AS$55))</f>
        <v>EvapCoilDefCntrlCool</v>
      </c>
      <c r="E55" t="str">
        <f>IF('Data Export'!$C55="","",'Coil Defrost'!P11)</f>
        <v/>
      </c>
      <c r="F55" s="373">
        <f>IF('Data Export'!C55="","", 'Project Summary'!$C$6)</f>
        <v>0</v>
      </c>
      <c r="G55">
        <f>IF('Data Export'!$C55="","",'Coil Defrost'!M11)</f>
        <v>0</v>
      </c>
      <c r="H55">
        <f>IF('Data Export'!$C55="","", 'Coil Defrost'!N11)</f>
        <v>0</v>
      </c>
      <c r="I55">
        <f>IF('Data Export'!$C55="","", 'Project Summary'!$H$1)</f>
        <v>4.1399999999999997</v>
      </c>
      <c r="J55">
        <f>IF('Data Export'!$C55="","", 'Coil Defrost'!D11)</f>
        <v>0</v>
      </c>
      <c r="K55">
        <f>IF('Data Export'!$C55="","", 'Coil Defrost'!E11)</f>
        <v>0</v>
      </c>
      <c r="L55">
        <f>IF('Data Export'!$C55="","", 'Project Summary'!$C$13)</f>
        <v>0</v>
      </c>
      <c r="M55" t="str">
        <f>IF('Data Export'!$C55="","", "")</f>
        <v/>
      </c>
      <c r="N55" t="str">
        <f>IF('Data Export'!$C55="","", "")</f>
        <v/>
      </c>
      <c r="O55" s="374">
        <f>IF('Data Export'!$C55="","", IF('Coil Defrost'!G11="Refrigeration","Refrigerator",'Coil Defrost'!G11))</f>
        <v>0</v>
      </c>
      <c r="P55" t="str">
        <f>IF('Data Export'!$C55="","", "")</f>
        <v/>
      </c>
      <c r="Q55" t="str">
        <f>IF('Data Export'!$C55="","", "")</f>
        <v/>
      </c>
      <c r="R55" t="str">
        <f>IF('Data Export'!$C55="","", "")</f>
        <v/>
      </c>
      <c r="S55" t="str">
        <f>IF('Data Export'!$C55="","", "")</f>
        <v/>
      </c>
      <c r="T55" t="str">
        <f>IF('Data Export'!$C55="","", "")</f>
        <v/>
      </c>
      <c r="U55" t="str">
        <f>IF('Data Export'!$C55="","", "")</f>
        <v/>
      </c>
      <c r="V55" t="str">
        <f>IF('Data Export'!$C55="","", "")</f>
        <v/>
      </c>
      <c r="W55" t="str">
        <f>IF('Data Export'!$C55="","", "")</f>
        <v/>
      </c>
      <c r="X55" t="str">
        <f>IF('Data Export'!$C55="","", "")</f>
        <v/>
      </c>
      <c r="Y55" t="str">
        <f>IF('Data Export'!$C55="","", "")</f>
        <v/>
      </c>
      <c r="Z55" t="str">
        <f>IF('Data Export'!$C55="","", "")</f>
        <v/>
      </c>
      <c r="AA55" t="str">
        <f>IF('Data Export'!$C55="","", "")</f>
        <v/>
      </c>
      <c r="AB55" t="str">
        <f>IF('Data Export'!$C55="","", "")</f>
        <v/>
      </c>
      <c r="AC55" t="str">
        <f>IF('Data Export'!$C55="","", "")</f>
        <v/>
      </c>
      <c r="AD55" t="str">
        <f>IF('Data Export'!$C55="","", "")</f>
        <v/>
      </c>
      <c r="AE55" t="str">
        <f>IF('Data Export'!$C55="","", "")</f>
        <v/>
      </c>
      <c r="AF55" t="str">
        <f>IF('Data Export'!$C55="","", "")</f>
        <v/>
      </c>
      <c r="AG55" t="str">
        <f>IF('Data Export'!$C55="","", "")</f>
        <v/>
      </c>
      <c r="AH55" t="str">
        <f>IF('Data Export'!$C55="","", "")</f>
        <v/>
      </c>
      <c r="AI55" s="121"/>
      <c r="AJ55" t="str">
        <f>IF('Data Export'!$C55="","", "")</f>
        <v/>
      </c>
      <c r="AK55" t="str">
        <f>IF('Data Export'!$C55="","", "")</f>
        <v/>
      </c>
      <c r="AL55" t="str">
        <f>IF('Data Export'!$C55="","", "")</f>
        <v/>
      </c>
      <c r="AM55" t="str">
        <f>IF('Data Export'!$C55="","", "")</f>
        <v/>
      </c>
      <c r="AN55" t="str">
        <f>IF('Data Export'!$C55="","", "")</f>
        <v/>
      </c>
      <c r="AO55" s="112" t="str">
        <f>IF('Data Export'!$C55="","", "")</f>
        <v/>
      </c>
      <c r="AP55" s="115" t="str">
        <f>IF('Data Export'!$C55="","", "")</f>
        <v/>
      </c>
      <c r="AQ55" s="115" t="str">
        <f>IF('Data Export'!$C55="","", "")</f>
        <v/>
      </c>
      <c r="AR55" s="115" t="str">
        <f>IF('Data Export'!$C55="","", "")</f>
        <v/>
      </c>
      <c r="AS55" s="115" t="str">
        <f>IF('Data Export'!$C55="","", "")</f>
        <v/>
      </c>
    </row>
    <row r="56" spans="1:45" x14ac:dyDescent="0.2">
      <c r="A56" t="str">
        <f>'Coil Defrost'!$B$3</f>
        <v>Evaporator Coil Defrost Control</v>
      </c>
      <c r="B56">
        <v>55</v>
      </c>
      <c r="C56">
        <f>IF('Coil Defrost'!P12&gt;0,'Coil Defrost'!H12,"")</f>
        <v>0</v>
      </c>
      <c r="D56" t="str">
        <f>IF($C56="","",IF('Coil Defrost'!G12="Freezer",'Look Up Tables'!$AS$56,'Look Up Tables'!$AS$55))</f>
        <v>EvapCoilDefCntrlCool</v>
      </c>
      <c r="E56" t="str">
        <f>IF('Data Export'!$C56="","",'Coil Defrost'!P12)</f>
        <v/>
      </c>
      <c r="F56" s="373">
        <f>IF('Data Export'!C56="","", 'Project Summary'!$C$6)</f>
        <v>0</v>
      </c>
      <c r="G56">
        <f>IF('Data Export'!$C56="","",'Coil Defrost'!M12)</f>
        <v>0</v>
      </c>
      <c r="H56">
        <f>IF('Data Export'!$C56="","", 'Coil Defrost'!N12)</f>
        <v>0</v>
      </c>
      <c r="I56">
        <f>IF('Data Export'!$C56="","", 'Project Summary'!$H$1)</f>
        <v>4.1399999999999997</v>
      </c>
      <c r="J56">
        <f>IF('Data Export'!$C56="","", 'Coil Defrost'!D12)</f>
        <v>0</v>
      </c>
      <c r="K56">
        <f>IF('Data Export'!$C56="","", 'Coil Defrost'!E12)</f>
        <v>0</v>
      </c>
      <c r="L56">
        <f>IF('Data Export'!$C56="","", 'Project Summary'!$C$13)</f>
        <v>0</v>
      </c>
      <c r="M56" t="str">
        <f>IF('Data Export'!$C56="","", "")</f>
        <v/>
      </c>
      <c r="N56" t="str">
        <f>IF('Data Export'!$C56="","", "")</f>
        <v/>
      </c>
      <c r="O56" s="374">
        <f>IF('Data Export'!$C56="","", IF('Coil Defrost'!G12="Refrigeration","Refrigerator",'Coil Defrost'!G12))</f>
        <v>0</v>
      </c>
      <c r="P56" t="str">
        <f>IF('Data Export'!$C56="","", "")</f>
        <v/>
      </c>
      <c r="Q56" t="str">
        <f>IF('Data Export'!$C56="","", "")</f>
        <v/>
      </c>
      <c r="R56" t="str">
        <f>IF('Data Export'!$C56="","", "")</f>
        <v/>
      </c>
      <c r="S56" t="str">
        <f>IF('Data Export'!$C56="","", "")</f>
        <v/>
      </c>
      <c r="T56" t="str">
        <f>IF('Data Export'!$C56="","", "")</f>
        <v/>
      </c>
      <c r="U56" t="str">
        <f>IF('Data Export'!$C56="","", "")</f>
        <v/>
      </c>
      <c r="V56" t="str">
        <f>IF('Data Export'!$C56="","", "")</f>
        <v/>
      </c>
      <c r="W56" t="str">
        <f>IF('Data Export'!$C56="","", "")</f>
        <v/>
      </c>
      <c r="X56" t="str">
        <f>IF('Data Export'!$C56="","", "")</f>
        <v/>
      </c>
      <c r="Y56" t="str">
        <f>IF('Data Export'!$C56="","", "")</f>
        <v/>
      </c>
      <c r="Z56" t="str">
        <f>IF('Data Export'!$C56="","", "")</f>
        <v/>
      </c>
      <c r="AA56" t="str">
        <f>IF('Data Export'!$C56="","", "")</f>
        <v/>
      </c>
      <c r="AB56" t="str">
        <f>IF('Data Export'!$C56="","", "")</f>
        <v/>
      </c>
      <c r="AC56" t="str">
        <f>IF('Data Export'!$C56="","", "")</f>
        <v/>
      </c>
      <c r="AD56" t="str">
        <f>IF('Data Export'!$C56="","", "")</f>
        <v/>
      </c>
      <c r="AE56" t="str">
        <f>IF('Data Export'!$C56="","", "")</f>
        <v/>
      </c>
      <c r="AF56" t="str">
        <f>IF('Data Export'!$C56="","", "")</f>
        <v/>
      </c>
      <c r="AG56" t="str">
        <f>IF('Data Export'!$C56="","", "")</f>
        <v/>
      </c>
      <c r="AH56" t="str">
        <f>IF('Data Export'!$C56="","", "")</f>
        <v/>
      </c>
      <c r="AI56" s="121"/>
      <c r="AJ56" t="str">
        <f>IF('Data Export'!$C56="","", "")</f>
        <v/>
      </c>
      <c r="AK56" t="str">
        <f>IF('Data Export'!$C56="","", "")</f>
        <v/>
      </c>
      <c r="AL56" t="str">
        <f>IF('Data Export'!$C56="","", "")</f>
        <v/>
      </c>
      <c r="AM56" t="str">
        <f>IF('Data Export'!$C56="","", "")</f>
        <v/>
      </c>
      <c r="AN56" t="str">
        <f>IF('Data Export'!$C56="","", "")</f>
        <v/>
      </c>
      <c r="AO56" s="112" t="str">
        <f>IF('Data Export'!$C56="","", "")</f>
        <v/>
      </c>
      <c r="AP56" s="115" t="str">
        <f>IF('Data Export'!$C56="","", "")</f>
        <v/>
      </c>
      <c r="AQ56" s="115" t="str">
        <f>IF('Data Export'!$C56="","", "")</f>
        <v/>
      </c>
      <c r="AR56" s="115" t="str">
        <f>IF('Data Export'!$C56="","", "")</f>
        <v/>
      </c>
      <c r="AS56" s="115" t="str">
        <f>IF('Data Export'!$C56="","", "")</f>
        <v/>
      </c>
    </row>
    <row r="57" spans="1:45" x14ac:dyDescent="0.2">
      <c r="A57" t="str">
        <f>'Coil Defrost'!$B$3</f>
        <v>Evaporator Coil Defrost Control</v>
      </c>
      <c r="B57">
        <v>56</v>
      </c>
      <c r="C57">
        <f>IF('Coil Defrost'!P13&gt;0,'Coil Defrost'!H13,"")</f>
        <v>0</v>
      </c>
      <c r="D57" t="str">
        <f>IF($C57="","",IF('Coil Defrost'!G13="Freezer",'Look Up Tables'!$AS$56,'Look Up Tables'!$AS$55))</f>
        <v>EvapCoilDefCntrlCool</v>
      </c>
      <c r="E57" t="str">
        <f>IF('Data Export'!$C57="","",'Coil Defrost'!P13)</f>
        <v/>
      </c>
      <c r="F57" s="373">
        <f>IF('Data Export'!C57="","", 'Project Summary'!$C$6)</f>
        <v>0</v>
      </c>
      <c r="G57">
        <f>IF('Data Export'!$C57="","",'Coil Defrost'!M13)</f>
        <v>0</v>
      </c>
      <c r="H57">
        <f>IF('Data Export'!$C57="","", 'Coil Defrost'!N13)</f>
        <v>0</v>
      </c>
      <c r="I57">
        <f>IF('Data Export'!$C57="","", 'Project Summary'!$H$1)</f>
        <v>4.1399999999999997</v>
      </c>
      <c r="J57">
        <f>IF('Data Export'!$C57="","", 'Coil Defrost'!D13)</f>
        <v>0</v>
      </c>
      <c r="K57">
        <f>IF('Data Export'!$C57="","", 'Coil Defrost'!E13)</f>
        <v>0</v>
      </c>
      <c r="L57">
        <f>IF('Data Export'!$C57="","", 'Project Summary'!$C$13)</f>
        <v>0</v>
      </c>
      <c r="M57" t="str">
        <f>IF('Data Export'!$C57="","", "")</f>
        <v/>
      </c>
      <c r="N57" t="str">
        <f>IF('Data Export'!$C57="","", "")</f>
        <v/>
      </c>
      <c r="O57" s="374">
        <f>IF('Data Export'!$C57="","", IF('Coil Defrost'!G13="Refrigeration","Refrigerator",'Coil Defrost'!G13))</f>
        <v>0</v>
      </c>
      <c r="P57" t="str">
        <f>IF('Data Export'!$C57="","", "")</f>
        <v/>
      </c>
      <c r="Q57" t="str">
        <f>IF('Data Export'!$C57="","", "")</f>
        <v/>
      </c>
      <c r="R57" t="str">
        <f>IF('Data Export'!$C57="","", "")</f>
        <v/>
      </c>
      <c r="S57" t="str">
        <f>IF('Data Export'!$C57="","", "")</f>
        <v/>
      </c>
      <c r="T57" t="str">
        <f>IF('Data Export'!$C57="","", "")</f>
        <v/>
      </c>
      <c r="U57" t="str">
        <f>IF('Data Export'!$C57="","", "")</f>
        <v/>
      </c>
      <c r="V57" t="str">
        <f>IF('Data Export'!$C57="","", "")</f>
        <v/>
      </c>
      <c r="W57" t="str">
        <f>IF('Data Export'!$C57="","", "")</f>
        <v/>
      </c>
      <c r="X57" t="str">
        <f>IF('Data Export'!$C57="","", "")</f>
        <v/>
      </c>
      <c r="Y57" t="str">
        <f>IF('Data Export'!$C57="","", "")</f>
        <v/>
      </c>
      <c r="Z57" t="str">
        <f>IF('Data Export'!$C57="","", "")</f>
        <v/>
      </c>
      <c r="AA57" t="str">
        <f>IF('Data Export'!$C57="","", "")</f>
        <v/>
      </c>
      <c r="AB57" t="str">
        <f>IF('Data Export'!$C57="","", "")</f>
        <v/>
      </c>
      <c r="AC57" t="str">
        <f>IF('Data Export'!$C57="","", "")</f>
        <v/>
      </c>
      <c r="AD57" t="str">
        <f>IF('Data Export'!$C57="","", "")</f>
        <v/>
      </c>
      <c r="AE57" t="str">
        <f>IF('Data Export'!$C57="","", "")</f>
        <v/>
      </c>
      <c r="AF57" t="str">
        <f>IF('Data Export'!$C57="","", "")</f>
        <v/>
      </c>
      <c r="AG57" t="str">
        <f>IF('Data Export'!$C57="","", "")</f>
        <v/>
      </c>
      <c r="AH57" t="str">
        <f>IF('Data Export'!$C57="","", "")</f>
        <v/>
      </c>
      <c r="AI57" s="121"/>
      <c r="AJ57" t="str">
        <f>IF('Data Export'!$C57="","", "")</f>
        <v/>
      </c>
      <c r="AK57" t="str">
        <f>IF('Data Export'!$C57="","", "")</f>
        <v/>
      </c>
      <c r="AL57" t="str">
        <f>IF('Data Export'!$C57="","", "")</f>
        <v/>
      </c>
      <c r="AM57" t="str">
        <f>IF('Data Export'!$C57="","", "")</f>
        <v/>
      </c>
      <c r="AN57" t="str">
        <f>IF('Data Export'!$C57="","", "")</f>
        <v/>
      </c>
      <c r="AO57" s="112" t="str">
        <f>IF('Data Export'!$C57="","", "")</f>
        <v/>
      </c>
      <c r="AP57" s="115" t="str">
        <f>IF('Data Export'!$C57="","", "")</f>
        <v/>
      </c>
      <c r="AQ57" s="115" t="str">
        <f>IF('Data Export'!$C57="","", "")</f>
        <v/>
      </c>
      <c r="AR57" s="115" t="str">
        <f>IF('Data Export'!$C57="","", "")</f>
        <v/>
      </c>
      <c r="AS57" s="115" t="str">
        <f>IF('Data Export'!$C57="","", "")</f>
        <v/>
      </c>
    </row>
    <row r="58" spans="1:45" x14ac:dyDescent="0.2">
      <c r="A58" t="str">
        <f>'Coil Defrost'!$B$3</f>
        <v>Evaporator Coil Defrost Control</v>
      </c>
      <c r="B58">
        <v>57</v>
      </c>
      <c r="C58">
        <f>IF('Coil Defrost'!P14&gt;0,'Coil Defrost'!H14,"")</f>
        <v>0</v>
      </c>
      <c r="D58" t="str">
        <f>IF($C58="","",IF('Coil Defrost'!G14="Freezer",'Look Up Tables'!$AS$56,'Look Up Tables'!$AS$55))</f>
        <v>EvapCoilDefCntrlCool</v>
      </c>
      <c r="E58" t="str">
        <f>IF('Data Export'!$C58="","",'Coil Defrost'!P14)</f>
        <v/>
      </c>
      <c r="F58" s="373">
        <f>IF('Data Export'!C58="","", 'Project Summary'!$C$6)</f>
        <v>0</v>
      </c>
      <c r="G58">
        <f>IF('Data Export'!$C58="","",'Coil Defrost'!M14)</f>
        <v>0</v>
      </c>
      <c r="H58">
        <f>IF('Data Export'!$C58="","", 'Coil Defrost'!N14)</f>
        <v>0</v>
      </c>
      <c r="I58">
        <f>IF('Data Export'!$C58="","", 'Project Summary'!$H$1)</f>
        <v>4.1399999999999997</v>
      </c>
      <c r="J58">
        <f>IF('Data Export'!$C58="","", 'Coil Defrost'!D14)</f>
        <v>0</v>
      </c>
      <c r="K58">
        <f>IF('Data Export'!$C58="","", 'Coil Defrost'!E14)</f>
        <v>0</v>
      </c>
      <c r="L58">
        <f>IF('Data Export'!$C58="","", 'Project Summary'!$C$13)</f>
        <v>0</v>
      </c>
      <c r="M58" t="str">
        <f>IF('Data Export'!$C58="","", "")</f>
        <v/>
      </c>
      <c r="N58" t="str">
        <f>IF('Data Export'!$C58="","", "")</f>
        <v/>
      </c>
      <c r="O58" s="374">
        <f>IF('Data Export'!$C58="","", IF('Coil Defrost'!G14="Refrigeration","Refrigerator",'Coil Defrost'!G14))</f>
        <v>0</v>
      </c>
      <c r="P58" t="str">
        <f>IF('Data Export'!$C58="","", "")</f>
        <v/>
      </c>
      <c r="Q58" t="str">
        <f>IF('Data Export'!$C58="","", "")</f>
        <v/>
      </c>
      <c r="R58" t="str">
        <f>IF('Data Export'!$C58="","", "")</f>
        <v/>
      </c>
      <c r="S58" t="str">
        <f>IF('Data Export'!$C58="","", "")</f>
        <v/>
      </c>
      <c r="T58" t="str">
        <f>IF('Data Export'!$C58="","", "")</f>
        <v/>
      </c>
      <c r="U58" t="str">
        <f>IF('Data Export'!$C58="","", "")</f>
        <v/>
      </c>
      <c r="V58" t="str">
        <f>IF('Data Export'!$C58="","", "")</f>
        <v/>
      </c>
      <c r="W58" t="str">
        <f>IF('Data Export'!$C58="","", "")</f>
        <v/>
      </c>
      <c r="X58" t="str">
        <f>IF('Data Export'!$C58="","", "")</f>
        <v/>
      </c>
      <c r="Y58" t="str">
        <f>IF('Data Export'!$C58="","", "")</f>
        <v/>
      </c>
      <c r="Z58" t="str">
        <f>IF('Data Export'!$C58="","", "")</f>
        <v/>
      </c>
      <c r="AA58" t="str">
        <f>IF('Data Export'!$C58="","", "")</f>
        <v/>
      </c>
      <c r="AB58" t="str">
        <f>IF('Data Export'!$C58="","", "")</f>
        <v/>
      </c>
      <c r="AC58" t="str">
        <f>IF('Data Export'!$C58="","", "")</f>
        <v/>
      </c>
      <c r="AD58" t="str">
        <f>IF('Data Export'!$C58="","", "")</f>
        <v/>
      </c>
      <c r="AE58" t="str">
        <f>IF('Data Export'!$C58="","", "")</f>
        <v/>
      </c>
      <c r="AF58" t="str">
        <f>IF('Data Export'!$C58="","", "")</f>
        <v/>
      </c>
      <c r="AG58" t="str">
        <f>IF('Data Export'!$C58="","", "")</f>
        <v/>
      </c>
      <c r="AH58" t="str">
        <f>IF('Data Export'!$C58="","", "")</f>
        <v/>
      </c>
      <c r="AI58" s="121"/>
      <c r="AJ58" t="str">
        <f>IF('Data Export'!$C58="","", "")</f>
        <v/>
      </c>
      <c r="AK58" t="str">
        <f>IF('Data Export'!$C58="","", "")</f>
        <v/>
      </c>
      <c r="AL58" t="str">
        <f>IF('Data Export'!$C58="","", "")</f>
        <v/>
      </c>
      <c r="AM58" t="str">
        <f>IF('Data Export'!$C58="","", "")</f>
        <v/>
      </c>
      <c r="AN58" t="str">
        <f>IF('Data Export'!$C58="","", "")</f>
        <v/>
      </c>
      <c r="AO58" s="112" t="str">
        <f>IF('Data Export'!$C58="","", "")</f>
        <v/>
      </c>
      <c r="AP58" s="115" t="str">
        <f>IF('Data Export'!$C58="","", "")</f>
        <v/>
      </c>
      <c r="AQ58" s="115" t="str">
        <f>IF('Data Export'!$C58="","", "")</f>
        <v/>
      </c>
      <c r="AR58" s="115" t="str">
        <f>IF('Data Export'!$C58="","", "")</f>
        <v/>
      </c>
      <c r="AS58" s="115" t="str">
        <f>IF('Data Export'!$C58="","", "")</f>
        <v/>
      </c>
    </row>
    <row r="59" spans="1:45" x14ac:dyDescent="0.2">
      <c r="A59" t="str">
        <f>'Coil Defrost'!$B$3</f>
        <v>Evaporator Coil Defrost Control</v>
      </c>
      <c r="B59">
        <v>58</v>
      </c>
      <c r="C59">
        <f>IF('Coil Defrost'!P15&gt;0,'Coil Defrost'!H15,"")</f>
        <v>0</v>
      </c>
      <c r="D59" t="str">
        <f>IF($C59="","",IF('Coil Defrost'!G15="Freezer",'Look Up Tables'!$AS$56,'Look Up Tables'!$AS$55))</f>
        <v>EvapCoilDefCntrlCool</v>
      </c>
      <c r="E59" t="str">
        <f>IF('Data Export'!$C59="","",'Coil Defrost'!P15)</f>
        <v/>
      </c>
      <c r="F59" s="373">
        <f>IF('Data Export'!C59="","", 'Project Summary'!$C$6)</f>
        <v>0</v>
      </c>
      <c r="G59">
        <f>IF('Data Export'!$C59="","",'Coil Defrost'!M15)</f>
        <v>0</v>
      </c>
      <c r="H59">
        <f>IF('Data Export'!$C59="","", 'Coil Defrost'!N15)</f>
        <v>0</v>
      </c>
      <c r="I59">
        <f>IF('Data Export'!$C59="","", 'Project Summary'!$H$1)</f>
        <v>4.1399999999999997</v>
      </c>
      <c r="J59">
        <f>IF('Data Export'!$C59="","", 'Coil Defrost'!D15)</f>
        <v>0</v>
      </c>
      <c r="K59">
        <f>IF('Data Export'!$C59="","", 'Coil Defrost'!E15)</f>
        <v>0</v>
      </c>
      <c r="L59">
        <f>IF('Data Export'!$C59="","", 'Project Summary'!$C$13)</f>
        <v>0</v>
      </c>
      <c r="M59" t="str">
        <f>IF('Data Export'!$C59="","", "")</f>
        <v/>
      </c>
      <c r="N59" t="str">
        <f>IF('Data Export'!$C59="","", "")</f>
        <v/>
      </c>
      <c r="O59" s="374">
        <f>IF('Data Export'!$C59="","", IF('Coil Defrost'!G15="Refrigeration","Refrigerator",'Coil Defrost'!G15))</f>
        <v>0</v>
      </c>
      <c r="P59" t="str">
        <f>IF('Data Export'!$C59="","", "")</f>
        <v/>
      </c>
      <c r="Q59" t="str">
        <f>IF('Data Export'!$C59="","", "")</f>
        <v/>
      </c>
      <c r="R59" t="str">
        <f>IF('Data Export'!$C59="","", "")</f>
        <v/>
      </c>
      <c r="S59" t="str">
        <f>IF('Data Export'!$C59="","", "")</f>
        <v/>
      </c>
      <c r="T59" t="str">
        <f>IF('Data Export'!$C59="","", "")</f>
        <v/>
      </c>
      <c r="U59" t="str">
        <f>IF('Data Export'!$C59="","", "")</f>
        <v/>
      </c>
      <c r="V59" t="str">
        <f>IF('Data Export'!$C59="","", "")</f>
        <v/>
      </c>
      <c r="W59" t="str">
        <f>IF('Data Export'!$C59="","", "")</f>
        <v/>
      </c>
      <c r="X59" t="str">
        <f>IF('Data Export'!$C59="","", "")</f>
        <v/>
      </c>
      <c r="Y59" t="str">
        <f>IF('Data Export'!$C59="","", "")</f>
        <v/>
      </c>
      <c r="Z59" t="str">
        <f>IF('Data Export'!$C59="","", "")</f>
        <v/>
      </c>
      <c r="AA59" t="str">
        <f>IF('Data Export'!$C59="","", "")</f>
        <v/>
      </c>
      <c r="AB59" t="str">
        <f>IF('Data Export'!$C59="","", "")</f>
        <v/>
      </c>
      <c r="AC59" t="str">
        <f>IF('Data Export'!$C59="","", "")</f>
        <v/>
      </c>
      <c r="AD59" t="str">
        <f>IF('Data Export'!$C59="","", "")</f>
        <v/>
      </c>
      <c r="AE59" t="str">
        <f>IF('Data Export'!$C59="","", "")</f>
        <v/>
      </c>
      <c r="AF59" t="str">
        <f>IF('Data Export'!$C59="","", "")</f>
        <v/>
      </c>
      <c r="AG59" t="str">
        <f>IF('Data Export'!$C59="","", "")</f>
        <v/>
      </c>
      <c r="AH59" t="str">
        <f>IF('Data Export'!$C59="","", "")</f>
        <v/>
      </c>
      <c r="AI59" s="121"/>
      <c r="AJ59" t="str">
        <f>IF('Data Export'!$C59="","", "")</f>
        <v/>
      </c>
      <c r="AK59" t="str">
        <f>IF('Data Export'!$C59="","", "")</f>
        <v/>
      </c>
      <c r="AL59" t="str">
        <f>IF('Data Export'!$C59="","", "")</f>
        <v/>
      </c>
      <c r="AM59" t="str">
        <f>IF('Data Export'!$C59="","", "")</f>
        <v/>
      </c>
      <c r="AN59" t="str">
        <f>IF('Data Export'!$C59="","", "")</f>
        <v/>
      </c>
      <c r="AO59" s="112" t="str">
        <f>IF('Data Export'!$C59="","", "")</f>
        <v/>
      </c>
      <c r="AP59" s="115" t="str">
        <f>IF('Data Export'!$C59="","", "")</f>
        <v/>
      </c>
      <c r="AQ59" s="115" t="str">
        <f>IF('Data Export'!$C59="","", "")</f>
        <v/>
      </c>
      <c r="AR59" s="115" t="str">
        <f>IF('Data Export'!$C59="","", "")</f>
        <v/>
      </c>
      <c r="AS59" s="115" t="str">
        <f>IF('Data Export'!$C59="","", "")</f>
        <v/>
      </c>
    </row>
    <row r="60" spans="1:45" x14ac:dyDescent="0.2">
      <c r="A60" t="str">
        <f>'Coil Defrost'!$B$3</f>
        <v>Evaporator Coil Defrost Control</v>
      </c>
      <c r="B60">
        <v>59</v>
      </c>
      <c r="C60">
        <f>IF('Coil Defrost'!P16&gt;0,'Coil Defrost'!H16,"")</f>
        <v>0</v>
      </c>
      <c r="D60" t="str">
        <f>IF($C60="","",IF('Coil Defrost'!G16="Freezer",'Look Up Tables'!$AS$56,'Look Up Tables'!$AS$55))</f>
        <v>EvapCoilDefCntrlCool</v>
      </c>
      <c r="E60" t="str">
        <f>IF('Data Export'!$C60="","",'Coil Defrost'!P16)</f>
        <v/>
      </c>
      <c r="F60" s="373">
        <f>IF('Data Export'!C60="","", 'Project Summary'!$C$6)</f>
        <v>0</v>
      </c>
      <c r="G60">
        <f>IF('Data Export'!$C60="","",'Coil Defrost'!M16)</f>
        <v>0</v>
      </c>
      <c r="H60">
        <f>IF('Data Export'!$C60="","", 'Coil Defrost'!N16)</f>
        <v>0</v>
      </c>
      <c r="I60">
        <f>IF('Data Export'!$C60="","", 'Project Summary'!$H$1)</f>
        <v>4.1399999999999997</v>
      </c>
      <c r="J60">
        <f>IF('Data Export'!$C60="","", 'Coil Defrost'!D16)</f>
        <v>0</v>
      </c>
      <c r="K60">
        <f>IF('Data Export'!$C60="","", 'Coil Defrost'!E16)</f>
        <v>0</v>
      </c>
      <c r="L60">
        <f>IF('Data Export'!$C60="","", 'Project Summary'!$C$13)</f>
        <v>0</v>
      </c>
      <c r="M60" t="str">
        <f>IF('Data Export'!$C60="","", "")</f>
        <v/>
      </c>
      <c r="N60" t="str">
        <f>IF('Data Export'!$C60="","", "")</f>
        <v/>
      </c>
      <c r="O60" s="374">
        <f>IF('Data Export'!$C60="","", IF('Coil Defrost'!G16="Refrigeration","Refrigerator",'Coil Defrost'!G16))</f>
        <v>0</v>
      </c>
      <c r="P60" t="str">
        <f>IF('Data Export'!$C60="","", "")</f>
        <v/>
      </c>
      <c r="Q60" t="str">
        <f>IF('Data Export'!$C60="","", "")</f>
        <v/>
      </c>
      <c r="R60" t="str">
        <f>IF('Data Export'!$C60="","", "")</f>
        <v/>
      </c>
      <c r="S60" t="str">
        <f>IF('Data Export'!$C60="","", "")</f>
        <v/>
      </c>
      <c r="T60" t="str">
        <f>IF('Data Export'!$C60="","", "")</f>
        <v/>
      </c>
      <c r="U60" t="str">
        <f>IF('Data Export'!$C60="","", "")</f>
        <v/>
      </c>
      <c r="V60" t="str">
        <f>IF('Data Export'!$C60="","", "")</f>
        <v/>
      </c>
      <c r="W60" t="str">
        <f>IF('Data Export'!$C60="","", "")</f>
        <v/>
      </c>
      <c r="X60" t="str">
        <f>IF('Data Export'!$C60="","", "")</f>
        <v/>
      </c>
      <c r="Y60" t="str">
        <f>IF('Data Export'!$C60="","", "")</f>
        <v/>
      </c>
      <c r="Z60" t="str">
        <f>IF('Data Export'!$C60="","", "")</f>
        <v/>
      </c>
      <c r="AA60" t="str">
        <f>IF('Data Export'!$C60="","", "")</f>
        <v/>
      </c>
      <c r="AB60" t="str">
        <f>IF('Data Export'!$C60="","", "")</f>
        <v/>
      </c>
      <c r="AC60" t="str">
        <f>IF('Data Export'!$C60="","", "")</f>
        <v/>
      </c>
      <c r="AD60" t="str">
        <f>IF('Data Export'!$C60="","", "")</f>
        <v/>
      </c>
      <c r="AE60" t="str">
        <f>IF('Data Export'!$C60="","", "")</f>
        <v/>
      </c>
      <c r="AF60" t="str">
        <f>IF('Data Export'!$C60="","", "")</f>
        <v/>
      </c>
      <c r="AG60" t="str">
        <f>IF('Data Export'!$C60="","", "")</f>
        <v/>
      </c>
      <c r="AH60" t="str">
        <f>IF('Data Export'!$C60="","", "")</f>
        <v/>
      </c>
      <c r="AI60" s="121"/>
      <c r="AJ60" t="str">
        <f>IF('Data Export'!$C60="","", "")</f>
        <v/>
      </c>
      <c r="AK60" t="str">
        <f>IF('Data Export'!$C60="","", "")</f>
        <v/>
      </c>
      <c r="AL60" t="str">
        <f>IF('Data Export'!$C60="","", "")</f>
        <v/>
      </c>
      <c r="AM60" t="str">
        <f>IF('Data Export'!$C60="","", "")</f>
        <v/>
      </c>
      <c r="AN60" t="str">
        <f>IF('Data Export'!$C60="","", "")</f>
        <v/>
      </c>
      <c r="AO60" s="112" t="str">
        <f>IF('Data Export'!$C60="","", "")</f>
        <v/>
      </c>
      <c r="AP60" s="115" t="str">
        <f>IF('Data Export'!$C60="","", "")</f>
        <v/>
      </c>
      <c r="AQ60" s="115" t="str">
        <f>IF('Data Export'!$C60="","", "")</f>
        <v/>
      </c>
      <c r="AR60" s="115" t="str">
        <f>IF('Data Export'!$C60="","", "")</f>
        <v/>
      </c>
      <c r="AS60" s="115" t="str">
        <f>IF('Data Export'!$C60="","", "")</f>
        <v/>
      </c>
    </row>
    <row r="61" spans="1:45" s="90" customFormat="1" x14ac:dyDescent="0.2">
      <c r="A61" t="str">
        <f>'Coil Defrost'!$B$3</f>
        <v>Evaporator Coil Defrost Control</v>
      </c>
      <c r="B61" s="90">
        <v>60</v>
      </c>
      <c r="C61">
        <f>IF('Coil Defrost'!P17&gt;0,'Coil Defrost'!H17,"")</f>
        <v>0</v>
      </c>
      <c r="D61" t="str">
        <f>IF($C61="","",IF('Coil Defrost'!G17="Freezer",'Look Up Tables'!$AS$56,'Look Up Tables'!$AS$55))</f>
        <v>EvapCoilDefCntrlCool</v>
      </c>
      <c r="E61" t="str">
        <f>IF('Data Export'!$C61="","",'Coil Defrost'!P17)</f>
        <v/>
      </c>
      <c r="F61" s="373">
        <f>IF('Data Export'!C61="","", 'Project Summary'!$C$6)</f>
        <v>0</v>
      </c>
      <c r="G61">
        <f>IF('Data Export'!$C61="","",'Coil Defrost'!M17)</f>
        <v>0</v>
      </c>
      <c r="H61">
        <f>IF('Data Export'!$C61="","", 'Coil Defrost'!N17)</f>
        <v>0</v>
      </c>
      <c r="I61">
        <f>IF('Data Export'!$C61="","", 'Project Summary'!$H$1)</f>
        <v>4.1399999999999997</v>
      </c>
      <c r="J61">
        <f>IF('Data Export'!$C61="","", 'Coil Defrost'!D17)</f>
        <v>0</v>
      </c>
      <c r="K61">
        <f>IF('Data Export'!$C61="","", 'Coil Defrost'!E17)</f>
        <v>0</v>
      </c>
      <c r="L61">
        <f>IF('Data Export'!$C61="","", 'Project Summary'!$C$13)</f>
        <v>0</v>
      </c>
      <c r="M61" t="str">
        <f>IF('Data Export'!$C61="","", "")</f>
        <v/>
      </c>
      <c r="N61" t="str">
        <f>IF('Data Export'!$C61="","", "")</f>
        <v/>
      </c>
      <c r="O61" s="374">
        <f>IF('Data Export'!$C61="","", IF('Coil Defrost'!G17="Refrigeration","Refrigerator",'Coil Defrost'!G17))</f>
        <v>0</v>
      </c>
      <c r="P61" t="str">
        <f>IF('Data Export'!$C61="","", "")</f>
        <v/>
      </c>
      <c r="Q61" t="str">
        <f>IF('Data Export'!$C61="","", "")</f>
        <v/>
      </c>
      <c r="R61" t="str">
        <f>IF('Data Export'!$C61="","", "")</f>
        <v/>
      </c>
      <c r="S61" t="str">
        <f>IF('Data Export'!$C61="","", "")</f>
        <v/>
      </c>
      <c r="T61" t="str">
        <f>IF('Data Export'!$C61="","", "")</f>
        <v/>
      </c>
      <c r="U61" t="str">
        <f>IF('Data Export'!$C61="","", "")</f>
        <v/>
      </c>
      <c r="V61" t="str">
        <f>IF('Data Export'!$C61="","", "")</f>
        <v/>
      </c>
      <c r="W61" t="str">
        <f>IF('Data Export'!$C61="","", "")</f>
        <v/>
      </c>
      <c r="X61" t="str">
        <f>IF('Data Export'!$C61="","", "")</f>
        <v/>
      </c>
      <c r="Y61" t="str">
        <f>IF('Data Export'!$C61="","", "")</f>
        <v/>
      </c>
      <c r="Z61" t="str">
        <f>IF('Data Export'!$C61="","", "")</f>
        <v/>
      </c>
      <c r="AA61" t="str">
        <f>IF('Data Export'!$C61="","", "")</f>
        <v/>
      </c>
      <c r="AB61" t="str">
        <f>IF('Data Export'!$C61="","", "")</f>
        <v/>
      </c>
      <c r="AC61" t="str">
        <f>IF('Data Export'!$C61="","", "")</f>
        <v/>
      </c>
      <c r="AD61" t="str">
        <f>IF('Data Export'!$C61="","", "")</f>
        <v/>
      </c>
      <c r="AE61" t="str">
        <f>IF('Data Export'!$C61="","", "")</f>
        <v/>
      </c>
      <c r="AF61" t="str">
        <f>IF('Data Export'!$C61="","", "")</f>
        <v/>
      </c>
      <c r="AG61" t="str">
        <f>IF('Data Export'!$C61="","", "")</f>
        <v/>
      </c>
      <c r="AH61" t="str">
        <f>IF('Data Export'!$C61="","", "")</f>
        <v/>
      </c>
      <c r="AI61" s="121"/>
      <c r="AJ61" t="str">
        <f>IF('Data Export'!$C61="","", "")</f>
        <v/>
      </c>
      <c r="AK61" t="str">
        <f>IF('Data Export'!$C61="","", "")</f>
        <v/>
      </c>
      <c r="AL61" t="str">
        <f>IF('Data Export'!$C61="","", "")</f>
        <v/>
      </c>
      <c r="AM61" t="str">
        <f>IF('Data Export'!$C61="","", "")</f>
        <v/>
      </c>
      <c r="AN61" t="str">
        <f>IF('Data Export'!$C61="","", "")</f>
        <v/>
      </c>
      <c r="AO61" s="112" t="str">
        <f>IF('Data Export'!$C61="","", "")</f>
        <v/>
      </c>
      <c r="AP61" s="115" t="str">
        <f>IF('Data Export'!$C61="","", "")</f>
        <v/>
      </c>
      <c r="AQ61" s="115" t="str">
        <f>IF('Data Export'!$C61="","", "")</f>
        <v/>
      </c>
      <c r="AR61" s="115" t="str">
        <f>IF('Data Export'!$C61="","", "")</f>
        <v/>
      </c>
      <c r="AS61" s="115" t="str">
        <f>IF('Data Export'!$C61="","", "")</f>
        <v/>
      </c>
    </row>
    <row r="62" spans="1:45" x14ac:dyDescent="0.2">
      <c r="A62" t="str">
        <f>'VS Ref Comp'!$B$3</f>
        <v>Variable Speed Refrigeration Compressor</v>
      </c>
      <c r="B62">
        <v>61</v>
      </c>
      <c r="C62">
        <f>IF('VS Ref Comp'!O8&gt;0,'VS Ref Comp'!I8,"")</f>
        <v>0</v>
      </c>
      <c r="D62" t="str">
        <f>IF($C62="","",'Look Up Tables'!$AS$76)</f>
        <v>VSRefComTon</v>
      </c>
      <c r="E62" t="str">
        <f>IF('Data Export'!$C62="","", 'VS Ref Comp'!O8)</f>
        <v/>
      </c>
      <c r="F62" s="373">
        <f>IF('Data Export'!C62="","", 'Project Summary'!$C$6)</f>
        <v>0</v>
      </c>
      <c r="G62">
        <f>IF('Data Export'!$C62="","",'VS Ref Comp'!L8)</f>
        <v>0</v>
      </c>
      <c r="H62">
        <f>IF('Data Export'!$C62="","",'VS Ref Comp'!M8)</f>
        <v>0</v>
      </c>
      <c r="I62">
        <f>IF('Data Export'!$C62="","", 'Project Summary'!$H$1)</f>
        <v>4.1399999999999997</v>
      </c>
      <c r="J62">
        <f>IF('Data Export'!$C62="","", 'VS Ref Comp'!D8)</f>
        <v>0</v>
      </c>
      <c r="K62">
        <f>IF('Data Export'!$C62="","", 'VS Ref Comp'!E8)</f>
        <v>0</v>
      </c>
      <c r="L62">
        <f>IF('Data Export'!$C62="","", 'Project Summary'!$C$13)</f>
        <v>0</v>
      </c>
      <c r="M62" t="str">
        <f>IF('Data Export'!$C62="","", "")</f>
        <v/>
      </c>
      <c r="N62" t="str">
        <f>IF('Data Export'!$C62="","", "")</f>
        <v/>
      </c>
      <c r="O62" s="121"/>
      <c r="P62" t="str">
        <f>IF('Data Export'!$C62="","", "")</f>
        <v/>
      </c>
      <c r="Q62" t="str">
        <f>IF('Data Export'!$C62="","", "")</f>
        <v/>
      </c>
      <c r="R62" t="str">
        <f>IF('Data Export'!$C62="","", "")</f>
        <v/>
      </c>
      <c r="S62" t="str">
        <f>IF('Data Export'!$C62="","", "")</f>
        <v/>
      </c>
      <c r="T62" t="str">
        <f>IF('Data Export'!$C62="","", "")</f>
        <v/>
      </c>
      <c r="U62" t="str">
        <f>IF('Data Export'!$C62="","", "")</f>
        <v/>
      </c>
      <c r="V62" t="str">
        <f>IF('Data Export'!$C62="","", "")</f>
        <v/>
      </c>
      <c r="W62">
        <f>IF('Data Export'!$C62="","", 'VS Ref Comp'!H8)</f>
        <v>0</v>
      </c>
      <c r="X62" t="str">
        <f>IF('Data Export'!$C62="","", "")</f>
        <v/>
      </c>
      <c r="Y62" t="str">
        <f>IF('Data Export'!$C62="","", "")</f>
        <v/>
      </c>
      <c r="Z62" t="str">
        <f>IF('Data Export'!$C62="","", "")</f>
        <v/>
      </c>
      <c r="AA62" t="str">
        <f>IF('Data Export'!$C62="","", "")</f>
        <v/>
      </c>
      <c r="AB62" t="str">
        <f>IF('Data Export'!$C62="","", "")</f>
        <v/>
      </c>
      <c r="AC62" t="str">
        <f>IF('Data Export'!$C62="","", "")</f>
        <v/>
      </c>
      <c r="AD62" t="str">
        <f>IF('Data Export'!$C62="","", "")</f>
        <v/>
      </c>
      <c r="AE62" t="str">
        <f>IF('Data Export'!$C62="","", "")</f>
        <v/>
      </c>
      <c r="AF62" t="str">
        <f>IF('Data Export'!$C62="","", "")</f>
        <v/>
      </c>
      <c r="AG62" t="str">
        <f>IF('Data Export'!$C62="","", "")</f>
        <v/>
      </c>
      <c r="AH62" t="str">
        <f>IF('Data Export'!$C62="","", "")</f>
        <v/>
      </c>
      <c r="AI62" s="374">
        <f>IF('Data Export'!$C62="","", 'VS Ref Comp'!G8)</f>
        <v>0</v>
      </c>
      <c r="AJ62" t="str">
        <f>IF('Data Export'!$C62="","", "")</f>
        <v/>
      </c>
      <c r="AK62" t="str">
        <f>IF('Data Export'!$C62="","", "")</f>
        <v/>
      </c>
      <c r="AL62" t="str">
        <f>IF('Data Export'!$C62="","", "")</f>
        <v/>
      </c>
      <c r="AM62" t="str">
        <f>IF('Data Export'!$C62="","", "")</f>
        <v/>
      </c>
      <c r="AN62" t="str">
        <f>IF('Data Export'!$C62="","", "")</f>
        <v/>
      </c>
      <c r="AO62" s="112" t="str">
        <f>IF('Data Export'!$C62="","", "")</f>
        <v/>
      </c>
      <c r="AP62" s="115" t="str">
        <f>IF('Data Export'!$C62="","", "")</f>
        <v/>
      </c>
      <c r="AQ62" s="115" t="str">
        <f>IF('Data Export'!$C62="","", "")</f>
        <v/>
      </c>
      <c r="AR62" s="115" t="str">
        <f>IF('Data Export'!$C62="","", "")</f>
        <v/>
      </c>
      <c r="AS62" s="115" t="str">
        <f>IF('Data Export'!$C62="","", "")</f>
        <v/>
      </c>
    </row>
    <row r="63" spans="1:45" x14ac:dyDescent="0.2">
      <c r="A63" t="str">
        <f>'VS Ref Comp'!$B$3</f>
        <v>Variable Speed Refrigeration Compressor</v>
      </c>
      <c r="B63">
        <v>62</v>
      </c>
      <c r="C63">
        <f>IF('VS Ref Comp'!O9&gt;0,'VS Ref Comp'!I9,"")</f>
        <v>0</v>
      </c>
      <c r="D63" t="str">
        <f>IF($C63="","",'Look Up Tables'!$AS$76)</f>
        <v>VSRefComTon</v>
      </c>
      <c r="E63" t="str">
        <f>IF('Data Export'!$C63="","", 'VS Ref Comp'!O9)</f>
        <v/>
      </c>
      <c r="F63" s="373">
        <f>IF('Data Export'!C63="","", 'Project Summary'!$C$6)</f>
        <v>0</v>
      </c>
      <c r="G63">
        <f>IF('Data Export'!$C63="","",'VS Ref Comp'!L9)</f>
        <v>0</v>
      </c>
      <c r="H63">
        <f>IF('Data Export'!$C63="","",'VS Ref Comp'!M9)</f>
        <v>0</v>
      </c>
      <c r="I63">
        <f>IF('Data Export'!$C63="","", 'Project Summary'!$H$1)</f>
        <v>4.1399999999999997</v>
      </c>
      <c r="J63">
        <f>IF('Data Export'!$C63="","", 'VS Ref Comp'!D9)</f>
        <v>0</v>
      </c>
      <c r="K63">
        <f>IF('Data Export'!$C63="","", 'VS Ref Comp'!E9)</f>
        <v>0</v>
      </c>
      <c r="L63">
        <f>IF('Data Export'!$C63="","", 'Project Summary'!$C$13)</f>
        <v>0</v>
      </c>
      <c r="M63" t="str">
        <f>IF('Data Export'!$C63="","", "")</f>
        <v/>
      </c>
      <c r="N63" t="str">
        <f>IF('Data Export'!$C63="","", "")</f>
        <v/>
      </c>
      <c r="O63" s="121"/>
      <c r="P63" t="str">
        <f>IF('Data Export'!$C63="","", "")</f>
        <v/>
      </c>
      <c r="Q63" t="str">
        <f>IF('Data Export'!$C63="","", "")</f>
        <v/>
      </c>
      <c r="R63" t="str">
        <f>IF('Data Export'!$C63="","", "")</f>
        <v/>
      </c>
      <c r="S63" t="str">
        <f>IF('Data Export'!$C63="","", "")</f>
        <v/>
      </c>
      <c r="T63" t="str">
        <f>IF('Data Export'!$C63="","", "")</f>
        <v/>
      </c>
      <c r="U63" t="str">
        <f>IF('Data Export'!$C63="","", "")</f>
        <v/>
      </c>
      <c r="V63" t="str">
        <f>IF('Data Export'!$C63="","", "")</f>
        <v/>
      </c>
      <c r="W63">
        <f>IF('Data Export'!$C63="","", 'VS Ref Comp'!H9)</f>
        <v>0</v>
      </c>
      <c r="X63" t="str">
        <f>IF('Data Export'!$C63="","", "")</f>
        <v/>
      </c>
      <c r="Y63" t="str">
        <f>IF('Data Export'!$C63="","", "")</f>
        <v/>
      </c>
      <c r="Z63" t="str">
        <f>IF('Data Export'!$C63="","", "")</f>
        <v/>
      </c>
      <c r="AA63" t="str">
        <f>IF('Data Export'!$C63="","", "")</f>
        <v/>
      </c>
      <c r="AB63" t="str">
        <f>IF('Data Export'!$C63="","", "")</f>
        <v/>
      </c>
      <c r="AC63" t="str">
        <f>IF('Data Export'!$C63="","", "")</f>
        <v/>
      </c>
      <c r="AD63" t="str">
        <f>IF('Data Export'!$C63="","", "")</f>
        <v/>
      </c>
      <c r="AE63" t="str">
        <f>IF('Data Export'!$C63="","", "")</f>
        <v/>
      </c>
      <c r="AF63" t="str">
        <f>IF('Data Export'!$C63="","", "")</f>
        <v/>
      </c>
      <c r="AG63" t="str">
        <f>IF('Data Export'!$C63="","", "")</f>
        <v/>
      </c>
      <c r="AH63" t="str">
        <f>IF('Data Export'!$C63="","", "")</f>
        <v/>
      </c>
      <c r="AI63" s="374">
        <f>IF('Data Export'!$C63="","", 'VS Ref Comp'!G9)</f>
        <v>0</v>
      </c>
      <c r="AJ63" t="str">
        <f>IF('Data Export'!$C63="","", "")</f>
        <v/>
      </c>
      <c r="AK63" t="str">
        <f>IF('Data Export'!$C63="","", "")</f>
        <v/>
      </c>
      <c r="AL63" t="str">
        <f>IF('Data Export'!$C63="","", "")</f>
        <v/>
      </c>
      <c r="AM63" t="str">
        <f>IF('Data Export'!$C63="","", "")</f>
        <v/>
      </c>
      <c r="AN63" t="str">
        <f>IF('Data Export'!$C63="","", "")</f>
        <v/>
      </c>
      <c r="AO63" s="112" t="str">
        <f>IF('Data Export'!$C63="","", "")</f>
        <v/>
      </c>
      <c r="AP63" s="115" t="str">
        <f>IF('Data Export'!$C63="","", "")</f>
        <v/>
      </c>
      <c r="AQ63" s="115" t="str">
        <f>IF('Data Export'!$C63="","", "")</f>
        <v/>
      </c>
      <c r="AR63" s="115" t="str">
        <f>IF('Data Export'!$C63="","", "")</f>
        <v/>
      </c>
      <c r="AS63" s="115" t="str">
        <f>IF('Data Export'!$C63="","", "")</f>
        <v/>
      </c>
    </row>
    <row r="64" spans="1:45" x14ac:dyDescent="0.2">
      <c r="A64" t="str">
        <f>'VS Ref Comp'!$B$3</f>
        <v>Variable Speed Refrigeration Compressor</v>
      </c>
      <c r="B64">
        <v>63</v>
      </c>
      <c r="C64">
        <f>IF('VS Ref Comp'!O10&gt;0,'VS Ref Comp'!I10,"")</f>
        <v>0</v>
      </c>
      <c r="D64" t="str">
        <f>IF($C64="","",'Look Up Tables'!$AS$76)</f>
        <v>VSRefComTon</v>
      </c>
      <c r="E64" t="str">
        <f>IF('Data Export'!$C64="","", 'VS Ref Comp'!O10)</f>
        <v/>
      </c>
      <c r="F64" s="373">
        <f>IF('Data Export'!C64="","", 'Project Summary'!$C$6)</f>
        <v>0</v>
      </c>
      <c r="G64">
        <f>IF('Data Export'!$C64="","",'VS Ref Comp'!L10)</f>
        <v>0</v>
      </c>
      <c r="H64">
        <f>IF('Data Export'!$C64="","",'VS Ref Comp'!M10)</f>
        <v>0</v>
      </c>
      <c r="I64">
        <f>IF('Data Export'!$C64="","", 'Project Summary'!$H$1)</f>
        <v>4.1399999999999997</v>
      </c>
      <c r="J64">
        <f>IF('Data Export'!$C64="","", 'VS Ref Comp'!D10)</f>
        <v>0</v>
      </c>
      <c r="K64">
        <f>IF('Data Export'!$C64="","", 'VS Ref Comp'!E10)</f>
        <v>0</v>
      </c>
      <c r="L64">
        <f>IF('Data Export'!$C64="","", 'Project Summary'!$C$13)</f>
        <v>0</v>
      </c>
      <c r="M64" t="str">
        <f>IF('Data Export'!$C64="","", "")</f>
        <v/>
      </c>
      <c r="N64" t="str">
        <f>IF('Data Export'!$C64="","", "")</f>
        <v/>
      </c>
      <c r="O64" s="121"/>
      <c r="P64" t="str">
        <f>IF('Data Export'!$C64="","", "")</f>
        <v/>
      </c>
      <c r="Q64" t="str">
        <f>IF('Data Export'!$C64="","", "")</f>
        <v/>
      </c>
      <c r="R64" t="str">
        <f>IF('Data Export'!$C64="","", "")</f>
        <v/>
      </c>
      <c r="S64" t="str">
        <f>IF('Data Export'!$C64="","", "")</f>
        <v/>
      </c>
      <c r="T64" t="str">
        <f>IF('Data Export'!$C64="","", "")</f>
        <v/>
      </c>
      <c r="U64" t="str">
        <f>IF('Data Export'!$C64="","", "")</f>
        <v/>
      </c>
      <c r="V64" t="str">
        <f>IF('Data Export'!$C64="","", "")</f>
        <v/>
      </c>
      <c r="W64">
        <f>IF('Data Export'!$C64="","", 'VS Ref Comp'!H10)</f>
        <v>0</v>
      </c>
      <c r="X64" t="str">
        <f>IF('Data Export'!$C64="","", "")</f>
        <v/>
      </c>
      <c r="Y64" t="str">
        <f>IF('Data Export'!$C64="","", "")</f>
        <v/>
      </c>
      <c r="Z64" t="str">
        <f>IF('Data Export'!$C64="","", "")</f>
        <v/>
      </c>
      <c r="AA64" t="str">
        <f>IF('Data Export'!$C64="","", "")</f>
        <v/>
      </c>
      <c r="AB64" t="str">
        <f>IF('Data Export'!$C64="","", "")</f>
        <v/>
      </c>
      <c r="AC64" t="str">
        <f>IF('Data Export'!$C64="","", "")</f>
        <v/>
      </c>
      <c r="AD64" t="str">
        <f>IF('Data Export'!$C64="","", "")</f>
        <v/>
      </c>
      <c r="AE64" t="str">
        <f>IF('Data Export'!$C64="","", "")</f>
        <v/>
      </c>
      <c r="AF64" t="str">
        <f>IF('Data Export'!$C64="","", "")</f>
        <v/>
      </c>
      <c r="AG64" t="str">
        <f>IF('Data Export'!$C64="","", "")</f>
        <v/>
      </c>
      <c r="AH64" t="str">
        <f>IF('Data Export'!$C64="","", "")</f>
        <v/>
      </c>
      <c r="AI64" s="374">
        <f>IF('Data Export'!$C64="","", 'VS Ref Comp'!G10)</f>
        <v>0</v>
      </c>
      <c r="AJ64" t="str">
        <f>IF('Data Export'!$C64="","", "")</f>
        <v/>
      </c>
      <c r="AK64" t="str">
        <f>IF('Data Export'!$C64="","", "")</f>
        <v/>
      </c>
      <c r="AL64" t="str">
        <f>IF('Data Export'!$C64="","", "")</f>
        <v/>
      </c>
      <c r="AM64" t="str">
        <f>IF('Data Export'!$C64="","", "")</f>
        <v/>
      </c>
      <c r="AN64" t="str">
        <f>IF('Data Export'!$C64="","", "")</f>
        <v/>
      </c>
      <c r="AO64" s="112" t="str">
        <f>IF('Data Export'!$C64="","", "")</f>
        <v/>
      </c>
      <c r="AP64" s="115" t="str">
        <f>IF('Data Export'!$C64="","", "")</f>
        <v/>
      </c>
      <c r="AQ64" s="115" t="str">
        <f>IF('Data Export'!$C64="","", "")</f>
        <v/>
      </c>
      <c r="AR64" s="115" t="str">
        <f>IF('Data Export'!$C64="","", "")</f>
        <v/>
      </c>
      <c r="AS64" s="115" t="str">
        <f>IF('Data Export'!$C64="","", "")</f>
        <v/>
      </c>
    </row>
    <row r="65" spans="1:45" x14ac:dyDescent="0.2">
      <c r="A65" t="str">
        <f>'VS Ref Comp'!$B$3</f>
        <v>Variable Speed Refrigeration Compressor</v>
      </c>
      <c r="B65">
        <v>64</v>
      </c>
      <c r="C65">
        <f>IF('VS Ref Comp'!O11&gt;0,'VS Ref Comp'!I11,"")</f>
        <v>0</v>
      </c>
      <c r="D65" t="str">
        <f>IF($C65="","",'Look Up Tables'!$AS$76)</f>
        <v>VSRefComTon</v>
      </c>
      <c r="E65" t="str">
        <f>IF('Data Export'!$C65="","", 'VS Ref Comp'!O11)</f>
        <v/>
      </c>
      <c r="F65" s="373">
        <f>IF('Data Export'!C65="","", 'Project Summary'!$C$6)</f>
        <v>0</v>
      </c>
      <c r="G65">
        <f>IF('Data Export'!$C65="","",'VS Ref Comp'!L11)</f>
        <v>0</v>
      </c>
      <c r="H65">
        <f>IF('Data Export'!$C65="","",'VS Ref Comp'!M11)</f>
        <v>0</v>
      </c>
      <c r="I65">
        <f>IF('Data Export'!$C65="","", 'Project Summary'!$H$1)</f>
        <v>4.1399999999999997</v>
      </c>
      <c r="J65">
        <f>IF('Data Export'!$C65="","", 'VS Ref Comp'!D11)</f>
        <v>0</v>
      </c>
      <c r="K65">
        <f>IF('Data Export'!$C65="","", 'VS Ref Comp'!E11)</f>
        <v>0</v>
      </c>
      <c r="L65">
        <f>IF('Data Export'!$C65="","", 'Project Summary'!$C$13)</f>
        <v>0</v>
      </c>
      <c r="M65" t="str">
        <f>IF('Data Export'!$C65="","", "")</f>
        <v/>
      </c>
      <c r="N65" t="str">
        <f>IF('Data Export'!$C65="","", "")</f>
        <v/>
      </c>
      <c r="O65" s="121"/>
      <c r="P65" t="str">
        <f>IF('Data Export'!$C65="","", "")</f>
        <v/>
      </c>
      <c r="Q65" t="str">
        <f>IF('Data Export'!$C65="","", "")</f>
        <v/>
      </c>
      <c r="R65" t="str">
        <f>IF('Data Export'!$C65="","", "")</f>
        <v/>
      </c>
      <c r="S65" t="str">
        <f>IF('Data Export'!$C65="","", "")</f>
        <v/>
      </c>
      <c r="T65" t="str">
        <f>IF('Data Export'!$C65="","", "")</f>
        <v/>
      </c>
      <c r="U65" t="str">
        <f>IF('Data Export'!$C65="","", "")</f>
        <v/>
      </c>
      <c r="V65" t="str">
        <f>IF('Data Export'!$C65="","", "")</f>
        <v/>
      </c>
      <c r="W65">
        <f>IF('Data Export'!$C65="","", 'VS Ref Comp'!H11)</f>
        <v>0</v>
      </c>
      <c r="X65" t="str">
        <f>IF('Data Export'!$C65="","", "")</f>
        <v/>
      </c>
      <c r="Y65" t="str">
        <f>IF('Data Export'!$C65="","", "")</f>
        <v/>
      </c>
      <c r="Z65" t="str">
        <f>IF('Data Export'!$C65="","", "")</f>
        <v/>
      </c>
      <c r="AA65" t="str">
        <f>IF('Data Export'!$C65="","", "")</f>
        <v/>
      </c>
      <c r="AB65" t="str">
        <f>IF('Data Export'!$C65="","", "")</f>
        <v/>
      </c>
      <c r="AC65" t="str">
        <f>IF('Data Export'!$C65="","", "")</f>
        <v/>
      </c>
      <c r="AD65" t="str">
        <f>IF('Data Export'!$C65="","", "")</f>
        <v/>
      </c>
      <c r="AE65" t="str">
        <f>IF('Data Export'!$C65="","", "")</f>
        <v/>
      </c>
      <c r="AF65" t="str">
        <f>IF('Data Export'!$C65="","", "")</f>
        <v/>
      </c>
      <c r="AG65" t="str">
        <f>IF('Data Export'!$C65="","", "")</f>
        <v/>
      </c>
      <c r="AH65" t="str">
        <f>IF('Data Export'!$C65="","", "")</f>
        <v/>
      </c>
      <c r="AI65" s="374">
        <f>IF('Data Export'!$C65="","", 'VS Ref Comp'!G11)</f>
        <v>0</v>
      </c>
      <c r="AJ65" t="str">
        <f>IF('Data Export'!$C65="","", "")</f>
        <v/>
      </c>
      <c r="AK65" t="str">
        <f>IF('Data Export'!$C65="","", "")</f>
        <v/>
      </c>
      <c r="AL65" t="str">
        <f>IF('Data Export'!$C65="","", "")</f>
        <v/>
      </c>
      <c r="AM65" t="str">
        <f>IF('Data Export'!$C65="","", "")</f>
        <v/>
      </c>
      <c r="AN65" t="str">
        <f>IF('Data Export'!$C65="","", "")</f>
        <v/>
      </c>
      <c r="AO65" s="112" t="str">
        <f>IF('Data Export'!$C65="","", "")</f>
        <v/>
      </c>
      <c r="AP65" s="115" t="str">
        <f>IF('Data Export'!$C65="","", "")</f>
        <v/>
      </c>
      <c r="AQ65" s="115" t="str">
        <f>IF('Data Export'!$C65="","", "")</f>
        <v/>
      </c>
      <c r="AR65" s="115" t="str">
        <f>IF('Data Export'!$C65="","", "")</f>
        <v/>
      </c>
      <c r="AS65" s="115" t="str">
        <f>IF('Data Export'!$C65="","", "")</f>
        <v/>
      </c>
    </row>
    <row r="66" spans="1:45" x14ac:dyDescent="0.2">
      <c r="A66" t="str">
        <f>'VS Ref Comp'!$B$3</f>
        <v>Variable Speed Refrigeration Compressor</v>
      </c>
      <c r="B66">
        <v>65</v>
      </c>
      <c r="C66">
        <f>IF('VS Ref Comp'!O12&gt;0,'VS Ref Comp'!I12,"")</f>
        <v>0</v>
      </c>
      <c r="D66" t="str">
        <f>IF($C66="","",'Look Up Tables'!$AS$76)</f>
        <v>VSRefComTon</v>
      </c>
      <c r="E66" t="str">
        <f>IF('Data Export'!$C66="","", 'VS Ref Comp'!O12)</f>
        <v/>
      </c>
      <c r="F66" s="373">
        <f>IF('Data Export'!C66="","", 'Project Summary'!$C$6)</f>
        <v>0</v>
      </c>
      <c r="G66">
        <f>IF('Data Export'!$C66="","",'VS Ref Comp'!L12)</f>
        <v>0</v>
      </c>
      <c r="H66">
        <f>IF('Data Export'!$C66="","",'VS Ref Comp'!M12)</f>
        <v>0</v>
      </c>
      <c r="I66">
        <f>IF('Data Export'!$C66="","", 'Project Summary'!$H$1)</f>
        <v>4.1399999999999997</v>
      </c>
      <c r="J66">
        <f>IF('Data Export'!$C66="","", 'VS Ref Comp'!D12)</f>
        <v>0</v>
      </c>
      <c r="K66">
        <f>IF('Data Export'!$C66="","", 'VS Ref Comp'!E12)</f>
        <v>0</v>
      </c>
      <c r="L66">
        <f>IF('Data Export'!$C66="","", 'Project Summary'!$C$13)</f>
        <v>0</v>
      </c>
      <c r="M66" t="str">
        <f>IF('Data Export'!$C66="","", "")</f>
        <v/>
      </c>
      <c r="N66" t="str">
        <f>IF('Data Export'!$C66="","", "")</f>
        <v/>
      </c>
      <c r="O66" s="121"/>
      <c r="P66" t="str">
        <f>IF('Data Export'!$C66="","", "")</f>
        <v/>
      </c>
      <c r="Q66" t="str">
        <f>IF('Data Export'!$C66="","", "")</f>
        <v/>
      </c>
      <c r="R66" t="str">
        <f>IF('Data Export'!$C66="","", "")</f>
        <v/>
      </c>
      <c r="S66" t="str">
        <f>IF('Data Export'!$C66="","", "")</f>
        <v/>
      </c>
      <c r="T66" t="str">
        <f>IF('Data Export'!$C66="","", "")</f>
        <v/>
      </c>
      <c r="U66" t="str">
        <f>IF('Data Export'!$C66="","", "")</f>
        <v/>
      </c>
      <c r="V66" t="str">
        <f>IF('Data Export'!$C66="","", "")</f>
        <v/>
      </c>
      <c r="W66">
        <f>IF('Data Export'!$C66="","", 'VS Ref Comp'!H12)</f>
        <v>0</v>
      </c>
      <c r="X66" t="str">
        <f>IF('Data Export'!$C66="","", "")</f>
        <v/>
      </c>
      <c r="Y66" t="str">
        <f>IF('Data Export'!$C66="","", "")</f>
        <v/>
      </c>
      <c r="Z66" t="str">
        <f>IF('Data Export'!$C66="","", "")</f>
        <v/>
      </c>
      <c r="AA66" t="str">
        <f>IF('Data Export'!$C66="","", "")</f>
        <v/>
      </c>
      <c r="AB66" t="str">
        <f>IF('Data Export'!$C66="","", "")</f>
        <v/>
      </c>
      <c r="AC66" t="str">
        <f>IF('Data Export'!$C66="","", "")</f>
        <v/>
      </c>
      <c r="AD66" t="str">
        <f>IF('Data Export'!$C66="","", "")</f>
        <v/>
      </c>
      <c r="AE66" t="str">
        <f>IF('Data Export'!$C66="","", "")</f>
        <v/>
      </c>
      <c r="AF66" t="str">
        <f>IF('Data Export'!$C66="","", "")</f>
        <v/>
      </c>
      <c r="AG66" t="str">
        <f>IF('Data Export'!$C66="","", "")</f>
        <v/>
      </c>
      <c r="AH66" t="str">
        <f>IF('Data Export'!$C66="","", "")</f>
        <v/>
      </c>
      <c r="AI66" s="374">
        <f>IF('Data Export'!$C66="","", 'VS Ref Comp'!G12)</f>
        <v>0</v>
      </c>
      <c r="AJ66" t="str">
        <f>IF('Data Export'!$C66="","", "")</f>
        <v/>
      </c>
      <c r="AK66" t="str">
        <f>IF('Data Export'!$C66="","", "")</f>
        <v/>
      </c>
      <c r="AL66" t="str">
        <f>IF('Data Export'!$C66="","", "")</f>
        <v/>
      </c>
      <c r="AM66" t="str">
        <f>IF('Data Export'!$C66="","", "")</f>
        <v/>
      </c>
      <c r="AN66" t="str">
        <f>IF('Data Export'!$C66="","", "")</f>
        <v/>
      </c>
      <c r="AO66" s="112" t="str">
        <f>IF('Data Export'!$C66="","", "")</f>
        <v/>
      </c>
      <c r="AP66" s="115" t="str">
        <f>IF('Data Export'!$C66="","", "")</f>
        <v/>
      </c>
      <c r="AQ66" s="115" t="str">
        <f>IF('Data Export'!$C66="","", "")</f>
        <v/>
      </c>
      <c r="AR66" s="115" t="str">
        <f>IF('Data Export'!$C66="","", "")</f>
        <v/>
      </c>
      <c r="AS66" s="115" t="str">
        <f>IF('Data Export'!$C66="","", "")</f>
        <v/>
      </c>
    </row>
    <row r="67" spans="1:45" x14ac:dyDescent="0.2">
      <c r="A67" t="str">
        <f>'VS Ref Comp'!$B$3</f>
        <v>Variable Speed Refrigeration Compressor</v>
      </c>
      <c r="B67">
        <v>66</v>
      </c>
      <c r="C67">
        <f>IF('VS Ref Comp'!O13&gt;0,'VS Ref Comp'!I13,"")</f>
        <v>0</v>
      </c>
      <c r="D67" t="str">
        <f>IF($C67="","",'Look Up Tables'!$AS$76)</f>
        <v>VSRefComTon</v>
      </c>
      <c r="E67" t="str">
        <f>IF('Data Export'!$C67="","", 'VS Ref Comp'!O13)</f>
        <v/>
      </c>
      <c r="F67" s="373">
        <f>IF('Data Export'!C67="","", 'Project Summary'!$C$6)</f>
        <v>0</v>
      </c>
      <c r="G67">
        <f>IF('Data Export'!$C67="","",'VS Ref Comp'!L13)</f>
        <v>0</v>
      </c>
      <c r="H67">
        <f>IF('Data Export'!$C67="","",'VS Ref Comp'!M13)</f>
        <v>0</v>
      </c>
      <c r="I67">
        <f>IF('Data Export'!$C67="","", 'Project Summary'!$H$1)</f>
        <v>4.1399999999999997</v>
      </c>
      <c r="J67">
        <f>IF('Data Export'!$C67="","", 'VS Ref Comp'!D13)</f>
        <v>0</v>
      </c>
      <c r="K67">
        <f>IF('Data Export'!$C67="","", 'VS Ref Comp'!E13)</f>
        <v>0</v>
      </c>
      <c r="L67">
        <f>IF('Data Export'!$C67="","", 'Project Summary'!$C$13)</f>
        <v>0</v>
      </c>
      <c r="M67" t="str">
        <f>IF('Data Export'!$C67="","", "")</f>
        <v/>
      </c>
      <c r="N67" t="str">
        <f>IF('Data Export'!$C67="","", "")</f>
        <v/>
      </c>
      <c r="O67" s="121"/>
      <c r="P67" t="str">
        <f>IF('Data Export'!$C67="","", "")</f>
        <v/>
      </c>
      <c r="Q67" t="str">
        <f>IF('Data Export'!$C67="","", "")</f>
        <v/>
      </c>
      <c r="R67" t="str">
        <f>IF('Data Export'!$C67="","", "")</f>
        <v/>
      </c>
      <c r="S67" t="str">
        <f>IF('Data Export'!$C67="","", "")</f>
        <v/>
      </c>
      <c r="T67" t="str">
        <f>IF('Data Export'!$C67="","", "")</f>
        <v/>
      </c>
      <c r="U67" t="str">
        <f>IF('Data Export'!$C67="","", "")</f>
        <v/>
      </c>
      <c r="V67" t="str">
        <f>IF('Data Export'!$C67="","", "")</f>
        <v/>
      </c>
      <c r="W67">
        <f>IF('Data Export'!$C67="","", 'VS Ref Comp'!H13)</f>
        <v>0</v>
      </c>
      <c r="X67" t="str">
        <f>IF('Data Export'!$C67="","", "")</f>
        <v/>
      </c>
      <c r="Y67" t="str">
        <f>IF('Data Export'!$C67="","", "")</f>
        <v/>
      </c>
      <c r="Z67" t="str">
        <f>IF('Data Export'!$C67="","", "")</f>
        <v/>
      </c>
      <c r="AA67" t="str">
        <f>IF('Data Export'!$C67="","", "")</f>
        <v/>
      </c>
      <c r="AB67" t="str">
        <f>IF('Data Export'!$C67="","", "")</f>
        <v/>
      </c>
      <c r="AC67" t="str">
        <f>IF('Data Export'!$C67="","", "")</f>
        <v/>
      </c>
      <c r="AD67" t="str">
        <f>IF('Data Export'!$C67="","", "")</f>
        <v/>
      </c>
      <c r="AE67" t="str">
        <f>IF('Data Export'!$C67="","", "")</f>
        <v/>
      </c>
      <c r="AF67" t="str">
        <f>IF('Data Export'!$C67="","", "")</f>
        <v/>
      </c>
      <c r="AG67" t="str">
        <f>IF('Data Export'!$C67="","", "")</f>
        <v/>
      </c>
      <c r="AH67" t="str">
        <f>IF('Data Export'!$C67="","", "")</f>
        <v/>
      </c>
      <c r="AI67" s="374">
        <f>IF('Data Export'!$C67="","", 'VS Ref Comp'!G13)</f>
        <v>0</v>
      </c>
      <c r="AJ67" t="str">
        <f>IF('Data Export'!$C67="","", "")</f>
        <v/>
      </c>
      <c r="AK67" t="str">
        <f>IF('Data Export'!$C67="","", "")</f>
        <v/>
      </c>
      <c r="AL67" t="str">
        <f>IF('Data Export'!$C67="","", "")</f>
        <v/>
      </c>
      <c r="AM67" t="str">
        <f>IF('Data Export'!$C67="","", "")</f>
        <v/>
      </c>
      <c r="AN67" t="str">
        <f>IF('Data Export'!$C67="","", "")</f>
        <v/>
      </c>
      <c r="AO67" s="112" t="str">
        <f>IF('Data Export'!$C67="","", "")</f>
        <v/>
      </c>
      <c r="AP67" s="115" t="str">
        <f>IF('Data Export'!$C67="","", "")</f>
        <v/>
      </c>
      <c r="AQ67" s="115" t="str">
        <f>IF('Data Export'!$C67="","", "")</f>
        <v/>
      </c>
      <c r="AR67" s="115" t="str">
        <f>IF('Data Export'!$C67="","", "")</f>
        <v/>
      </c>
      <c r="AS67" s="115" t="str">
        <f>IF('Data Export'!$C67="","", "")</f>
        <v/>
      </c>
    </row>
    <row r="68" spans="1:45" x14ac:dyDescent="0.2">
      <c r="A68" t="str">
        <f>'VS Ref Comp'!$B$3</f>
        <v>Variable Speed Refrigeration Compressor</v>
      </c>
      <c r="B68">
        <v>67</v>
      </c>
      <c r="C68">
        <f>IF('VS Ref Comp'!O14&gt;0,'VS Ref Comp'!I14,"")</f>
        <v>0</v>
      </c>
      <c r="D68" t="str">
        <f>IF($C68="","",'Look Up Tables'!$AS$76)</f>
        <v>VSRefComTon</v>
      </c>
      <c r="E68" t="str">
        <f>IF('Data Export'!$C68="","", 'VS Ref Comp'!O14)</f>
        <v/>
      </c>
      <c r="F68" s="373">
        <f>IF('Data Export'!C68="","", 'Project Summary'!$C$6)</f>
        <v>0</v>
      </c>
      <c r="G68">
        <f>IF('Data Export'!$C68="","",'VS Ref Comp'!L14)</f>
        <v>0</v>
      </c>
      <c r="H68">
        <f>IF('Data Export'!$C68="","",'VS Ref Comp'!M14)</f>
        <v>0</v>
      </c>
      <c r="I68">
        <f>IF('Data Export'!$C68="","", 'Project Summary'!$H$1)</f>
        <v>4.1399999999999997</v>
      </c>
      <c r="J68">
        <f>IF('Data Export'!$C68="","", 'VS Ref Comp'!D14)</f>
        <v>0</v>
      </c>
      <c r="K68">
        <f>IF('Data Export'!$C68="","", 'VS Ref Comp'!E14)</f>
        <v>0</v>
      </c>
      <c r="L68">
        <f>IF('Data Export'!$C68="","", 'Project Summary'!$C$13)</f>
        <v>0</v>
      </c>
      <c r="M68" t="str">
        <f>IF('Data Export'!$C68="","", "")</f>
        <v/>
      </c>
      <c r="N68" t="str">
        <f>IF('Data Export'!$C68="","", "")</f>
        <v/>
      </c>
      <c r="O68" s="121"/>
      <c r="P68" t="str">
        <f>IF('Data Export'!$C68="","", "")</f>
        <v/>
      </c>
      <c r="Q68" t="str">
        <f>IF('Data Export'!$C68="","", "")</f>
        <v/>
      </c>
      <c r="R68" t="str">
        <f>IF('Data Export'!$C68="","", "")</f>
        <v/>
      </c>
      <c r="S68" t="str">
        <f>IF('Data Export'!$C68="","", "")</f>
        <v/>
      </c>
      <c r="T68" t="str">
        <f>IF('Data Export'!$C68="","", "")</f>
        <v/>
      </c>
      <c r="U68" t="str">
        <f>IF('Data Export'!$C68="","", "")</f>
        <v/>
      </c>
      <c r="V68" t="str">
        <f>IF('Data Export'!$C68="","", "")</f>
        <v/>
      </c>
      <c r="W68">
        <f>IF('Data Export'!$C68="","", 'VS Ref Comp'!H14)</f>
        <v>0</v>
      </c>
      <c r="X68" t="str">
        <f>IF('Data Export'!$C68="","", "")</f>
        <v/>
      </c>
      <c r="Y68" t="str">
        <f>IF('Data Export'!$C68="","", "")</f>
        <v/>
      </c>
      <c r="Z68" t="str">
        <f>IF('Data Export'!$C68="","", "")</f>
        <v/>
      </c>
      <c r="AA68" t="str">
        <f>IF('Data Export'!$C68="","", "")</f>
        <v/>
      </c>
      <c r="AB68" t="str">
        <f>IF('Data Export'!$C68="","", "")</f>
        <v/>
      </c>
      <c r="AC68" t="str">
        <f>IF('Data Export'!$C68="","", "")</f>
        <v/>
      </c>
      <c r="AD68" t="str">
        <f>IF('Data Export'!$C68="","", "")</f>
        <v/>
      </c>
      <c r="AE68" t="str">
        <f>IF('Data Export'!$C68="","", "")</f>
        <v/>
      </c>
      <c r="AF68" t="str">
        <f>IF('Data Export'!$C68="","", "")</f>
        <v/>
      </c>
      <c r="AG68" t="str">
        <f>IF('Data Export'!$C68="","", "")</f>
        <v/>
      </c>
      <c r="AH68" t="str">
        <f>IF('Data Export'!$C68="","", "")</f>
        <v/>
      </c>
      <c r="AI68" s="374">
        <f>IF('Data Export'!$C68="","", 'VS Ref Comp'!G14)</f>
        <v>0</v>
      </c>
      <c r="AJ68" t="str">
        <f>IF('Data Export'!$C68="","", "")</f>
        <v/>
      </c>
      <c r="AK68" t="str">
        <f>IF('Data Export'!$C68="","", "")</f>
        <v/>
      </c>
      <c r="AL68" t="str">
        <f>IF('Data Export'!$C68="","", "")</f>
        <v/>
      </c>
      <c r="AM68" t="str">
        <f>IF('Data Export'!$C68="","", "")</f>
        <v/>
      </c>
      <c r="AN68" t="str">
        <f>IF('Data Export'!$C68="","", "")</f>
        <v/>
      </c>
      <c r="AO68" s="112" t="str">
        <f>IF('Data Export'!$C68="","", "")</f>
        <v/>
      </c>
      <c r="AP68" s="115" t="str">
        <f>IF('Data Export'!$C68="","", "")</f>
        <v/>
      </c>
      <c r="AQ68" s="115" t="str">
        <f>IF('Data Export'!$C68="","", "")</f>
        <v/>
      </c>
      <c r="AR68" s="115" t="str">
        <f>IF('Data Export'!$C68="","", "")</f>
        <v/>
      </c>
      <c r="AS68" s="115" t="str">
        <f>IF('Data Export'!$C68="","", "")</f>
        <v/>
      </c>
    </row>
    <row r="69" spans="1:45" x14ac:dyDescent="0.2">
      <c r="A69" t="str">
        <f>'VS Ref Comp'!$B$3</f>
        <v>Variable Speed Refrigeration Compressor</v>
      </c>
      <c r="B69">
        <v>68</v>
      </c>
      <c r="C69">
        <f>IF('VS Ref Comp'!O15&gt;0,'VS Ref Comp'!I15,"")</f>
        <v>0</v>
      </c>
      <c r="D69" t="str">
        <f>IF($C69="","",'Look Up Tables'!$AS$76)</f>
        <v>VSRefComTon</v>
      </c>
      <c r="E69" t="str">
        <f>IF('Data Export'!$C69="","", 'VS Ref Comp'!O15)</f>
        <v/>
      </c>
      <c r="F69" s="373">
        <f>IF('Data Export'!C69="","", 'Project Summary'!$C$6)</f>
        <v>0</v>
      </c>
      <c r="G69">
        <f>IF('Data Export'!$C69="","",'VS Ref Comp'!L15)</f>
        <v>0</v>
      </c>
      <c r="H69">
        <f>IF('Data Export'!$C69="","",'VS Ref Comp'!M15)</f>
        <v>0</v>
      </c>
      <c r="I69">
        <f>IF('Data Export'!$C69="","", 'Project Summary'!$H$1)</f>
        <v>4.1399999999999997</v>
      </c>
      <c r="J69">
        <f>IF('Data Export'!$C69="","", 'VS Ref Comp'!D15)</f>
        <v>0</v>
      </c>
      <c r="K69">
        <f>IF('Data Export'!$C69="","", 'VS Ref Comp'!E15)</f>
        <v>0</v>
      </c>
      <c r="L69">
        <f>IF('Data Export'!$C69="","", 'Project Summary'!$C$13)</f>
        <v>0</v>
      </c>
      <c r="M69" t="str">
        <f>IF('Data Export'!$C69="","", "")</f>
        <v/>
      </c>
      <c r="N69" t="str">
        <f>IF('Data Export'!$C69="","", "")</f>
        <v/>
      </c>
      <c r="O69" s="121"/>
      <c r="P69" t="str">
        <f>IF('Data Export'!$C69="","", "")</f>
        <v/>
      </c>
      <c r="Q69" t="str">
        <f>IF('Data Export'!$C69="","", "")</f>
        <v/>
      </c>
      <c r="R69" t="str">
        <f>IF('Data Export'!$C69="","", "")</f>
        <v/>
      </c>
      <c r="S69" t="str">
        <f>IF('Data Export'!$C69="","", "")</f>
        <v/>
      </c>
      <c r="T69" t="str">
        <f>IF('Data Export'!$C69="","", "")</f>
        <v/>
      </c>
      <c r="U69" t="str">
        <f>IF('Data Export'!$C69="","", "")</f>
        <v/>
      </c>
      <c r="V69" t="str">
        <f>IF('Data Export'!$C69="","", "")</f>
        <v/>
      </c>
      <c r="W69">
        <f>IF('Data Export'!$C69="","", 'VS Ref Comp'!H15)</f>
        <v>0</v>
      </c>
      <c r="X69" t="str">
        <f>IF('Data Export'!$C69="","", "")</f>
        <v/>
      </c>
      <c r="Y69" t="str">
        <f>IF('Data Export'!$C69="","", "")</f>
        <v/>
      </c>
      <c r="Z69" t="str">
        <f>IF('Data Export'!$C69="","", "")</f>
        <v/>
      </c>
      <c r="AA69" t="str">
        <f>IF('Data Export'!$C69="","", "")</f>
        <v/>
      </c>
      <c r="AB69" t="str">
        <f>IF('Data Export'!$C69="","", "")</f>
        <v/>
      </c>
      <c r="AC69" t="str">
        <f>IF('Data Export'!$C69="","", "")</f>
        <v/>
      </c>
      <c r="AD69" t="str">
        <f>IF('Data Export'!$C69="","", "")</f>
        <v/>
      </c>
      <c r="AE69" t="str">
        <f>IF('Data Export'!$C69="","", "")</f>
        <v/>
      </c>
      <c r="AF69" t="str">
        <f>IF('Data Export'!$C69="","", "")</f>
        <v/>
      </c>
      <c r="AG69" t="str">
        <f>IF('Data Export'!$C69="","", "")</f>
        <v/>
      </c>
      <c r="AH69" t="str">
        <f>IF('Data Export'!$C69="","", "")</f>
        <v/>
      </c>
      <c r="AI69" s="374">
        <f>IF('Data Export'!$C69="","", 'VS Ref Comp'!G15)</f>
        <v>0</v>
      </c>
      <c r="AJ69" t="str">
        <f>IF('Data Export'!$C69="","", "")</f>
        <v/>
      </c>
      <c r="AK69" t="str">
        <f>IF('Data Export'!$C69="","", "")</f>
        <v/>
      </c>
      <c r="AL69" t="str">
        <f>IF('Data Export'!$C69="","", "")</f>
        <v/>
      </c>
      <c r="AM69" t="str">
        <f>IF('Data Export'!$C69="","", "")</f>
        <v/>
      </c>
      <c r="AN69" t="str">
        <f>IF('Data Export'!$C69="","", "")</f>
        <v/>
      </c>
      <c r="AO69" s="112" t="str">
        <f>IF('Data Export'!$C69="","", "")</f>
        <v/>
      </c>
      <c r="AP69" s="115" t="str">
        <f>IF('Data Export'!$C69="","", "")</f>
        <v/>
      </c>
      <c r="AQ69" s="115" t="str">
        <f>IF('Data Export'!$C69="","", "")</f>
        <v/>
      </c>
      <c r="AR69" s="115" t="str">
        <f>IF('Data Export'!$C69="","", "")</f>
        <v/>
      </c>
      <c r="AS69" s="115" t="str">
        <f>IF('Data Export'!$C69="","", "")</f>
        <v/>
      </c>
    </row>
    <row r="70" spans="1:45" x14ac:dyDescent="0.2">
      <c r="A70" t="str">
        <f>'VS Ref Comp'!$B$3</f>
        <v>Variable Speed Refrigeration Compressor</v>
      </c>
      <c r="B70">
        <v>69</v>
      </c>
      <c r="C70">
        <f>IF('VS Ref Comp'!O16&gt;0,'VS Ref Comp'!I16,"")</f>
        <v>0</v>
      </c>
      <c r="D70" t="str">
        <f>IF($C70="","",'Look Up Tables'!$AS$76)</f>
        <v>VSRefComTon</v>
      </c>
      <c r="E70" t="str">
        <f>IF('Data Export'!$C70="","", 'VS Ref Comp'!O16)</f>
        <v/>
      </c>
      <c r="F70" s="373">
        <f>IF('Data Export'!C70="","", 'Project Summary'!$C$6)</f>
        <v>0</v>
      </c>
      <c r="G70">
        <f>IF('Data Export'!$C70="","",'VS Ref Comp'!L16)</f>
        <v>0</v>
      </c>
      <c r="H70">
        <f>IF('Data Export'!$C70="","",'VS Ref Comp'!M16)</f>
        <v>0</v>
      </c>
      <c r="I70">
        <f>IF('Data Export'!$C70="","", 'Project Summary'!$H$1)</f>
        <v>4.1399999999999997</v>
      </c>
      <c r="J70">
        <f>IF('Data Export'!$C70="","", 'VS Ref Comp'!D16)</f>
        <v>0</v>
      </c>
      <c r="K70">
        <f>IF('Data Export'!$C70="","", 'VS Ref Comp'!E16)</f>
        <v>0</v>
      </c>
      <c r="L70">
        <f>IF('Data Export'!$C70="","", 'Project Summary'!$C$13)</f>
        <v>0</v>
      </c>
      <c r="M70" t="str">
        <f>IF('Data Export'!$C70="","", "")</f>
        <v/>
      </c>
      <c r="N70" t="str">
        <f>IF('Data Export'!$C70="","", "")</f>
        <v/>
      </c>
      <c r="O70" s="121"/>
      <c r="P70" t="str">
        <f>IF('Data Export'!$C70="","", "")</f>
        <v/>
      </c>
      <c r="Q70" t="str">
        <f>IF('Data Export'!$C70="","", "")</f>
        <v/>
      </c>
      <c r="R70" t="str">
        <f>IF('Data Export'!$C70="","", "")</f>
        <v/>
      </c>
      <c r="S70" t="str">
        <f>IF('Data Export'!$C70="","", "")</f>
        <v/>
      </c>
      <c r="T70" t="str">
        <f>IF('Data Export'!$C70="","", "")</f>
        <v/>
      </c>
      <c r="U70" t="str">
        <f>IF('Data Export'!$C70="","", "")</f>
        <v/>
      </c>
      <c r="V70" t="str">
        <f>IF('Data Export'!$C70="","", "")</f>
        <v/>
      </c>
      <c r="W70">
        <f>IF('Data Export'!$C70="","", 'VS Ref Comp'!H16)</f>
        <v>0</v>
      </c>
      <c r="X70" t="str">
        <f>IF('Data Export'!$C70="","", "")</f>
        <v/>
      </c>
      <c r="Y70" t="str">
        <f>IF('Data Export'!$C70="","", "")</f>
        <v/>
      </c>
      <c r="Z70" t="str">
        <f>IF('Data Export'!$C70="","", "")</f>
        <v/>
      </c>
      <c r="AA70" t="str">
        <f>IF('Data Export'!$C70="","", "")</f>
        <v/>
      </c>
      <c r="AB70" t="str">
        <f>IF('Data Export'!$C70="","", "")</f>
        <v/>
      </c>
      <c r="AC70" t="str">
        <f>IF('Data Export'!$C70="","", "")</f>
        <v/>
      </c>
      <c r="AD70" t="str">
        <f>IF('Data Export'!$C70="","", "")</f>
        <v/>
      </c>
      <c r="AE70" t="str">
        <f>IF('Data Export'!$C70="","", "")</f>
        <v/>
      </c>
      <c r="AF70" t="str">
        <f>IF('Data Export'!$C70="","", "")</f>
        <v/>
      </c>
      <c r="AG70" t="str">
        <f>IF('Data Export'!$C70="","", "")</f>
        <v/>
      </c>
      <c r="AH70" t="str">
        <f>IF('Data Export'!$C70="","", "")</f>
        <v/>
      </c>
      <c r="AI70" s="374">
        <f>IF('Data Export'!$C70="","", 'VS Ref Comp'!G16)</f>
        <v>0</v>
      </c>
      <c r="AJ70" t="str">
        <f>IF('Data Export'!$C70="","", "")</f>
        <v/>
      </c>
      <c r="AK70" t="str">
        <f>IF('Data Export'!$C70="","", "")</f>
        <v/>
      </c>
      <c r="AL70" t="str">
        <f>IF('Data Export'!$C70="","", "")</f>
        <v/>
      </c>
      <c r="AM70" t="str">
        <f>IF('Data Export'!$C70="","", "")</f>
        <v/>
      </c>
      <c r="AN70" t="str">
        <f>IF('Data Export'!$C70="","", "")</f>
        <v/>
      </c>
      <c r="AO70" s="112" t="str">
        <f>IF('Data Export'!$C70="","", "")</f>
        <v/>
      </c>
      <c r="AP70" s="115" t="str">
        <f>IF('Data Export'!$C70="","", "")</f>
        <v/>
      </c>
      <c r="AQ70" s="115" t="str">
        <f>IF('Data Export'!$C70="","", "")</f>
        <v/>
      </c>
      <c r="AR70" s="115" t="str">
        <f>IF('Data Export'!$C70="","", "")</f>
        <v/>
      </c>
      <c r="AS70" s="115" t="str">
        <f>IF('Data Export'!$C70="","", "")</f>
        <v/>
      </c>
    </row>
    <row r="71" spans="1:45" s="90" customFormat="1" x14ac:dyDescent="0.2">
      <c r="A71" t="str">
        <f>'VS Ref Comp'!$B$3</f>
        <v>Variable Speed Refrigeration Compressor</v>
      </c>
      <c r="B71" s="90">
        <v>70</v>
      </c>
      <c r="C71">
        <f>IF('VS Ref Comp'!O17&gt;0,'VS Ref Comp'!I17,"")</f>
        <v>0</v>
      </c>
      <c r="D71" t="str">
        <f>IF($C71="","",'Look Up Tables'!$AS$76)</f>
        <v>VSRefComTon</v>
      </c>
      <c r="E71" t="str">
        <f>IF('Data Export'!$C71="","", 'VS Ref Comp'!O17)</f>
        <v/>
      </c>
      <c r="F71" s="373">
        <f>IF('Data Export'!C71="","", 'Project Summary'!$C$6)</f>
        <v>0</v>
      </c>
      <c r="G71">
        <f>IF('Data Export'!$C71="","",'VS Ref Comp'!L17)</f>
        <v>0</v>
      </c>
      <c r="H71">
        <f>IF('Data Export'!$C71="","",'VS Ref Comp'!M17)</f>
        <v>0</v>
      </c>
      <c r="I71">
        <f>IF('Data Export'!$C71="","", 'Project Summary'!$H$1)</f>
        <v>4.1399999999999997</v>
      </c>
      <c r="J71">
        <f>IF('Data Export'!$C71="","", 'VS Ref Comp'!D17)</f>
        <v>0</v>
      </c>
      <c r="K71">
        <f>IF('Data Export'!$C71="","", 'VS Ref Comp'!E17)</f>
        <v>0</v>
      </c>
      <c r="L71">
        <f>IF('Data Export'!$C71="","", 'Project Summary'!$C$13)</f>
        <v>0</v>
      </c>
      <c r="M71" t="str">
        <f>IF('Data Export'!$C71="","", "")</f>
        <v/>
      </c>
      <c r="N71" t="str">
        <f>IF('Data Export'!$C71="","", "")</f>
        <v/>
      </c>
      <c r="O71" s="121"/>
      <c r="P71" t="str">
        <f>IF('Data Export'!$C71="","", "")</f>
        <v/>
      </c>
      <c r="Q71" t="str">
        <f>IF('Data Export'!$C71="","", "")</f>
        <v/>
      </c>
      <c r="R71" t="str">
        <f>IF('Data Export'!$C71="","", "")</f>
        <v/>
      </c>
      <c r="S71" t="str">
        <f>IF('Data Export'!$C71="","", "")</f>
        <v/>
      </c>
      <c r="T71" t="str">
        <f>IF('Data Export'!$C71="","", "")</f>
        <v/>
      </c>
      <c r="U71" t="str">
        <f>IF('Data Export'!$C71="","", "")</f>
        <v/>
      </c>
      <c r="V71" t="str">
        <f>IF('Data Export'!$C71="","", "")</f>
        <v/>
      </c>
      <c r="W71">
        <f>IF('Data Export'!$C71="","", 'VS Ref Comp'!H17)</f>
        <v>0</v>
      </c>
      <c r="X71" t="str">
        <f>IF('Data Export'!$C71="","", "")</f>
        <v/>
      </c>
      <c r="Y71" t="str">
        <f>IF('Data Export'!$C71="","", "")</f>
        <v/>
      </c>
      <c r="Z71" t="str">
        <f>IF('Data Export'!$C71="","", "")</f>
        <v/>
      </c>
      <c r="AA71" t="str">
        <f>IF('Data Export'!$C71="","", "")</f>
        <v/>
      </c>
      <c r="AB71" t="str">
        <f>IF('Data Export'!$C71="","", "")</f>
        <v/>
      </c>
      <c r="AC71" t="str">
        <f>IF('Data Export'!$C71="","", "")</f>
        <v/>
      </c>
      <c r="AD71" t="str">
        <f>IF('Data Export'!$C71="","", "")</f>
        <v/>
      </c>
      <c r="AE71" t="str">
        <f>IF('Data Export'!$C71="","", "")</f>
        <v/>
      </c>
      <c r="AF71" t="str">
        <f>IF('Data Export'!$C71="","", "")</f>
        <v/>
      </c>
      <c r="AG71" t="str">
        <f>IF('Data Export'!$C71="","", "")</f>
        <v/>
      </c>
      <c r="AH71" t="str">
        <f>IF('Data Export'!$C71="","", "")</f>
        <v/>
      </c>
      <c r="AI71" s="374">
        <f>IF('Data Export'!$C71="","", 'VS Ref Comp'!G17)</f>
        <v>0</v>
      </c>
      <c r="AJ71" t="str">
        <f>IF('Data Export'!$C71="","", "")</f>
        <v/>
      </c>
      <c r="AK71" t="str">
        <f>IF('Data Export'!$C71="","", "")</f>
        <v/>
      </c>
      <c r="AL71" t="str">
        <f>IF('Data Export'!$C71="","", "")</f>
        <v/>
      </c>
      <c r="AM71" t="str">
        <f>IF('Data Export'!$C71="","", "")</f>
        <v/>
      </c>
      <c r="AN71" t="str">
        <f>IF('Data Export'!$C71="","", "")</f>
        <v/>
      </c>
      <c r="AO71" s="112" t="str">
        <f>IF('Data Export'!$C71="","", "")</f>
        <v/>
      </c>
      <c r="AP71" s="115" t="str">
        <f>IF('Data Export'!$C71="","", "")</f>
        <v/>
      </c>
      <c r="AQ71" s="115" t="str">
        <f>IF('Data Export'!$C71="","", "")</f>
        <v/>
      </c>
      <c r="AR71" s="115" t="str">
        <f>IF('Data Export'!$C71="","", "")</f>
        <v/>
      </c>
      <c r="AS71" s="115" t="str">
        <f>IF('Data Export'!$C71="","", "")</f>
        <v/>
      </c>
    </row>
    <row r="72" spans="1:45" x14ac:dyDescent="0.2">
      <c r="A72" t="str">
        <f>'Strip Curtains'!$B$3</f>
        <v>Strip Curtains for Walk In Freezers and Coolers</v>
      </c>
      <c r="B72">
        <v>71</v>
      </c>
      <c r="C72">
        <f>IF('Strip Curtains'!M8&gt;0,'Strip Curtains'!H8,"")</f>
        <v>0</v>
      </c>
      <c r="D72" t="str">
        <f>IF($C72="","",'Look Up Tables'!$AS$63)</f>
        <v>StripCurtain</v>
      </c>
      <c r="E72" t="str">
        <f>IF('Data Export'!$C72="","", 'Strip Curtains'!M8)</f>
        <v/>
      </c>
      <c r="F72" s="373">
        <f>IF('Data Export'!C72="","", 'Project Summary'!$C$6)</f>
        <v>0</v>
      </c>
      <c r="G72">
        <f>IF('Data Export'!$C72="","",'Strip Curtains'!I8)</f>
        <v>0</v>
      </c>
      <c r="H72">
        <f>IF('Data Export'!$C72="","",'Strip Curtains'!J8)</f>
        <v>0</v>
      </c>
      <c r="I72">
        <f>IF('Data Export'!$C72="","", 'Project Summary'!$H$1)</f>
        <v>4.1399999999999997</v>
      </c>
      <c r="J72">
        <f>IF('Data Export'!$C72="","",'Strip Curtains'!D8)</f>
        <v>0</v>
      </c>
      <c r="K72">
        <f>IF('Data Export'!$C72="","",'Strip Curtains'!E8)</f>
        <v>0</v>
      </c>
      <c r="L72">
        <f>IF('Data Export'!$C72="","", 'Project Summary'!$C$13)</f>
        <v>0</v>
      </c>
      <c r="M72" t="str">
        <f>IF('Data Export'!$C72="","", "")</f>
        <v/>
      </c>
      <c r="N72" t="str">
        <f>IF('Data Export'!$C72="","", "")</f>
        <v/>
      </c>
      <c r="O72" s="374" t="str">
        <f>IF('Data Export'!$C72="","", 'Strip Curtains'!K8)</f>
        <v/>
      </c>
      <c r="P72" t="str">
        <f>IF('Data Export'!$C72="","", "")</f>
        <v/>
      </c>
      <c r="Q72" t="str">
        <f>IF('Data Export'!$C72="","", "")</f>
        <v/>
      </c>
      <c r="R72" t="str">
        <f>IF('Data Export'!$C72="","", "")</f>
        <v/>
      </c>
      <c r="S72" t="str">
        <f>IF('Data Export'!$C72="","", "")</f>
        <v/>
      </c>
      <c r="T72" t="str">
        <f>IF('Data Export'!$C72="","", "")</f>
        <v/>
      </c>
      <c r="U72" t="str">
        <f>IF('Data Export'!$C72="","", "")</f>
        <v/>
      </c>
      <c r="V72" t="str">
        <f>IF('Data Export'!$C72="","", "")</f>
        <v/>
      </c>
      <c r="W72" t="str">
        <f>IF('Data Export'!$C72="","", "")</f>
        <v/>
      </c>
      <c r="X72" t="str">
        <f>IF('Data Export'!$C72="","", "")</f>
        <v/>
      </c>
      <c r="Y72" t="str">
        <f>IF('Data Export'!$C72="","", "")</f>
        <v/>
      </c>
      <c r="Z72" t="str">
        <f>IF('Data Export'!$C72="","", "")</f>
        <v/>
      </c>
      <c r="AA72" t="str">
        <f>IF('Data Export'!$C72="","", "")</f>
        <v/>
      </c>
      <c r="AB72" t="str">
        <f>IF('Data Export'!$C72="","", "")</f>
        <v/>
      </c>
      <c r="AC72" t="e">
        <f>IF('Data Export'!$C72="","",VLOOKUP('Strip Curtains'!$G8,'Look Up Tables'!$F$86:$I$93,4,FALSE))</f>
        <v>#N/A</v>
      </c>
      <c r="AD72" t="str">
        <f>IF('Data Export'!$C72="","", "")</f>
        <v/>
      </c>
      <c r="AE72" t="str">
        <f>IF('Data Export'!$C72="","", "")</f>
        <v/>
      </c>
      <c r="AF72" t="str">
        <f>IF('Data Export'!$C72="","", "")</f>
        <v/>
      </c>
      <c r="AG72" t="str">
        <f>IF('Data Export'!$C72="","", "")</f>
        <v/>
      </c>
      <c r="AH72" t="str">
        <f>IF('Data Export'!$C72="","", "")</f>
        <v/>
      </c>
      <c r="AI72" s="90"/>
      <c r="AJ72" t="str">
        <f>IF('Data Export'!$C72="","", "")</f>
        <v/>
      </c>
      <c r="AK72" t="str">
        <f>IF('Data Export'!$C72="","", "")</f>
        <v/>
      </c>
      <c r="AL72" t="str">
        <f>IF('Data Export'!$C72="","", "")</f>
        <v/>
      </c>
      <c r="AM72" t="str">
        <f>IF('Data Export'!$C72="","", "")</f>
        <v/>
      </c>
      <c r="AN72" t="str">
        <f>IF('Data Export'!$C72="","", "")</f>
        <v/>
      </c>
      <c r="AO72" s="112" t="str">
        <f>IF('Data Export'!$C72="","", "")</f>
        <v/>
      </c>
      <c r="AP72" s="115" t="str">
        <f>IF('Data Export'!$C72="","", "")</f>
        <v/>
      </c>
      <c r="AQ72" s="115" t="str">
        <f>IF('Data Export'!$C72="","", "")</f>
        <v/>
      </c>
      <c r="AR72" s="115" t="str">
        <f>IF('Data Export'!$C72="","", "")</f>
        <v/>
      </c>
      <c r="AS72" s="115" t="str">
        <f>IF('Data Export'!$C72="","", "")</f>
        <v/>
      </c>
    </row>
    <row r="73" spans="1:45" x14ac:dyDescent="0.2">
      <c r="A73" t="str">
        <f>'Strip Curtains'!$B$3</f>
        <v>Strip Curtains for Walk In Freezers and Coolers</v>
      </c>
      <c r="B73">
        <v>72</v>
      </c>
      <c r="C73">
        <f>IF('Strip Curtains'!M9&gt;0,'Strip Curtains'!H9,"")</f>
        <v>0</v>
      </c>
      <c r="D73" t="str">
        <f>IF($C73="","",'Look Up Tables'!$AS$63)</f>
        <v>StripCurtain</v>
      </c>
      <c r="E73" t="str">
        <f>IF('Data Export'!$C73="","", 'Strip Curtains'!M9)</f>
        <v/>
      </c>
      <c r="F73" s="373">
        <f>IF('Data Export'!C73="","", 'Project Summary'!$C$6)</f>
        <v>0</v>
      </c>
      <c r="G73">
        <f>IF('Data Export'!$C73="","",'Strip Curtains'!I9)</f>
        <v>0</v>
      </c>
      <c r="H73">
        <f>IF('Data Export'!$C73="","",'Strip Curtains'!J9)</f>
        <v>0</v>
      </c>
      <c r="I73">
        <f>IF('Data Export'!$C73="","", 'Project Summary'!$H$1)</f>
        <v>4.1399999999999997</v>
      </c>
      <c r="J73">
        <f>IF('Data Export'!$C73="","",'Strip Curtains'!D9)</f>
        <v>0</v>
      </c>
      <c r="K73">
        <f>IF('Data Export'!$C73="","",'Strip Curtains'!E9)</f>
        <v>0</v>
      </c>
      <c r="L73">
        <f>IF('Data Export'!$C73="","", 'Project Summary'!$C$13)</f>
        <v>0</v>
      </c>
      <c r="M73" t="str">
        <f>IF('Data Export'!$C73="","", "")</f>
        <v/>
      </c>
      <c r="N73" t="str">
        <f>IF('Data Export'!$C73="","", "")</f>
        <v/>
      </c>
      <c r="O73" s="374" t="str">
        <f>IF('Data Export'!$C73="","", 'Strip Curtains'!K9)</f>
        <v/>
      </c>
      <c r="P73" t="str">
        <f>IF('Data Export'!$C73="","", "")</f>
        <v/>
      </c>
      <c r="Q73" t="str">
        <f>IF('Data Export'!$C73="","", "")</f>
        <v/>
      </c>
      <c r="R73" t="str">
        <f>IF('Data Export'!$C73="","", "")</f>
        <v/>
      </c>
      <c r="S73" t="str">
        <f>IF('Data Export'!$C73="","", "")</f>
        <v/>
      </c>
      <c r="T73" t="str">
        <f>IF('Data Export'!$C73="","", "")</f>
        <v/>
      </c>
      <c r="U73" t="str">
        <f>IF('Data Export'!$C73="","", "")</f>
        <v/>
      </c>
      <c r="V73" t="str">
        <f>IF('Data Export'!$C73="","", "")</f>
        <v/>
      </c>
      <c r="W73" t="str">
        <f>IF('Data Export'!$C73="","", "")</f>
        <v/>
      </c>
      <c r="X73" t="str">
        <f>IF('Data Export'!$C73="","", "")</f>
        <v/>
      </c>
      <c r="Y73" t="str">
        <f>IF('Data Export'!$C73="","", "")</f>
        <v/>
      </c>
      <c r="Z73" t="str">
        <f>IF('Data Export'!$C73="","", "")</f>
        <v/>
      </c>
      <c r="AA73" t="str">
        <f>IF('Data Export'!$C73="","", "")</f>
        <v/>
      </c>
      <c r="AB73" t="str">
        <f>IF('Data Export'!$C73="","", "")</f>
        <v/>
      </c>
      <c r="AC73" t="e">
        <f>IF('Data Export'!$C73="","",VLOOKUP('Strip Curtains'!$G9,'Look Up Tables'!$F$86:$I$93,4,FALSE))</f>
        <v>#N/A</v>
      </c>
      <c r="AD73" t="str">
        <f>IF('Data Export'!$C73="","", "")</f>
        <v/>
      </c>
      <c r="AE73" t="str">
        <f>IF('Data Export'!$C73="","", "")</f>
        <v/>
      </c>
      <c r="AF73" t="str">
        <f>IF('Data Export'!$C73="","", "")</f>
        <v/>
      </c>
      <c r="AG73" t="str">
        <f>IF('Data Export'!$C73="","", "")</f>
        <v/>
      </c>
      <c r="AH73" t="str">
        <f>IF('Data Export'!$C73="","", "")</f>
        <v/>
      </c>
      <c r="AJ73" t="str">
        <f>IF('Data Export'!$C73="","", "")</f>
        <v/>
      </c>
      <c r="AK73" t="str">
        <f>IF('Data Export'!$C73="","", "")</f>
        <v/>
      </c>
      <c r="AL73" t="str">
        <f>IF('Data Export'!$C73="","", "")</f>
        <v/>
      </c>
      <c r="AM73" t="str">
        <f>IF('Data Export'!$C73="","", "")</f>
        <v/>
      </c>
      <c r="AN73" t="str">
        <f>IF('Data Export'!$C73="","", "")</f>
        <v/>
      </c>
      <c r="AO73" s="112" t="str">
        <f>IF('Data Export'!$C73="","", "")</f>
        <v/>
      </c>
      <c r="AP73" s="115" t="str">
        <f>IF('Data Export'!$C73="","", "")</f>
        <v/>
      </c>
      <c r="AQ73" s="115" t="str">
        <f>IF('Data Export'!$C73="","", "")</f>
        <v/>
      </c>
      <c r="AR73" s="115" t="str">
        <f>IF('Data Export'!$C73="","", "")</f>
        <v/>
      </c>
      <c r="AS73" s="115" t="str">
        <f>IF('Data Export'!$C73="","", "")</f>
        <v/>
      </c>
    </row>
    <row r="74" spans="1:45" x14ac:dyDescent="0.2">
      <c r="A74" t="str">
        <f>'Strip Curtains'!$B$3</f>
        <v>Strip Curtains for Walk In Freezers and Coolers</v>
      </c>
      <c r="B74">
        <v>73</v>
      </c>
      <c r="C74">
        <f>IF('Strip Curtains'!M10&gt;0,'Strip Curtains'!H10,"")</f>
        <v>0</v>
      </c>
      <c r="D74" t="str">
        <f>IF($C74="","",'Look Up Tables'!$AS$63)</f>
        <v>StripCurtain</v>
      </c>
      <c r="E74" t="str">
        <f>IF('Data Export'!$C74="","", 'Strip Curtains'!M10)</f>
        <v/>
      </c>
      <c r="F74" s="373">
        <f>IF('Data Export'!C74="","", 'Project Summary'!$C$6)</f>
        <v>0</v>
      </c>
      <c r="G74">
        <f>IF('Data Export'!$C74="","",'Strip Curtains'!I10)</f>
        <v>0</v>
      </c>
      <c r="H74">
        <f>IF('Data Export'!$C74="","",'Strip Curtains'!J10)</f>
        <v>0</v>
      </c>
      <c r="I74">
        <f>IF('Data Export'!$C74="","", 'Project Summary'!$H$1)</f>
        <v>4.1399999999999997</v>
      </c>
      <c r="J74">
        <f>IF('Data Export'!$C74="","",'Strip Curtains'!D10)</f>
        <v>0</v>
      </c>
      <c r="K74">
        <f>IF('Data Export'!$C74="","",'Strip Curtains'!E10)</f>
        <v>0</v>
      </c>
      <c r="L74">
        <f>IF('Data Export'!$C74="","", 'Project Summary'!$C$13)</f>
        <v>0</v>
      </c>
      <c r="M74" t="str">
        <f>IF('Data Export'!$C74="","", "")</f>
        <v/>
      </c>
      <c r="N74" t="str">
        <f>IF('Data Export'!$C74="","", "")</f>
        <v/>
      </c>
      <c r="O74" s="374" t="str">
        <f>IF('Data Export'!$C74="","", 'Strip Curtains'!K10)</f>
        <v/>
      </c>
      <c r="P74" t="str">
        <f>IF('Data Export'!$C74="","", "")</f>
        <v/>
      </c>
      <c r="Q74" t="str">
        <f>IF('Data Export'!$C74="","", "")</f>
        <v/>
      </c>
      <c r="R74" t="str">
        <f>IF('Data Export'!$C74="","", "")</f>
        <v/>
      </c>
      <c r="S74" t="str">
        <f>IF('Data Export'!$C74="","", "")</f>
        <v/>
      </c>
      <c r="T74" t="str">
        <f>IF('Data Export'!$C74="","", "")</f>
        <v/>
      </c>
      <c r="U74" t="str">
        <f>IF('Data Export'!$C74="","", "")</f>
        <v/>
      </c>
      <c r="V74" t="str">
        <f>IF('Data Export'!$C74="","", "")</f>
        <v/>
      </c>
      <c r="W74" t="str">
        <f>IF('Data Export'!$C74="","", "")</f>
        <v/>
      </c>
      <c r="X74" t="str">
        <f>IF('Data Export'!$C74="","", "")</f>
        <v/>
      </c>
      <c r="Y74" t="str">
        <f>IF('Data Export'!$C74="","", "")</f>
        <v/>
      </c>
      <c r="Z74" t="str">
        <f>IF('Data Export'!$C74="","", "")</f>
        <v/>
      </c>
      <c r="AA74" t="str">
        <f>IF('Data Export'!$C74="","", "")</f>
        <v/>
      </c>
      <c r="AB74" t="str">
        <f>IF('Data Export'!$C74="","", "")</f>
        <v/>
      </c>
      <c r="AC74" t="e">
        <f>IF('Data Export'!$C74="","",VLOOKUP('Strip Curtains'!$G10,'Look Up Tables'!$F$86:$I$93,4,FALSE))</f>
        <v>#N/A</v>
      </c>
      <c r="AD74" t="str">
        <f>IF('Data Export'!$C74="","", "")</f>
        <v/>
      </c>
      <c r="AE74" t="str">
        <f>IF('Data Export'!$C74="","", "")</f>
        <v/>
      </c>
      <c r="AF74" t="str">
        <f>IF('Data Export'!$C74="","", "")</f>
        <v/>
      </c>
      <c r="AG74" t="str">
        <f>IF('Data Export'!$C74="","", "")</f>
        <v/>
      </c>
      <c r="AH74" t="str">
        <f>IF('Data Export'!$C74="","", "")</f>
        <v/>
      </c>
      <c r="AJ74" t="str">
        <f>IF('Data Export'!$C74="","", "")</f>
        <v/>
      </c>
      <c r="AK74" t="str">
        <f>IF('Data Export'!$C74="","", "")</f>
        <v/>
      </c>
      <c r="AL74" t="str">
        <f>IF('Data Export'!$C74="","", "")</f>
        <v/>
      </c>
      <c r="AM74" t="str">
        <f>IF('Data Export'!$C74="","", "")</f>
        <v/>
      </c>
      <c r="AN74" t="str">
        <f>IF('Data Export'!$C74="","", "")</f>
        <v/>
      </c>
      <c r="AO74" s="112" t="str">
        <f>IF('Data Export'!$C74="","", "")</f>
        <v/>
      </c>
      <c r="AP74" s="115" t="str">
        <f>IF('Data Export'!$C74="","", "")</f>
        <v/>
      </c>
      <c r="AQ74" s="115" t="str">
        <f>IF('Data Export'!$C74="","", "")</f>
        <v/>
      </c>
      <c r="AR74" s="115" t="str">
        <f>IF('Data Export'!$C74="","", "")</f>
        <v/>
      </c>
      <c r="AS74" s="115" t="str">
        <f>IF('Data Export'!$C74="","", "")</f>
        <v/>
      </c>
    </row>
    <row r="75" spans="1:45" x14ac:dyDescent="0.2">
      <c r="A75" t="str">
        <f>'Strip Curtains'!$B$3</f>
        <v>Strip Curtains for Walk In Freezers and Coolers</v>
      </c>
      <c r="B75">
        <v>74</v>
      </c>
      <c r="C75">
        <f>IF('Strip Curtains'!M11&gt;0,'Strip Curtains'!H11,"")</f>
        <v>0</v>
      </c>
      <c r="D75" t="str">
        <f>IF($C75="","",'Look Up Tables'!$AS$63)</f>
        <v>StripCurtain</v>
      </c>
      <c r="E75" t="str">
        <f>IF('Data Export'!$C75="","", 'Strip Curtains'!M11)</f>
        <v/>
      </c>
      <c r="F75" s="373">
        <f>IF('Data Export'!C75="","", 'Project Summary'!$C$6)</f>
        <v>0</v>
      </c>
      <c r="G75">
        <f>IF('Data Export'!$C75="","",'Strip Curtains'!I11)</f>
        <v>0</v>
      </c>
      <c r="H75">
        <f>IF('Data Export'!$C75="","",'Strip Curtains'!J11)</f>
        <v>0</v>
      </c>
      <c r="I75">
        <f>IF('Data Export'!$C75="","", 'Project Summary'!$H$1)</f>
        <v>4.1399999999999997</v>
      </c>
      <c r="J75">
        <f>IF('Data Export'!$C75="","",'Strip Curtains'!D11)</f>
        <v>0</v>
      </c>
      <c r="K75">
        <f>IF('Data Export'!$C75="","",'Strip Curtains'!E11)</f>
        <v>0</v>
      </c>
      <c r="L75">
        <f>IF('Data Export'!$C75="","", 'Project Summary'!$C$13)</f>
        <v>0</v>
      </c>
      <c r="M75" t="str">
        <f>IF('Data Export'!$C75="","", "")</f>
        <v/>
      </c>
      <c r="N75" t="str">
        <f>IF('Data Export'!$C75="","", "")</f>
        <v/>
      </c>
      <c r="O75" s="374" t="str">
        <f>IF('Data Export'!$C75="","", 'Strip Curtains'!K11)</f>
        <v/>
      </c>
      <c r="P75" t="str">
        <f>IF('Data Export'!$C75="","", "")</f>
        <v/>
      </c>
      <c r="Q75" t="str">
        <f>IF('Data Export'!$C75="","", "")</f>
        <v/>
      </c>
      <c r="R75" t="str">
        <f>IF('Data Export'!$C75="","", "")</f>
        <v/>
      </c>
      <c r="S75" t="str">
        <f>IF('Data Export'!$C75="","", "")</f>
        <v/>
      </c>
      <c r="T75" t="str">
        <f>IF('Data Export'!$C75="","", "")</f>
        <v/>
      </c>
      <c r="U75" t="str">
        <f>IF('Data Export'!$C75="","", "")</f>
        <v/>
      </c>
      <c r="V75" t="str">
        <f>IF('Data Export'!$C75="","", "")</f>
        <v/>
      </c>
      <c r="W75" t="str">
        <f>IF('Data Export'!$C75="","", "")</f>
        <v/>
      </c>
      <c r="X75" t="str">
        <f>IF('Data Export'!$C75="","", "")</f>
        <v/>
      </c>
      <c r="Y75" t="str">
        <f>IF('Data Export'!$C75="","", "")</f>
        <v/>
      </c>
      <c r="Z75" t="str">
        <f>IF('Data Export'!$C75="","", "")</f>
        <v/>
      </c>
      <c r="AA75" t="str">
        <f>IF('Data Export'!$C75="","", "")</f>
        <v/>
      </c>
      <c r="AB75" t="str">
        <f>IF('Data Export'!$C75="","", "")</f>
        <v/>
      </c>
      <c r="AC75" t="e">
        <f>IF('Data Export'!$C75="","",VLOOKUP('Strip Curtains'!$G11,'Look Up Tables'!$F$86:$I$93,4,FALSE))</f>
        <v>#N/A</v>
      </c>
      <c r="AD75" t="str">
        <f>IF('Data Export'!$C75="","", "")</f>
        <v/>
      </c>
      <c r="AE75" t="str">
        <f>IF('Data Export'!$C75="","", "")</f>
        <v/>
      </c>
      <c r="AF75" t="str">
        <f>IF('Data Export'!$C75="","", "")</f>
        <v/>
      </c>
      <c r="AG75" t="str">
        <f>IF('Data Export'!$C75="","", "")</f>
        <v/>
      </c>
      <c r="AH75" t="str">
        <f>IF('Data Export'!$C75="","", "")</f>
        <v/>
      </c>
      <c r="AJ75" t="str">
        <f>IF('Data Export'!$C75="","", "")</f>
        <v/>
      </c>
      <c r="AK75" t="str">
        <f>IF('Data Export'!$C75="","", "")</f>
        <v/>
      </c>
      <c r="AL75" t="str">
        <f>IF('Data Export'!$C75="","", "")</f>
        <v/>
      </c>
      <c r="AM75" t="str">
        <f>IF('Data Export'!$C75="","", "")</f>
        <v/>
      </c>
      <c r="AN75" t="str">
        <f>IF('Data Export'!$C75="","", "")</f>
        <v/>
      </c>
      <c r="AO75" s="112" t="str">
        <f>IF('Data Export'!$C75="","", "")</f>
        <v/>
      </c>
      <c r="AP75" s="115" t="str">
        <f>IF('Data Export'!$C75="","", "")</f>
        <v/>
      </c>
      <c r="AQ75" s="115" t="str">
        <f>IF('Data Export'!$C75="","", "")</f>
        <v/>
      </c>
      <c r="AR75" s="115" t="str">
        <f>IF('Data Export'!$C75="","", "")</f>
        <v/>
      </c>
      <c r="AS75" s="115" t="str">
        <f>IF('Data Export'!$C75="","", "")</f>
        <v/>
      </c>
    </row>
    <row r="76" spans="1:45" x14ac:dyDescent="0.2">
      <c r="A76" t="str">
        <f>'Strip Curtains'!$B$3</f>
        <v>Strip Curtains for Walk In Freezers and Coolers</v>
      </c>
      <c r="B76">
        <v>75</v>
      </c>
      <c r="C76">
        <f>IF('Strip Curtains'!M12&gt;0,'Strip Curtains'!H12,"")</f>
        <v>0</v>
      </c>
      <c r="D76" t="str">
        <f>IF($C76="","",'Look Up Tables'!$AS$63)</f>
        <v>StripCurtain</v>
      </c>
      <c r="E76" t="str">
        <f>IF('Data Export'!$C76="","", 'Strip Curtains'!M12)</f>
        <v/>
      </c>
      <c r="F76" s="373">
        <f>IF('Data Export'!C76="","", 'Project Summary'!$C$6)</f>
        <v>0</v>
      </c>
      <c r="G76">
        <f>IF('Data Export'!$C76="","",'Strip Curtains'!I12)</f>
        <v>0</v>
      </c>
      <c r="H76">
        <f>IF('Data Export'!$C76="","",'Strip Curtains'!J12)</f>
        <v>0</v>
      </c>
      <c r="I76">
        <f>IF('Data Export'!$C76="","", 'Project Summary'!$H$1)</f>
        <v>4.1399999999999997</v>
      </c>
      <c r="J76">
        <f>IF('Data Export'!$C76="","",'Strip Curtains'!D12)</f>
        <v>0</v>
      </c>
      <c r="K76">
        <f>IF('Data Export'!$C76="","",'Strip Curtains'!E12)</f>
        <v>0</v>
      </c>
      <c r="L76">
        <f>IF('Data Export'!$C76="","", 'Project Summary'!$C$13)</f>
        <v>0</v>
      </c>
      <c r="M76" t="str">
        <f>IF('Data Export'!$C76="","", "")</f>
        <v/>
      </c>
      <c r="N76" t="str">
        <f>IF('Data Export'!$C76="","", "")</f>
        <v/>
      </c>
      <c r="O76" s="374" t="str">
        <f>IF('Data Export'!$C76="","", 'Strip Curtains'!K12)</f>
        <v/>
      </c>
      <c r="P76" t="str">
        <f>IF('Data Export'!$C76="","", "")</f>
        <v/>
      </c>
      <c r="Q76" t="str">
        <f>IF('Data Export'!$C76="","", "")</f>
        <v/>
      </c>
      <c r="R76" t="str">
        <f>IF('Data Export'!$C76="","", "")</f>
        <v/>
      </c>
      <c r="S76" t="str">
        <f>IF('Data Export'!$C76="","", "")</f>
        <v/>
      </c>
      <c r="T76" t="str">
        <f>IF('Data Export'!$C76="","", "")</f>
        <v/>
      </c>
      <c r="U76" t="str">
        <f>IF('Data Export'!$C76="","", "")</f>
        <v/>
      </c>
      <c r="V76" t="str">
        <f>IF('Data Export'!$C76="","", "")</f>
        <v/>
      </c>
      <c r="W76" t="str">
        <f>IF('Data Export'!$C76="","", "")</f>
        <v/>
      </c>
      <c r="X76" t="str">
        <f>IF('Data Export'!$C76="","", "")</f>
        <v/>
      </c>
      <c r="Y76" t="str">
        <f>IF('Data Export'!$C76="","", "")</f>
        <v/>
      </c>
      <c r="Z76" t="str">
        <f>IF('Data Export'!$C76="","", "")</f>
        <v/>
      </c>
      <c r="AA76" t="str">
        <f>IF('Data Export'!$C76="","", "")</f>
        <v/>
      </c>
      <c r="AB76" t="str">
        <f>IF('Data Export'!$C76="","", "")</f>
        <v/>
      </c>
      <c r="AC76" t="e">
        <f>IF('Data Export'!$C76="","",VLOOKUP('Strip Curtains'!$G12,'Look Up Tables'!$F$86:$I$93,4,FALSE))</f>
        <v>#N/A</v>
      </c>
      <c r="AD76" t="str">
        <f>IF('Data Export'!$C76="","", "")</f>
        <v/>
      </c>
      <c r="AE76" t="str">
        <f>IF('Data Export'!$C76="","", "")</f>
        <v/>
      </c>
      <c r="AF76" t="str">
        <f>IF('Data Export'!$C76="","", "")</f>
        <v/>
      </c>
      <c r="AG76" t="str">
        <f>IF('Data Export'!$C76="","", "")</f>
        <v/>
      </c>
      <c r="AH76" t="str">
        <f>IF('Data Export'!$C76="","", "")</f>
        <v/>
      </c>
      <c r="AJ76" t="str">
        <f>IF('Data Export'!$C76="","", "")</f>
        <v/>
      </c>
      <c r="AK76" t="str">
        <f>IF('Data Export'!$C76="","", "")</f>
        <v/>
      </c>
      <c r="AL76" t="str">
        <f>IF('Data Export'!$C76="","", "")</f>
        <v/>
      </c>
      <c r="AM76" t="str">
        <f>IF('Data Export'!$C76="","", "")</f>
        <v/>
      </c>
      <c r="AN76" t="str">
        <f>IF('Data Export'!$C76="","", "")</f>
        <v/>
      </c>
      <c r="AO76" s="112" t="str">
        <f>IF('Data Export'!$C76="","", "")</f>
        <v/>
      </c>
      <c r="AP76" s="115" t="str">
        <f>IF('Data Export'!$C76="","", "")</f>
        <v/>
      </c>
      <c r="AQ76" s="115" t="str">
        <f>IF('Data Export'!$C76="","", "")</f>
        <v/>
      </c>
      <c r="AR76" s="115" t="str">
        <f>IF('Data Export'!$C76="","", "")</f>
        <v/>
      </c>
      <c r="AS76" s="115" t="str">
        <f>IF('Data Export'!$C76="","", "")</f>
        <v/>
      </c>
    </row>
    <row r="77" spans="1:45" x14ac:dyDescent="0.2">
      <c r="A77" t="str">
        <f>'Strip Curtains'!$B$3</f>
        <v>Strip Curtains for Walk In Freezers and Coolers</v>
      </c>
      <c r="B77">
        <v>76</v>
      </c>
      <c r="C77">
        <f>IF('Strip Curtains'!M13&gt;0,'Strip Curtains'!H13,"")</f>
        <v>0</v>
      </c>
      <c r="D77" t="str">
        <f>IF($C77="","",'Look Up Tables'!$AS$63)</f>
        <v>StripCurtain</v>
      </c>
      <c r="E77" t="str">
        <f>IF('Data Export'!$C77="","", 'Strip Curtains'!M13)</f>
        <v/>
      </c>
      <c r="F77" s="373">
        <f>IF('Data Export'!C77="","", 'Project Summary'!$C$6)</f>
        <v>0</v>
      </c>
      <c r="G77">
        <f>IF('Data Export'!$C77="","",'Strip Curtains'!I13)</f>
        <v>0</v>
      </c>
      <c r="H77">
        <f>IF('Data Export'!$C77="","",'Strip Curtains'!J13)</f>
        <v>0</v>
      </c>
      <c r="I77">
        <f>IF('Data Export'!$C77="","", 'Project Summary'!$H$1)</f>
        <v>4.1399999999999997</v>
      </c>
      <c r="J77">
        <f>IF('Data Export'!$C77="","",'Strip Curtains'!D13)</f>
        <v>0</v>
      </c>
      <c r="K77">
        <f>IF('Data Export'!$C77="","",'Strip Curtains'!E13)</f>
        <v>0</v>
      </c>
      <c r="L77">
        <f>IF('Data Export'!$C77="","", 'Project Summary'!$C$13)</f>
        <v>0</v>
      </c>
      <c r="M77" t="str">
        <f>IF('Data Export'!$C77="","", "")</f>
        <v/>
      </c>
      <c r="N77" t="str">
        <f>IF('Data Export'!$C77="","", "")</f>
        <v/>
      </c>
      <c r="O77" s="374" t="str">
        <f>IF('Data Export'!$C77="","", 'Strip Curtains'!K13)</f>
        <v/>
      </c>
      <c r="P77" t="str">
        <f>IF('Data Export'!$C77="","", "")</f>
        <v/>
      </c>
      <c r="Q77" t="str">
        <f>IF('Data Export'!$C77="","", "")</f>
        <v/>
      </c>
      <c r="R77" t="str">
        <f>IF('Data Export'!$C77="","", "")</f>
        <v/>
      </c>
      <c r="S77" t="str">
        <f>IF('Data Export'!$C77="","", "")</f>
        <v/>
      </c>
      <c r="T77" t="str">
        <f>IF('Data Export'!$C77="","", "")</f>
        <v/>
      </c>
      <c r="U77" t="str">
        <f>IF('Data Export'!$C77="","", "")</f>
        <v/>
      </c>
      <c r="V77" t="str">
        <f>IF('Data Export'!$C77="","", "")</f>
        <v/>
      </c>
      <c r="W77" t="str">
        <f>IF('Data Export'!$C77="","", "")</f>
        <v/>
      </c>
      <c r="X77" t="str">
        <f>IF('Data Export'!$C77="","", "")</f>
        <v/>
      </c>
      <c r="Y77" t="str">
        <f>IF('Data Export'!$C77="","", "")</f>
        <v/>
      </c>
      <c r="Z77" t="str">
        <f>IF('Data Export'!$C77="","", "")</f>
        <v/>
      </c>
      <c r="AA77" t="str">
        <f>IF('Data Export'!$C77="","", "")</f>
        <v/>
      </c>
      <c r="AB77" t="str">
        <f>IF('Data Export'!$C77="","", "")</f>
        <v/>
      </c>
      <c r="AC77" t="e">
        <f>IF('Data Export'!$C77="","",VLOOKUP('Strip Curtains'!$G13,'Look Up Tables'!$F$86:$I$93,4,FALSE))</f>
        <v>#N/A</v>
      </c>
      <c r="AD77" t="str">
        <f>IF('Data Export'!$C77="","", "")</f>
        <v/>
      </c>
      <c r="AE77" t="str">
        <f>IF('Data Export'!$C77="","", "")</f>
        <v/>
      </c>
      <c r="AF77" t="str">
        <f>IF('Data Export'!$C77="","", "")</f>
        <v/>
      </c>
      <c r="AG77" t="str">
        <f>IF('Data Export'!$C77="","", "")</f>
        <v/>
      </c>
      <c r="AH77" t="str">
        <f>IF('Data Export'!$C77="","", "")</f>
        <v/>
      </c>
      <c r="AJ77" t="str">
        <f>IF('Data Export'!$C77="","", "")</f>
        <v/>
      </c>
      <c r="AK77" t="str">
        <f>IF('Data Export'!$C77="","", "")</f>
        <v/>
      </c>
      <c r="AL77" t="str">
        <f>IF('Data Export'!$C77="","", "")</f>
        <v/>
      </c>
      <c r="AM77" t="str">
        <f>IF('Data Export'!$C77="","", "")</f>
        <v/>
      </c>
      <c r="AN77" t="str">
        <f>IF('Data Export'!$C77="","", "")</f>
        <v/>
      </c>
      <c r="AO77" s="112" t="str">
        <f>IF('Data Export'!$C77="","", "")</f>
        <v/>
      </c>
      <c r="AP77" s="115" t="str">
        <f>IF('Data Export'!$C77="","", "")</f>
        <v/>
      </c>
      <c r="AQ77" s="115" t="str">
        <f>IF('Data Export'!$C77="","", "")</f>
        <v/>
      </c>
      <c r="AR77" s="115" t="str">
        <f>IF('Data Export'!$C77="","", "")</f>
        <v/>
      </c>
      <c r="AS77" s="115" t="str">
        <f>IF('Data Export'!$C77="","", "")</f>
        <v/>
      </c>
    </row>
    <row r="78" spans="1:45" x14ac:dyDescent="0.2">
      <c r="A78" t="str">
        <f>'Strip Curtains'!$B$3</f>
        <v>Strip Curtains for Walk In Freezers and Coolers</v>
      </c>
      <c r="B78">
        <v>77</v>
      </c>
      <c r="C78">
        <f>IF('Strip Curtains'!M14&gt;0,'Strip Curtains'!H14,"")</f>
        <v>0</v>
      </c>
      <c r="D78" t="str">
        <f>IF($C78="","",'Look Up Tables'!$AS$63)</f>
        <v>StripCurtain</v>
      </c>
      <c r="E78" t="str">
        <f>IF('Data Export'!$C78="","", 'Strip Curtains'!M14)</f>
        <v/>
      </c>
      <c r="F78" s="373">
        <f>IF('Data Export'!C78="","", 'Project Summary'!$C$6)</f>
        <v>0</v>
      </c>
      <c r="G78">
        <f>IF('Data Export'!$C78="","",'Strip Curtains'!I14)</f>
        <v>0</v>
      </c>
      <c r="H78">
        <f>IF('Data Export'!$C78="","",'Strip Curtains'!J14)</f>
        <v>0</v>
      </c>
      <c r="I78">
        <f>IF('Data Export'!$C78="","", 'Project Summary'!$H$1)</f>
        <v>4.1399999999999997</v>
      </c>
      <c r="J78">
        <f>IF('Data Export'!$C78="","",'Strip Curtains'!D14)</f>
        <v>0</v>
      </c>
      <c r="K78">
        <f>IF('Data Export'!$C78="","",'Strip Curtains'!E14)</f>
        <v>0</v>
      </c>
      <c r="L78">
        <f>IF('Data Export'!$C78="","", 'Project Summary'!$C$13)</f>
        <v>0</v>
      </c>
      <c r="M78" t="str">
        <f>IF('Data Export'!$C78="","", "")</f>
        <v/>
      </c>
      <c r="N78" t="str">
        <f>IF('Data Export'!$C78="","", "")</f>
        <v/>
      </c>
      <c r="O78" s="374" t="str">
        <f>IF('Data Export'!$C78="","", 'Strip Curtains'!K14)</f>
        <v/>
      </c>
      <c r="P78" t="str">
        <f>IF('Data Export'!$C78="","", "")</f>
        <v/>
      </c>
      <c r="Q78" t="str">
        <f>IF('Data Export'!$C78="","", "")</f>
        <v/>
      </c>
      <c r="R78" t="str">
        <f>IF('Data Export'!$C78="","", "")</f>
        <v/>
      </c>
      <c r="S78" t="str">
        <f>IF('Data Export'!$C78="","", "")</f>
        <v/>
      </c>
      <c r="T78" t="str">
        <f>IF('Data Export'!$C78="","", "")</f>
        <v/>
      </c>
      <c r="U78" t="str">
        <f>IF('Data Export'!$C78="","", "")</f>
        <v/>
      </c>
      <c r="V78" t="str">
        <f>IF('Data Export'!$C78="","", "")</f>
        <v/>
      </c>
      <c r="W78" t="str">
        <f>IF('Data Export'!$C78="","", "")</f>
        <v/>
      </c>
      <c r="X78" t="str">
        <f>IF('Data Export'!$C78="","", "")</f>
        <v/>
      </c>
      <c r="Y78" t="str">
        <f>IF('Data Export'!$C78="","", "")</f>
        <v/>
      </c>
      <c r="Z78" t="str">
        <f>IF('Data Export'!$C78="","", "")</f>
        <v/>
      </c>
      <c r="AA78" t="str">
        <f>IF('Data Export'!$C78="","", "")</f>
        <v/>
      </c>
      <c r="AB78" t="str">
        <f>IF('Data Export'!$C78="","", "")</f>
        <v/>
      </c>
      <c r="AC78" t="e">
        <f>IF('Data Export'!$C78="","",VLOOKUP('Strip Curtains'!$G14,'Look Up Tables'!$F$86:$I$93,4,FALSE))</f>
        <v>#N/A</v>
      </c>
      <c r="AD78" t="str">
        <f>IF('Data Export'!$C78="","", "")</f>
        <v/>
      </c>
      <c r="AE78" t="str">
        <f>IF('Data Export'!$C78="","", "")</f>
        <v/>
      </c>
      <c r="AF78" t="str">
        <f>IF('Data Export'!$C78="","", "")</f>
        <v/>
      </c>
      <c r="AG78" t="str">
        <f>IF('Data Export'!$C78="","", "")</f>
        <v/>
      </c>
      <c r="AH78" t="str">
        <f>IF('Data Export'!$C78="","", "")</f>
        <v/>
      </c>
      <c r="AJ78" t="str">
        <f>IF('Data Export'!$C78="","", "")</f>
        <v/>
      </c>
      <c r="AK78" t="str">
        <f>IF('Data Export'!$C78="","", "")</f>
        <v/>
      </c>
      <c r="AL78" t="str">
        <f>IF('Data Export'!$C78="","", "")</f>
        <v/>
      </c>
      <c r="AM78" t="str">
        <f>IF('Data Export'!$C78="","", "")</f>
        <v/>
      </c>
      <c r="AN78" t="str">
        <f>IF('Data Export'!$C78="","", "")</f>
        <v/>
      </c>
      <c r="AO78" s="112" t="str">
        <f>IF('Data Export'!$C78="","", "")</f>
        <v/>
      </c>
      <c r="AP78" s="115" t="str">
        <f>IF('Data Export'!$C78="","", "")</f>
        <v/>
      </c>
      <c r="AQ78" s="115" t="str">
        <f>IF('Data Export'!$C78="","", "")</f>
        <v/>
      </c>
      <c r="AR78" s="115" t="str">
        <f>IF('Data Export'!$C78="","", "")</f>
        <v/>
      </c>
      <c r="AS78" s="115" t="str">
        <f>IF('Data Export'!$C78="","", "")</f>
        <v/>
      </c>
    </row>
    <row r="79" spans="1:45" x14ac:dyDescent="0.2">
      <c r="A79" t="str">
        <f>'Strip Curtains'!$B$3</f>
        <v>Strip Curtains for Walk In Freezers and Coolers</v>
      </c>
      <c r="B79">
        <v>78</v>
      </c>
      <c r="C79">
        <f>IF('Strip Curtains'!M15&gt;0,'Strip Curtains'!H15,"")</f>
        <v>0</v>
      </c>
      <c r="D79" t="str">
        <f>IF($C79="","",'Look Up Tables'!$AS$63)</f>
        <v>StripCurtain</v>
      </c>
      <c r="E79" t="str">
        <f>IF('Data Export'!$C79="","", 'Strip Curtains'!M15)</f>
        <v/>
      </c>
      <c r="F79" s="373">
        <f>IF('Data Export'!C79="","", 'Project Summary'!$C$6)</f>
        <v>0</v>
      </c>
      <c r="G79">
        <f>IF('Data Export'!$C79="","",'Strip Curtains'!I15)</f>
        <v>0</v>
      </c>
      <c r="H79">
        <f>IF('Data Export'!$C79="","",'Strip Curtains'!J15)</f>
        <v>0</v>
      </c>
      <c r="I79">
        <f>IF('Data Export'!$C79="","", 'Project Summary'!$H$1)</f>
        <v>4.1399999999999997</v>
      </c>
      <c r="J79">
        <f>IF('Data Export'!$C79="","",'Strip Curtains'!D15)</f>
        <v>0</v>
      </c>
      <c r="K79">
        <f>IF('Data Export'!$C79="","",'Strip Curtains'!E15)</f>
        <v>0</v>
      </c>
      <c r="L79">
        <f>IF('Data Export'!$C79="","", 'Project Summary'!$C$13)</f>
        <v>0</v>
      </c>
      <c r="M79" t="str">
        <f>IF('Data Export'!$C79="","", "")</f>
        <v/>
      </c>
      <c r="N79" t="str">
        <f>IF('Data Export'!$C79="","", "")</f>
        <v/>
      </c>
      <c r="O79" s="374" t="str">
        <f>IF('Data Export'!$C79="","", 'Strip Curtains'!K15)</f>
        <v/>
      </c>
      <c r="P79" t="str">
        <f>IF('Data Export'!$C79="","", "")</f>
        <v/>
      </c>
      <c r="Q79" t="str">
        <f>IF('Data Export'!$C79="","", "")</f>
        <v/>
      </c>
      <c r="R79" t="str">
        <f>IF('Data Export'!$C79="","", "")</f>
        <v/>
      </c>
      <c r="S79" t="str">
        <f>IF('Data Export'!$C79="","", "")</f>
        <v/>
      </c>
      <c r="T79" t="str">
        <f>IF('Data Export'!$C79="","", "")</f>
        <v/>
      </c>
      <c r="U79" t="str">
        <f>IF('Data Export'!$C79="","", "")</f>
        <v/>
      </c>
      <c r="V79" t="str">
        <f>IF('Data Export'!$C79="","", "")</f>
        <v/>
      </c>
      <c r="W79" t="str">
        <f>IF('Data Export'!$C79="","", "")</f>
        <v/>
      </c>
      <c r="X79" t="str">
        <f>IF('Data Export'!$C79="","", "")</f>
        <v/>
      </c>
      <c r="Y79" t="str">
        <f>IF('Data Export'!$C79="","", "")</f>
        <v/>
      </c>
      <c r="Z79" t="str">
        <f>IF('Data Export'!$C79="","", "")</f>
        <v/>
      </c>
      <c r="AA79" t="str">
        <f>IF('Data Export'!$C79="","", "")</f>
        <v/>
      </c>
      <c r="AB79" t="str">
        <f>IF('Data Export'!$C79="","", "")</f>
        <v/>
      </c>
      <c r="AC79" t="e">
        <f>IF('Data Export'!$C79="","",VLOOKUP('Strip Curtains'!$G15,'Look Up Tables'!$F$86:$I$93,4,FALSE))</f>
        <v>#N/A</v>
      </c>
      <c r="AD79" t="str">
        <f>IF('Data Export'!$C79="","", "")</f>
        <v/>
      </c>
      <c r="AE79" t="str">
        <f>IF('Data Export'!$C79="","", "")</f>
        <v/>
      </c>
      <c r="AF79" t="str">
        <f>IF('Data Export'!$C79="","", "")</f>
        <v/>
      </c>
      <c r="AG79" t="str">
        <f>IF('Data Export'!$C79="","", "")</f>
        <v/>
      </c>
      <c r="AH79" t="str">
        <f>IF('Data Export'!$C79="","", "")</f>
        <v/>
      </c>
      <c r="AJ79" t="str">
        <f>IF('Data Export'!$C79="","", "")</f>
        <v/>
      </c>
      <c r="AK79" t="str">
        <f>IF('Data Export'!$C79="","", "")</f>
        <v/>
      </c>
      <c r="AL79" t="str">
        <f>IF('Data Export'!$C79="","", "")</f>
        <v/>
      </c>
      <c r="AM79" t="str">
        <f>IF('Data Export'!$C79="","", "")</f>
        <v/>
      </c>
      <c r="AN79" t="str">
        <f>IF('Data Export'!$C79="","", "")</f>
        <v/>
      </c>
      <c r="AO79" s="112" t="str">
        <f>IF('Data Export'!$C79="","", "")</f>
        <v/>
      </c>
      <c r="AP79" s="115" t="str">
        <f>IF('Data Export'!$C79="","", "")</f>
        <v/>
      </c>
      <c r="AQ79" s="115" t="str">
        <f>IF('Data Export'!$C79="","", "")</f>
        <v/>
      </c>
      <c r="AR79" s="115" t="str">
        <f>IF('Data Export'!$C79="","", "")</f>
        <v/>
      </c>
      <c r="AS79" s="115" t="str">
        <f>IF('Data Export'!$C79="","", "")</f>
        <v/>
      </c>
    </row>
    <row r="80" spans="1:45" x14ac:dyDescent="0.2">
      <c r="A80" t="str">
        <f>'Strip Curtains'!$B$3</f>
        <v>Strip Curtains for Walk In Freezers and Coolers</v>
      </c>
      <c r="B80">
        <v>79</v>
      </c>
      <c r="C80">
        <f>IF('Strip Curtains'!M16&gt;0,'Strip Curtains'!H16,"")</f>
        <v>0</v>
      </c>
      <c r="D80" t="str">
        <f>IF($C80="","",'Look Up Tables'!$AS$63)</f>
        <v>StripCurtain</v>
      </c>
      <c r="E80" t="str">
        <f>IF('Data Export'!$C80="","", 'Strip Curtains'!M16)</f>
        <v/>
      </c>
      <c r="F80" s="373">
        <f>IF('Data Export'!C80="","", 'Project Summary'!$C$6)</f>
        <v>0</v>
      </c>
      <c r="G80">
        <f>IF('Data Export'!$C80="","",'Strip Curtains'!I16)</f>
        <v>0</v>
      </c>
      <c r="H80">
        <f>IF('Data Export'!$C80="","",'Strip Curtains'!J16)</f>
        <v>0</v>
      </c>
      <c r="I80">
        <f>IF('Data Export'!$C80="","", 'Project Summary'!$H$1)</f>
        <v>4.1399999999999997</v>
      </c>
      <c r="J80">
        <f>IF('Data Export'!$C80="","",'Strip Curtains'!D16)</f>
        <v>0</v>
      </c>
      <c r="K80">
        <f>IF('Data Export'!$C80="","",'Strip Curtains'!E16)</f>
        <v>0</v>
      </c>
      <c r="L80">
        <f>IF('Data Export'!$C80="","", 'Project Summary'!$C$13)</f>
        <v>0</v>
      </c>
      <c r="M80" t="str">
        <f>IF('Data Export'!$C80="","", "")</f>
        <v/>
      </c>
      <c r="N80" t="str">
        <f>IF('Data Export'!$C80="","", "")</f>
        <v/>
      </c>
      <c r="O80" s="374" t="str">
        <f>IF('Data Export'!$C80="","", 'Strip Curtains'!K16)</f>
        <v/>
      </c>
      <c r="P80" t="str">
        <f>IF('Data Export'!$C80="","", "")</f>
        <v/>
      </c>
      <c r="Q80" t="str">
        <f>IF('Data Export'!$C80="","", "")</f>
        <v/>
      </c>
      <c r="R80" t="str">
        <f>IF('Data Export'!$C80="","", "")</f>
        <v/>
      </c>
      <c r="S80" t="str">
        <f>IF('Data Export'!$C80="","", "")</f>
        <v/>
      </c>
      <c r="T80" t="str">
        <f>IF('Data Export'!$C80="","", "")</f>
        <v/>
      </c>
      <c r="U80" t="str">
        <f>IF('Data Export'!$C80="","", "")</f>
        <v/>
      </c>
      <c r="V80" t="str">
        <f>IF('Data Export'!$C80="","", "")</f>
        <v/>
      </c>
      <c r="W80" t="str">
        <f>IF('Data Export'!$C80="","", "")</f>
        <v/>
      </c>
      <c r="X80" t="str">
        <f>IF('Data Export'!$C80="","", "")</f>
        <v/>
      </c>
      <c r="Y80" t="str">
        <f>IF('Data Export'!$C80="","", "")</f>
        <v/>
      </c>
      <c r="Z80" t="str">
        <f>IF('Data Export'!$C80="","", "")</f>
        <v/>
      </c>
      <c r="AA80" t="str">
        <f>IF('Data Export'!$C80="","", "")</f>
        <v/>
      </c>
      <c r="AB80" t="str">
        <f>IF('Data Export'!$C80="","", "")</f>
        <v/>
      </c>
      <c r="AC80" t="e">
        <f>IF('Data Export'!$C80="","",VLOOKUP('Strip Curtains'!$G16,'Look Up Tables'!$F$86:$I$93,4,FALSE))</f>
        <v>#N/A</v>
      </c>
      <c r="AD80" t="str">
        <f>IF('Data Export'!$C80="","", "")</f>
        <v/>
      </c>
      <c r="AE80" t="str">
        <f>IF('Data Export'!$C80="","", "")</f>
        <v/>
      </c>
      <c r="AF80" t="str">
        <f>IF('Data Export'!$C80="","", "")</f>
        <v/>
      </c>
      <c r="AG80" t="str">
        <f>IF('Data Export'!$C80="","", "")</f>
        <v/>
      </c>
      <c r="AH80" t="str">
        <f>IF('Data Export'!$C80="","", "")</f>
        <v/>
      </c>
      <c r="AJ80" t="str">
        <f>IF('Data Export'!$C80="","", "")</f>
        <v/>
      </c>
      <c r="AK80" t="str">
        <f>IF('Data Export'!$C80="","", "")</f>
        <v/>
      </c>
      <c r="AL80" t="str">
        <f>IF('Data Export'!$C80="","", "")</f>
        <v/>
      </c>
      <c r="AM80" t="str">
        <f>IF('Data Export'!$C80="","", "")</f>
        <v/>
      </c>
      <c r="AN80" t="str">
        <f>IF('Data Export'!$C80="","", "")</f>
        <v/>
      </c>
      <c r="AO80" s="112" t="str">
        <f>IF('Data Export'!$C80="","", "")</f>
        <v/>
      </c>
      <c r="AP80" s="115" t="str">
        <f>IF('Data Export'!$C80="","", "")</f>
        <v/>
      </c>
      <c r="AQ80" s="115" t="str">
        <f>IF('Data Export'!$C80="","", "")</f>
        <v/>
      </c>
      <c r="AR80" s="115" t="str">
        <f>IF('Data Export'!$C80="","", "")</f>
        <v/>
      </c>
      <c r="AS80" s="115" t="str">
        <f>IF('Data Export'!$C80="","", "")</f>
        <v/>
      </c>
    </row>
    <row r="81" spans="1:45" s="90" customFormat="1" x14ac:dyDescent="0.2">
      <c r="A81" t="str">
        <f>'Strip Curtains'!$B$3</f>
        <v>Strip Curtains for Walk In Freezers and Coolers</v>
      </c>
      <c r="B81" s="90">
        <v>80</v>
      </c>
      <c r="C81">
        <f>IF('Strip Curtains'!M17&gt;0,'Strip Curtains'!H17,"")</f>
        <v>0</v>
      </c>
      <c r="D81" t="str">
        <f>IF($C81="","",'Look Up Tables'!$AS$63)</f>
        <v>StripCurtain</v>
      </c>
      <c r="E81" t="str">
        <f>IF('Data Export'!$C81="","", 'Strip Curtains'!M17)</f>
        <v/>
      </c>
      <c r="F81" s="373">
        <f>IF('Data Export'!C81="","", 'Project Summary'!$C$6)</f>
        <v>0</v>
      </c>
      <c r="G81">
        <f>IF('Data Export'!$C81="","",'Strip Curtains'!I17)</f>
        <v>0</v>
      </c>
      <c r="H81">
        <f>IF('Data Export'!$C81="","",'Strip Curtains'!J17)</f>
        <v>0</v>
      </c>
      <c r="I81">
        <f>IF('Data Export'!$C81="","", 'Project Summary'!$H$1)</f>
        <v>4.1399999999999997</v>
      </c>
      <c r="J81">
        <f>IF('Data Export'!$C81="","",'Strip Curtains'!D17)</f>
        <v>0</v>
      </c>
      <c r="K81">
        <f>IF('Data Export'!$C81="","",'Strip Curtains'!E17)</f>
        <v>0</v>
      </c>
      <c r="L81">
        <f>IF('Data Export'!$C81="","", 'Project Summary'!$C$13)</f>
        <v>0</v>
      </c>
      <c r="M81" t="str">
        <f>IF('Data Export'!$C81="","", "")</f>
        <v/>
      </c>
      <c r="N81" t="str">
        <f>IF('Data Export'!$C81="","", "")</f>
        <v/>
      </c>
      <c r="O81" s="374" t="str">
        <f>IF('Data Export'!$C81="","", 'Strip Curtains'!K17)</f>
        <v/>
      </c>
      <c r="P81" t="str">
        <f>IF('Data Export'!$C81="","", "")</f>
        <v/>
      </c>
      <c r="Q81" t="str">
        <f>IF('Data Export'!$C81="","", "")</f>
        <v/>
      </c>
      <c r="R81" t="str">
        <f>IF('Data Export'!$C81="","", "")</f>
        <v/>
      </c>
      <c r="S81" t="str">
        <f>IF('Data Export'!$C81="","", "")</f>
        <v/>
      </c>
      <c r="T81" t="str">
        <f>IF('Data Export'!$C81="","", "")</f>
        <v/>
      </c>
      <c r="U81" t="str">
        <f>IF('Data Export'!$C81="","", "")</f>
        <v/>
      </c>
      <c r="V81" t="str">
        <f>IF('Data Export'!$C81="","", "")</f>
        <v/>
      </c>
      <c r="W81" t="str">
        <f>IF('Data Export'!$C81="","", "")</f>
        <v/>
      </c>
      <c r="X81" t="str">
        <f>IF('Data Export'!$C81="","", "")</f>
        <v/>
      </c>
      <c r="Y81" t="str">
        <f>IF('Data Export'!$C81="","", "")</f>
        <v/>
      </c>
      <c r="Z81" t="str">
        <f>IF('Data Export'!$C81="","", "")</f>
        <v/>
      </c>
      <c r="AA81" t="str">
        <f>IF('Data Export'!$C81="","", "")</f>
        <v/>
      </c>
      <c r="AB81" t="str">
        <f>IF('Data Export'!$C81="","", "")</f>
        <v/>
      </c>
      <c r="AC81" t="e">
        <f>IF('Data Export'!$C81="","",VLOOKUP('Strip Curtains'!$G17,'Look Up Tables'!$F$86:$I$93,4,FALSE))</f>
        <v>#N/A</v>
      </c>
      <c r="AD81" t="str">
        <f>IF('Data Export'!$C81="","", "")</f>
        <v/>
      </c>
      <c r="AE81" t="str">
        <f>IF('Data Export'!$C81="","", "")</f>
        <v/>
      </c>
      <c r="AF81" t="str">
        <f>IF('Data Export'!$C81="","", "")</f>
        <v/>
      </c>
      <c r="AG81" t="str">
        <f>IF('Data Export'!$C81="","", "")</f>
        <v/>
      </c>
      <c r="AH81" t="str">
        <f>IF('Data Export'!$C81="","", "")</f>
        <v/>
      </c>
      <c r="AJ81" t="str">
        <f>IF('Data Export'!$C81="","", "")</f>
        <v/>
      </c>
      <c r="AK81" t="str">
        <f>IF('Data Export'!$C81="","", "")</f>
        <v/>
      </c>
      <c r="AL81" t="str">
        <f>IF('Data Export'!$C81="","", "")</f>
        <v/>
      </c>
      <c r="AM81" t="str">
        <f>IF('Data Export'!$C81="","", "")</f>
        <v/>
      </c>
      <c r="AN81" t="str">
        <f>IF('Data Export'!$C81="","", "")</f>
        <v/>
      </c>
      <c r="AO81" s="112" t="str">
        <f>IF('Data Export'!$C81="","", "")</f>
        <v/>
      </c>
      <c r="AP81" s="115" t="str">
        <f>IF('Data Export'!$C81="","", "")</f>
        <v/>
      </c>
      <c r="AQ81" s="115" t="str">
        <f>IF('Data Export'!$C81="","", "")</f>
        <v/>
      </c>
      <c r="AR81" s="115" t="str">
        <f>IF('Data Export'!$C81="","", "")</f>
        <v/>
      </c>
      <c r="AS81" s="115" t="str">
        <f>IF('Data Export'!$C81="","", "")</f>
        <v/>
      </c>
    </row>
    <row r="82" spans="1:45" x14ac:dyDescent="0.2">
      <c r="A82" t="str">
        <f>'Night Covers'!$B$3</f>
        <v>Night Covers for Display Cases</v>
      </c>
      <c r="B82">
        <v>81</v>
      </c>
      <c r="C82">
        <f>IF('Night Covers'!O8&gt;0,'Night Covers'!I8,"")</f>
        <v>0</v>
      </c>
      <c r="D82" t="str">
        <f>IF($C82="","",'Look Up Tables'!$AS$62)</f>
        <v>NightCover</v>
      </c>
      <c r="E82" t="str">
        <f>IF('Data Export'!$C82="","", 'Night Covers'!O8)</f>
        <v/>
      </c>
      <c r="F82" s="373">
        <f>IF('Data Export'!C82="","", 'Project Summary'!$C$6)</f>
        <v>0</v>
      </c>
      <c r="G82">
        <f>IF('Data Export'!$C82="","",'Night Covers'!L8)</f>
        <v>0</v>
      </c>
      <c r="H82">
        <f>IF('Data Export'!$C82="","",'Night Covers'!M8)</f>
        <v>0</v>
      </c>
      <c r="I82">
        <f>IF('Data Export'!$C82="","", 'Project Summary'!$H$1)</f>
        <v>4.1399999999999997</v>
      </c>
      <c r="J82">
        <f>IF('Data Export'!$C82="","",'Night Covers'!D8)</f>
        <v>0</v>
      </c>
      <c r="K82">
        <f>IF('Data Export'!$C82="","",'Night Covers'!E8)</f>
        <v>0</v>
      </c>
      <c r="L82">
        <f>IF('Data Export'!$C82="","", 'Project Summary'!$C$13)</f>
        <v>0</v>
      </c>
      <c r="M82" t="str">
        <f>IF('Data Export'!$C82="","", "")</f>
        <v/>
      </c>
      <c r="N82" t="str">
        <f>IF('Data Export'!$C82="","", "")</f>
        <v/>
      </c>
      <c r="O82" s="121"/>
      <c r="P82" t="str">
        <f>IF('Data Export'!$C82="","", "")</f>
        <v/>
      </c>
      <c r="Q82" t="str">
        <f>IF('Data Export'!$C82="","", "")</f>
        <v/>
      </c>
      <c r="R82" t="str">
        <f>IF('Data Export'!$C82="","", "")</f>
        <v/>
      </c>
      <c r="S82" t="str">
        <f>IF('Data Export'!$C82="","", "")</f>
        <v/>
      </c>
      <c r="T82" t="str">
        <f>IF('Data Export'!$C82="","", "")</f>
        <v/>
      </c>
      <c r="U82" t="str">
        <f>IF('Data Export'!$C82="","", "")</f>
        <v/>
      </c>
      <c r="V82" t="str">
        <f>IF('Data Export'!$C82="","", "")</f>
        <v/>
      </c>
      <c r="X82" t="str">
        <f>IF('Data Export'!$C82="","", "")</f>
        <v/>
      </c>
      <c r="Y82" t="str">
        <f>IF('Data Export'!$C82="","", "")</f>
        <v/>
      </c>
      <c r="Z82" t="str">
        <f>IF('Data Export'!$C82="","", "")</f>
        <v/>
      </c>
      <c r="AA82" t="str">
        <f>IF('Data Export'!$C82="","", "")</f>
        <v/>
      </c>
      <c r="AB82" t="str">
        <f>IF('Data Export'!$C82="","", "")</f>
        <v/>
      </c>
      <c r="AC82" t="str">
        <f>IF('Data Export'!$C82="","", "")</f>
        <v/>
      </c>
      <c r="AD82" t="str">
        <f>IF('Data Export'!$C82="","", "")</f>
        <v/>
      </c>
      <c r="AE82" t="str">
        <f>IF('Data Export'!$C82="","", "")</f>
        <v/>
      </c>
      <c r="AF82" t="str">
        <f>IF('Data Export'!$C82="","", "")</f>
        <v/>
      </c>
      <c r="AG82" t="str">
        <f>IF('Data Export'!$C82="","", "")</f>
        <v/>
      </c>
      <c r="AH82" t="str">
        <f>IF('Data Export'!$C82="","", "")</f>
        <v/>
      </c>
      <c r="AJ82" t="str">
        <f>IF('Data Export'!$C82="","", "")</f>
        <v/>
      </c>
      <c r="AK82" t="str">
        <f>IF('Data Export'!$C82="","", "")</f>
        <v/>
      </c>
      <c r="AL82" s="374">
        <f>IF('Data Export'!$C82="","", 'Night Covers'!G8)</f>
        <v>0</v>
      </c>
      <c r="AM82">
        <f>IF('Data Export'!$C82="","", 'Night Covers'!H8)</f>
        <v>0</v>
      </c>
      <c r="AN82" t="str">
        <f>IF('Data Export'!$C82="","", "")</f>
        <v/>
      </c>
    </row>
    <row r="83" spans="1:45" x14ac:dyDescent="0.2">
      <c r="A83" t="str">
        <f>'Night Covers'!$B$3</f>
        <v>Night Covers for Display Cases</v>
      </c>
      <c r="B83">
        <v>82</v>
      </c>
      <c r="C83">
        <f>IF('Night Covers'!O9&gt;0,'Night Covers'!I9,"")</f>
        <v>0</v>
      </c>
      <c r="D83" t="str">
        <f>IF($C83="","",'Look Up Tables'!$AS$62)</f>
        <v>NightCover</v>
      </c>
      <c r="E83" t="str">
        <f>IF('Data Export'!$C83="","", 'Night Covers'!O9)</f>
        <v/>
      </c>
      <c r="F83" s="373">
        <f>IF('Data Export'!C83="","", 'Project Summary'!$C$6)</f>
        <v>0</v>
      </c>
      <c r="G83">
        <f>IF('Data Export'!$C83="","",'Night Covers'!L9)</f>
        <v>0</v>
      </c>
      <c r="H83">
        <f>IF('Data Export'!$C83="","",'Night Covers'!M9)</f>
        <v>0</v>
      </c>
      <c r="I83">
        <f>IF('Data Export'!$C83="","", 'Project Summary'!$H$1)</f>
        <v>4.1399999999999997</v>
      </c>
      <c r="J83">
        <f>IF('Data Export'!$C83="","",'Night Covers'!D9)</f>
        <v>0</v>
      </c>
      <c r="K83">
        <f>IF('Data Export'!$C83="","",'Night Covers'!E9)</f>
        <v>0</v>
      </c>
      <c r="L83">
        <f>IF('Data Export'!$C83="","", 'Project Summary'!$C$13)</f>
        <v>0</v>
      </c>
      <c r="M83" t="str">
        <f>IF('Data Export'!$C83="","", "")</f>
        <v/>
      </c>
      <c r="N83" t="str">
        <f>IF('Data Export'!$C83="","", "")</f>
        <v/>
      </c>
      <c r="O83" s="121"/>
      <c r="P83" t="str">
        <f>IF('Data Export'!$C83="","", "")</f>
        <v/>
      </c>
      <c r="Q83" t="str">
        <f>IF('Data Export'!$C83="","", "")</f>
        <v/>
      </c>
      <c r="R83" t="str">
        <f>IF('Data Export'!$C83="","", "")</f>
        <v/>
      </c>
      <c r="S83" t="str">
        <f>IF('Data Export'!$C83="","", "")</f>
        <v/>
      </c>
      <c r="T83" t="str">
        <f>IF('Data Export'!$C83="","", "")</f>
        <v/>
      </c>
      <c r="U83" t="str">
        <f>IF('Data Export'!$C83="","", "")</f>
        <v/>
      </c>
      <c r="V83" t="str">
        <f>IF('Data Export'!$C83="","", "")</f>
        <v/>
      </c>
      <c r="X83" t="str">
        <f>IF('Data Export'!$C83="","", "")</f>
        <v/>
      </c>
      <c r="Y83" t="str">
        <f>IF('Data Export'!$C83="","", "")</f>
        <v/>
      </c>
      <c r="Z83" t="str">
        <f>IF('Data Export'!$C83="","", "")</f>
        <v/>
      </c>
      <c r="AA83" t="str">
        <f>IF('Data Export'!$C83="","", "")</f>
        <v/>
      </c>
      <c r="AB83" t="str">
        <f>IF('Data Export'!$C83="","", "")</f>
        <v/>
      </c>
      <c r="AC83" t="str">
        <f>IF('Data Export'!$C83="","", "")</f>
        <v/>
      </c>
      <c r="AD83" t="str">
        <f>IF('Data Export'!$C83="","", "")</f>
        <v/>
      </c>
      <c r="AE83" t="str">
        <f>IF('Data Export'!$C83="","", "")</f>
        <v/>
      </c>
      <c r="AF83" t="str">
        <f>IF('Data Export'!$C83="","", "")</f>
        <v/>
      </c>
      <c r="AG83" t="str">
        <f>IF('Data Export'!$C83="","", "")</f>
        <v/>
      </c>
      <c r="AH83" t="str">
        <f>IF('Data Export'!$C83="","", "")</f>
        <v/>
      </c>
      <c r="AJ83" t="str">
        <f>IF('Data Export'!$C83="","", "")</f>
        <v/>
      </c>
      <c r="AK83" t="str">
        <f>IF('Data Export'!$C83="","", "")</f>
        <v/>
      </c>
      <c r="AL83" s="374">
        <f>IF('Data Export'!$C83="","", 'Night Covers'!G9)</f>
        <v>0</v>
      </c>
      <c r="AM83">
        <f>IF('Data Export'!$C83="","", 'Night Covers'!H9)</f>
        <v>0</v>
      </c>
      <c r="AN83" t="str">
        <f>IF('Data Export'!$C83="","", "")</f>
        <v/>
      </c>
    </row>
    <row r="84" spans="1:45" x14ac:dyDescent="0.2">
      <c r="A84" t="str">
        <f>'Night Covers'!$B$3</f>
        <v>Night Covers for Display Cases</v>
      </c>
      <c r="B84">
        <v>83</v>
      </c>
      <c r="C84">
        <f>IF('Night Covers'!O10&gt;0,'Night Covers'!I10,"")</f>
        <v>0</v>
      </c>
      <c r="D84" t="str">
        <f>IF($C84="","",'Look Up Tables'!$AS$62)</f>
        <v>NightCover</v>
      </c>
      <c r="E84" t="str">
        <f>IF('Data Export'!$C84="","", 'Night Covers'!O10)</f>
        <v/>
      </c>
      <c r="F84" s="373">
        <f>IF('Data Export'!C84="","", 'Project Summary'!$C$6)</f>
        <v>0</v>
      </c>
      <c r="G84">
        <f>IF('Data Export'!$C84="","",'Night Covers'!L10)</f>
        <v>0</v>
      </c>
      <c r="H84">
        <f>IF('Data Export'!$C84="","",'Night Covers'!M10)</f>
        <v>0</v>
      </c>
      <c r="I84">
        <f>IF('Data Export'!$C84="","", 'Project Summary'!$H$1)</f>
        <v>4.1399999999999997</v>
      </c>
      <c r="J84">
        <f>IF('Data Export'!$C84="","",'Night Covers'!D10)</f>
        <v>0</v>
      </c>
      <c r="K84">
        <f>IF('Data Export'!$C84="","",'Night Covers'!E10)</f>
        <v>0</v>
      </c>
      <c r="L84">
        <f>IF('Data Export'!$C84="","", 'Project Summary'!$C$13)</f>
        <v>0</v>
      </c>
      <c r="M84" t="str">
        <f>IF('Data Export'!$C84="","", "")</f>
        <v/>
      </c>
      <c r="N84" t="str">
        <f>IF('Data Export'!$C84="","", "")</f>
        <v/>
      </c>
      <c r="O84" s="121"/>
      <c r="P84" t="str">
        <f>IF('Data Export'!$C84="","", "")</f>
        <v/>
      </c>
      <c r="Q84" t="str">
        <f>IF('Data Export'!$C84="","", "")</f>
        <v/>
      </c>
      <c r="R84" t="str">
        <f>IF('Data Export'!$C84="","", "")</f>
        <v/>
      </c>
      <c r="S84" t="str">
        <f>IF('Data Export'!$C84="","", "")</f>
        <v/>
      </c>
      <c r="T84" t="str">
        <f>IF('Data Export'!$C84="","", "")</f>
        <v/>
      </c>
      <c r="U84" t="str">
        <f>IF('Data Export'!$C84="","", "")</f>
        <v/>
      </c>
      <c r="V84" t="str">
        <f>IF('Data Export'!$C84="","", "")</f>
        <v/>
      </c>
      <c r="X84" t="str">
        <f>IF('Data Export'!$C84="","", "")</f>
        <v/>
      </c>
      <c r="Y84" t="str">
        <f>IF('Data Export'!$C84="","", "")</f>
        <v/>
      </c>
      <c r="Z84" t="str">
        <f>IF('Data Export'!$C84="","", "")</f>
        <v/>
      </c>
      <c r="AA84" t="str">
        <f>IF('Data Export'!$C84="","", "")</f>
        <v/>
      </c>
      <c r="AB84" t="str">
        <f>IF('Data Export'!$C84="","", "")</f>
        <v/>
      </c>
      <c r="AC84" t="str">
        <f>IF('Data Export'!$C84="","", "")</f>
        <v/>
      </c>
      <c r="AD84" t="str">
        <f>IF('Data Export'!$C84="","", "")</f>
        <v/>
      </c>
      <c r="AE84" t="str">
        <f>IF('Data Export'!$C84="","", "")</f>
        <v/>
      </c>
      <c r="AF84" t="str">
        <f>IF('Data Export'!$C84="","", "")</f>
        <v/>
      </c>
      <c r="AG84" t="str">
        <f>IF('Data Export'!$C84="","", "")</f>
        <v/>
      </c>
      <c r="AH84" t="str">
        <f>IF('Data Export'!$C84="","", "")</f>
        <v/>
      </c>
      <c r="AJ84" t="str">
        <f>IF('Data Export'!$C84="","", "")</f>
        <v/>
      </c>
      <c r="AK84" t="str">
        <f>IF('Data Export'!$C84="","", "")</f>
        <v/>
      </c>
      <c r="AL84" s="374">
        <f>IF('Data Export'!$C84="","", 'Night Covers'!G10)</f>
        <v>0</v>
      </c>
      <c r="AM84">
        <f>IF('Data Export'!$C84="","", 'Night Covers'!H10)</f>
        <v>0</v>
      </c>
      <c r="AN84" t="str">
        <f>IF('Data Export'!$C84="","", "")</f>
        <v/>
      </c>
    </row>
    <row r="85" spans="1:45" x14ac:dyDescent="0.2">
      <c r="A85" t="str">
        <f>'Night Covers'!$B$3</f>
        <v>Night Covers for Display Cases</v>
      </c>
      <c r="B85">
        <v>84</v>
      </c>
      <c r="C85">
        <f>IF('Night Covers'!O11&gt;0,'Night Covers'!I11,"")</f>
        <v>0</v>
      </c>
      <c r="D85" t="str">
        <f>IF($C85="","",'Look Up Tables'!$AS$62)</f>
        <v>NightCover</v>
      </c>
      <c r="E85" t="str">
        <f>IF('Data Export'!$C85="","", 'Night Covers'!O11)</f>
        <v/>
      </c>
      <c r="F85" s="373">
        <f>IF('Data Export'!C85="","", 'Project Summary'!$C$6)</f>
        <v>0</v>
      </c>
      <c r="G85">
        <f>IF('Data Export'!$C85="","",'Night Covers'!L11)</f>
        <v>0</v>
      </c>
      <c r="H85">
        <f>IF('Data Export'!$C85="","",'Night Covers'!M11)</f>
        <v>0</v>
      </c>
      <c r="I85">
        <f>IF('Data Export'!$C85="","", 'Project Summary'!$H$1)</f>
        <v>4.1399999999999997</v>
      </c>
      <c r="J85">
        <f>IF('Data Export'!$C85="","",'Night Covers'!D11)</f>
        <v>0</v>
      </c>
      <c r="K85">
        <f>IF('Data Export'!$C85="","",'Night Covers'!E11)</f>
        <v>0</v>
      </c>
      <c r="L85">
        <f>IF('Data Export'!$C85="","", 'Project Summary'!$C$13)</f>
        <v>0</v>
      </c>
      <c r="M85" t="str">
        <f>IF('Data Export'!$C85="","", "")</f>
        <v/>
      </c>
      <c r="N85" t="str">
        <f>IF('Data Export'!$C85="","", "")</f>
        <v/>
      </c>
      <c r="O85" s="121"/>
      <c r="P85" t="str">
        <f>IF('Data Export'!$C85="","", "")</f>
        <v/>
      </c>
      <c r="Q85" t="str">
        <f>IF('Data Export'!$C85="","", "")</f>
        <v/>
      </c>
      <c r="R85" t="str">
        <f>IF('Data Export'!$C85="","", "")</f>
        <v/>
      </c>
      <c r="S85" t="str">
        <f>IF('Data Export'!$C85="","", "")</f>
        <v/>
      </c>
      <c r="T85" t="str">
        <f>IF('Data Export'!$C85="","", "")</f>
        <v/>
      </c>
      <c r="U85" t="str">
        <f>IF('Data Export'!$C85="","", "")</f>
        <v/>
      </c>
      <c r="V85" t="str">
        <f>IF('Data Export'!$C85="","", "")</f>
        <v/>
      </c>
      <c r="X85" t="str">
        <f>IF('Data Export'!$C85="","", "")</f>
        <v/>
      </c>
      <c r="Y85" t="str">
        <f>IF('Data Export'!$C85="","", "")</f>
        <v/>
      </c>
      <c r="Z85" t="str">
        <f>IF('Data Export'!$C85="","", "")</f>
        <v/>
      </c>
      <c r="AA85" t="str">
        <f>IF('Data Export'!$C85="","", "")</f>
        <v/>
      </c>
      <c r="AB85" t="str">
        <f>IF('Data Export'!$C85="","", "")</f>
        <v/>
      </c>
      <c r="AC85" t="str">
        <f>IF('Data Export'!$C85="","", "")</f>
        <v/>
      </c>
      <c r="AD85" t="str">
        <f>IF('Data Export'!$C85="","", "")</f>
        <v/>
      </c>
      <c r="AE85" t="str">
        <f>IF('Data Export'!$C85="","", "")</f>
        <v/>
      </c>
      <c r="AF85" t="str">
        <f>IF('Data Export'!$C85="","", "")</f>
        <v/>
      </c>
      <c r="AG85" t="str">
        <f>IF('Data Export'!$C85="","", "")</f>
        <v/>
      </c>
      <c r="AH85" t="str">
        <f>IF('Data Export'!$C85="","", "")</f>
        <v/>
      </c>
      <c r="AJ85" t="str">
        <f>IF('Data Export'!$C85="","", "")</f>
        <v/>
      </c>
      <c r="AK85" t="str">
        <f>IF('Data Export'!$C85="","", "")</f>
        <v/>
      </c>
      <c r="AL85" s="374">
        <f>IF('Data Export'!$C85="","", 'Night Covers'!G11)</f>
        <v>0</v>
      </c>
      <c r="AM85">
        <f>IF('Data Export'!$C85="","", 'Night Covers'!H11)</f>
        <v>0</v>
      </c>
      <c r="AN85" t="str">
        <f>IF('Data Export'!$C85="","", "")</f>
        <v/>
      </c>
    </row>
    <row r="86" spans="1:45" x14ac:dyDescent="0.2">
      <c r="A86" t="str">
        <f>'Night Covers'!$B$3</f>
        <v>Night Covers for Display Cases</v>
      </c>
      <c r="B86">
        <v>85</v>
      </c>
      <c r="C86">
        <f>IF('Night Covers'!O12&gt;0,'Night Covers'!I12,"")</f>
        <v>0</v>
      </c>
      <c r="D86" t="str">
        <f>IF($C86="","",'Look Up Tables'!$AS$62)</f>
        <v>NightCover</v>
      </c>
      <c r="E86" t="str">
        <f>IF('Data Export'!$C86="","", 'Night Covers'!O12)</f>
        <v/>
      </c>
      <c r="F86" s="373">
        <f>IF('Data Export'!C86="","", 'Project Summary'!$C$6)</f>
        <v>0</v>
      </c>
      <c r="G86">
        <f>IF('Data Export'!$C86="","",'Night Covers'!L12)</f>
        <v>0</v>
      </c>
      <c r="H86">
        <f>IF('Data Export'!$C86="","",'Night Covers'!M12)</f>
        <v>0</v>
      </c>
      <c r="I86">
        <f>IF('Data Export'!$C86="","", 'Project Summary'!$H$1)</f>
        <v>4.1399999999999997</v>
      </c>
      <c r="J86">
        <f>IF('Data Export'!$C86="","",'Night Covers'!D12)</f>
        <v>0</v>
      </c>
      <c r="K86">
        <f>IF('Data Export'!$C86="","",'Night Covers'!E12)</f>
        <v>0</v>
      </c>
      <c r="L86">
        <f>IF('Data Export'!$C86="","", 'Project Summary'!$C$13)</f>
        <v>0</v>
      </c>
      <c r="M86" t="str">
        <f>IF('Data Export'!$C86="","", "")</f>
        <v/>
      </c>
      <c r="N86" t="str">
        <f>IF('Data Export'!$C86="","", "")</f>
        <v/>
      </c>
      <c r="O86" s="121"/>
      <c r="P86" t="str">
        <f>IF('Data Export'!$C86="","", "")</f>
        <v/>
      </c>
      <c r="Q86" t="str">
        <f>IF('Data Export'!$C86="","", "")</f>
        <v/>
      </c>
      <c r="R86" t="str">
        <f>IF('Data Export'!$C86="","", "")</f>
        <v/>
      </c>
      <c r="S86" t="str">
        <f>IF('Data Export'!$C86="","", "")</f>
        <v/>
      </c>
      <c r="T86" t="str">
        <f>IF('Data Export'!$C86="","", "")</f>
        <v/>
      </c>
      <c r="U86" t="str">
        <f>IF('Data Export'!$C86="","", "")</f>
        <v/>
      </c>
      <c r="V86" t="str">
        <f>IF('Data Export'!$C86="","", "")</f>
        <v/>
      </c>
      <c r="X86" t="str">
        <f>IF('Data Export'!$C86="","", "")</f>
        <v/>
      </c>
      <c r="Y86" t="str">
        <f>IF('Data Export'!$C86="","", "")</f>
        <v/>
      </c>
      <c r="Z86" t="str">
        <f>IF('Data Export'!$C86="","", "")</f>
        <v/>
      </c>
      <c r="AA86" t="str">
        <f>IF('Data Export'!$C86="","", "")</f>
        <v/>
      </c>
      <c r="AB86" t="str">
        <f>IF('Data Export'!$C86="","", "")</f>
        <v/>
      </c>
      <c r="AC86" t="str">
        <f>IF('Data Export'!$C86="","", "")</f>
        <v/>
      </c>
      <c r="AD86" t="str">
        <f>IF('Data Export'!$C86="","", "")</f>
        <v/>
      </c>
      <c r="AE86" t="str">
        <f>IF('Data Export'!$C86="","", "")</f>
        <v/>
      </c>
      <c r="AF86" t="str">
        <f>IF('Data Export'!$C86="","", "")</f>
        <v/>
      </c>
      <c r="AG86" t="str">
        <f>IF('Data Export'!$C86="","", "")</f>
        <v/>
      </c>
      <c r="AH86" t="str">
        <f>IF('Data Export'!$C86="","", "")</f>
        <v/>
      </c>
      <c r="AJ86" t="str">
        <f>IF('Data Export'!$C86="","", "")</f>
        <v/>
      </c>
      <c r="AK86" t="str">
        <f>IF('Data Export'!$C86="","", "")</f>
        <v/>
      </c>
      <c r="AL86" s="374">
        <f>IF('Data Export'!$C86="","", 'Night Covers'!G12)</f>
        <v>0</v>
      </c>
      <c r="AM86">
        <f>IF('Data Export'!$C86="","", 'Night Covers'!H12)</f>
        <v>0</v>
      </c>
      <c r="AN86" t="str">
        <f>IF('Data Export'!$C86="","", "")</f>
        <v/>
      </c>
    </row>
    <row r="87" spans="1:45" x14ac:dyDescent="0.2">
      <c r="A87" t="str">
        <f>'Night Covers'!$B$3</f>
        <v>Night Covers for Display Cases</v>
      </c>
      <c r="B87">
        <v>86</v>
      </c>
      <c r="C87">
        <f>IF('Night Covers'!O13&gt;0,'Night Covers'!I13,"")</f>
        <v>0</v>
      </c>
      <c r="D87" t="str">
        <f>IF($C87="","",'Look Up Tables'!$AS$62)</f>
        <v>NightCover</v>
      </c>
      <c r="E87" t="str">
        <f>IF('Data Export'!$C87="","", 'Night Covers'!O13)</f>
        <v/>
      </c>
      <c r="F87" s="373">
        <f>IF('Data Export'!C87="","", 'Project Summary'!$C$6)</f>
        <v>0</v>
      </c>
      <c r="G87">
        <f>IF('Data Export'!$C87="","",'Night Covers'!L13)</f>
        <v>0</v>
      </c>
      <c r="H87">
        <f>IF('Data Export'!$C87="","",'Night Covers'!M13)</f>
        <v>0</v>
      </c>
      <c r="I87">
        <f>IF('Data Export'!$C87="","", 'Project Summary'!$H$1)</f>
        <v>4.1399999999999997</v>
      </c>
      <c r="J87">
        <f>IF('Data Export'!$C87="","",'Night Covers'!D13)</f>
        <v>0</v>
      </c>
      <c r="K87">
        <f>IF('Data Export'!$C87="","",'Night Covers'!E13)</f>
        <v>0</v>
      </c>
      <c r="L87">
        <f>IF('Data Export'!$C87="","", 'Project Summary'!$C$13)</f>
        <v>0</v>
      </c>
      <c r="M87" t="str">
        <f>IF('Data Export'!$C87="","", "")</f>
        <v/>
      </c>
      <c r="N87" t="str">
        <f>IF('Data Export'!$C87="","", "")</f>
        <v/>
      </c>
      <c r="O87" s="121"/>
      <c r="P87" t="str">
        <f>IF('Data Export'!$C87="","", "")</f>
        <v/>
      </c>
      <c r="Q87" t="str">
        <f>IF('Data Export'!$C87="","", "")</f>
        <v/>
      </c>
      <c r="R87" t="str">
        <f>IF('Data Export'!$C87="","", "")</f>
        <v/>
      </c>
      <c r="S87" t="str">
        <f>IF('Data Export'!$C87="","", "")</f>
        <v/>
      </c>
      <c r="T87" t="str">
        <f>IF('Data Export'!$C87="","", "")</f>
        <v/>
      </c>
      <c r="U87" t="str">
        <f>IF('Data Export'!$C87="","", "")</f>
        <v/>
      </c>
      <c r="V87" t="str">
        <f>IF('Data Export'!$C87="","", "")</f>
        <v/>
      </c>
      <c r="X87" t="str">
        <f>IF('Data Export'!$C87="","", "")</f>
        <v/>
      </c>
      <c r="Y87" t="str">
        <f>IF('Data Export'!$C87="","", "")</f>
        <v/>
      </c>
      <c r="Z87" t="str">
        <f>IF('Data Export'!$C87="","", "")</f>
        <v/>
      </c>
      <c r="AA87" t="str">
        <f>IF('Data Export'!$C87="","", "")</f>
        <v/>
      </c>
      <c r="AB87" t="str">
        <f>IF('Data Export'!$C87="","", "")</f>
        <v/>
      </c>
      <c r="AC87" t="str">
        <f>IF('Data Export'!$C87="","", "")</f>
        <v/>
      </c>
      <c r="AD87" t="str">
        <f>IF('Data Export'!$C87="","", "")</f>
        <v/>
      </c>
      <c r="AE87" t="str">
        <f>IF('Data Export'!$C87="","", "")</f>
        <v/>
      </c>
      <c r="AF87" t="str">
        <f>IF('Data Export'!$C87="","", "")</f>
        <v/>
      </c>
      <c r="AG87" t="str">
        <f>IF('Data Export'!$C87="","", "")</f>
        <v/>
      </c>
      <c r="AH87" t="str">
        <f>IF('Data Export'!$C87="","", "")</f>
        <v/>
      </c>
      <c r="AJ87" t="str">
        <f>IF('Data Export'!$C87="","", "")</f>
        <v/>
      </c>
      <c r="AK87" t="str">
        <f>IF('Data Export'!$C87="","", "")</f>
        <v/>
      </c>
      <c r="AL87" s="374">
        <f>IF('Data Export'!$C87="","", 'Night Covers'!G13)</f>
        <v>0</v>
      </c>
      <c r="AM87">
        <f>IF('Data Export'!$C87="","", 'Night Covers'!H13)</f>
        <v>0</v>
      </c>
      <c r="AN87" t="str">
        <f>IF('Data Export'!$C87="","", "")</f>
        <v/>
      </c>
    </row>
    <row r="88" spans="1:45" x14ac:dyDescent="0.2">
      <c r="A88" t="str">
        <f>'Night Covers'!$B$3</f>
        <v>Night Covers for Display Cases</v>
      </c>
      <c r="B88">
        <v>87</v>
      </c>
      <c r="C88">
        <f>IF('Night Covers'!O14&gt;0,'Night Covers'!I14,"")</f>
        <v>0</v>
      </c>
      <c r="D88" t="str">
        <f>IF($C88="","",'Look Up Tables'!$AS$62)</f>
        <v>NightCover</v>
      </c>
      <c r="E88" t="str">
        <f>IF('Data Export'!$C88="","", 'Night Covers'!O14)</f>
        <v/>
      </c>
      <c r="F88" s="373">
        <f>IF('Data Export'!C88="","", 'Project Summary'!$C$6)</f>
        <v>0</v>
      </c>
      <c r="G88">
        <f>IF('Data Export'!$C88="","",'Night Covers'!L14)</f>
        <v>0</v>
      </c>
      <c r="H88">
        <f>IF('Data Export'!$C88="","",'Night Covers'!M14)</f>
        <v>0</v>
      </c>
      <c r="I88">
        <f>IF('Data Export'!$C88="","", 'Project Summary'!$H$1)</f>
        <v>4.1399999999999997</v>
      </c>
      <c r="J88">
        <f>IF('Data Export'!$C88="","",'Night Covers'!D14)</f>
        <v>0</v>
      </c>
      <c r="K88">
        <f>IF('Data Export'!$C88="","",'Night Covers'!E14)</f>
        <v>0</v>
      </c>
      <c r="L88">
        <f>IF('Data Export'!$C88="","", 'Project Summary'!$C$13)</f>
        <v>0</v>
      </c>
      <c r="M88" t="str">
        <f>IF('Data Export'!$C88="","", "")</f>
        <v/>
      </c>
      <c r="N88" t="str">
        <f>IF('Data Export'!$C88="","", "")</f>
        <v/>
      </c>
      <c r="O88" s="121"/>
      <c r="P88" t="str">
        <f>IF('Data Export'!$C88="","", "")</f>
        <v/>
      </c>
      <c r="Q88" t="str">
        <f>IF('Data Export'!$C88="","", "")</f>
        <v/>
      </c>
      <c r="R88" t="str">
        <f>IF('Data Export'!$C88="","", "")</f>
        <v/>
      </c>
      <c r="S88" t="str">
        <f>IF('Data Export'!$C88="","", "")</f>
        <v/>
      </c>
      <c r="T88" t="str">
        <f>IF('Data Export'!$C88="","", "")</f>
        <v/>
      </c>
      <c r="U88" t="str">
        <f>IF('Data Export'!$C88="","", "")</f>
        <v/>
      </c>
      <c r="V88" t="str">
        <f>IF('Data Export'!$C88="","", "")</f>
        <v/>
      </c>
      <c r="X88" t="str">
        <f>IF('Data Export'!$C88="","", "")</f>
        <v/>
      </c>
      <c r="Y88" t="str">
        <f>IF('Data Export'!$C88="","", "")</f>
        <v/>
      </c>
      <c r="Z88" t="str">
        <f>IF('Data Export'!$C88="","", "")</f>
        <v/>
      </c>
      <c r="AA88" t="str">
        <f>IF('Data Export'!$C88="","", "")</f>
        <v/>
      </c>
      <c r="AB88" t="str">
        <f>IF('Data Export'!$C88="","", "")</f>
        <v/>
      </c>
      <c r="AC88" t="str">
        <f>IF('Data Export'!$C88="","", "")</f>
        <v/>
      </c>
      <c r="AD88" t="str">
        <f>IF('Data Export'!$C88="","", "")</f>
        <v/>
      </c>
      <c r="AE88" t="str">
        <f>IF('Data Export'!$C88="","", "")</f>
        <v/>
      </c>
      <c r="AF88" t="str">
        <f>IF('Data Export'!$C88="","", "")</f>
        <v/>
      </c>
      <c r="AG88" t="str">
        <f>IF('Data Export'!$C88="","", "")</f>
        <v/>
      </c>
      <c r="AH88" t="str">
        <f>IF('Data Export'!$C88="","", "")</f>
        <v/>
      </c>
      <c r="AJ88" t="str">
        <f>IF('Data Export'!$C88="","", "")</f>
        <v/>
      </c>
      <c r="AK88" t="str">
        <f>IF('Data Export'!$C88="","", "")</f>
        <v/>
      </c>
      <c r="AL88" s="374">
        <f>IF('Data Export'!$C88="","", 'Night Covers'!G14)</f>
        <v>0</v>
      </c>
      <c r="AM88">
        <f>IF('Data Export'!$C88="","", 'Night Covers'!H14)</f>
        <v>0</v>
      </c>
      <c r="AN88" t="str">
        <f>IF('Data Export'!$C88="","", "")</f>
        <v/>
      </c>
    </row>
    <row r="89" spans="1:45" x14ac:dyDescent="0.2">
      <c r="A89" t="str">
        <f>'Night Covers'!$B$3</f>
        <v>Night Covers for Display Cases</v>
      </c>
      <c r="B89">
        <v>88</v>
      </c>
      <c r="C89">
        <f>IF('Night Covers'!O15&gt;0,'Night Covers'!I15,"")</f>
        <v>0</v>
      </c>
      <c r="D89" t="str">
        <f>IF($C89="","",'Look Up Tables'!$AS$62)</f>
        <v>NightCover</v>
      </c>
      <c r="E89" t="str">
        <f>IF('Data Export'!$C89="","", 'Night Covers'!O15)</f>
        <v/>
      </c>
      <c r="F89" s="373">
        <f>IF('Data Export'!C89="","", 'Project Summary'!$C$6)</f>
        <v>0</v>
      </c>
      <c r="G89">
        <f>IF('Data Export'!$C89="","",'Night Covers'!L15)</f>
        <v>0</v>
      </c>
      <c r="H89">
        <f>IF('Data Export'!$C89="","",'Night Covers'!M15)</f>
        <v>0</v>
      </c>
      <c r="I89">
        <f>IF('Data Export'!$C89="","", 'Project Summary'!$H$1)</f>
        <v>4.1399999999999997</v>
      </c>
      <c r="J89">
        <f>IF('Data Export'!$C89="","",'Night Covers'!D15)</f>
        <v>0</v>
      </c>
      <c r="K89">
        <f>IF('Data Export'!$C89="","",'Night Covers'!E15)</f>
        <v>0</v>
      </c>
      <c r="L89">
        <f>IF('Data Export'!$C89="","", 'Project Summary'!$C$13)</f>
        <v>0</v>
      </c>
      <c r="M89" t="str">
        <f>IF('Data Export'!$C89="","", "")</f>
        <v/>
      </c>
      <c r="N89" t="str">
        <f>IF('Data Export'!$C89="","", "")</f>
        <v/>
      </c>
      <c r="O89" s="121"/>
      <c r="P89" t="str">
        <f>IF('Data Export'!$C89="","", "")</f>
        <v/>
      </c>
      <c r="Q89" t="str">
        <f>IF('Data Export'!$C89="","", "")</f>
        <v/>
      </c>
      <c r="R89" t="str">
        <f>IF('Data Export'!$C89="","", "")</f>
        <v/>
      </c>
      <c r="S89" t="str">
        <f>IF('Data Export'!$C89="","", "")</f>
        <v/>
      </c>
      <c r="T89" t="str">
        <f>IF('Data Export'!$C89="","", "")</f>
        <v/>
      </c>
      <c r="U89" t="str">
        <f>IF('Data Export'!$C89="","", "")</f>
        <v/>
      </c>
      <c r="V89" t="str">
        <f>IF('Data Export'!$C89="","", "")</f>
        <v/>
      </c>
      <c r="X89" t="str">
        <f>IF('Data Export'!$C89="","", "")</f>
        <v/>
      </c>
      <c r="Y89" t="str">
        <f>IF('Data Export'!$C89="","", "")</f>
        <v/>
      </c>
      <c r="Z89" t="str">
        <f>IF('Data Export'!$C89="","", "")</f>
        <v/>
      </c>
      <c r="AA89" t="str">
        <f>IF('Data Export'!$C89="","", "")</f>
        <v/>
      </c>
      <c r="AB89" t="str">
        <f>IF('Data Export'!$C89="","", "")</f>
        <v/>
      </c>
      <c r="AC89" t="str">
        <f>IF('Data Export'!$C89="","", "")</f>
        <v/>
      </c>
      <c r="AD89" t="str">
        <f>IF('Data Export'!$C89="","", "")</f>
        <v/>
      </c>
      <c r="AE89" t="str">
        <f>IF('Data Export'!$C89="","", "")</f>
        <v/>
      </c>
      <c r="AF89" t="str">
        <f>IF('Data Export'!$C89="","", "")</f>
        <v/>
      </c>
      <c r="AG89" t="str">
        <f>IF('Data Export'!$C89="","", "")</f>
        <v/>
      </c>
      <c r="AH89" t="str">
        <f>IF('Data Export'!$C89="","", "")</f>
        <v/>
      </c>
      <c r="AJ89" t="str">
        <f>IF('Data Export'!$C89="","", "")</f>
        <v/>
      </c>
      <c r="AK89" t="str">
        <f>IF('Data Export'!$C89="","", "")</f>
        <v/>
      </c>
      <c r="AL89" s="374">
        <f>IF('Data Export'!$C89="","", 'Night Covers'!G15)</f>
        <v>0</v>
      </c>
      <c r="AM89">
        <f>IF('Data Export'!$C89="","", 'Night Covers'!H15)</f>
        <v>0</v>
      </c>
      <c r="AN89" t="str">
        <f>IF('Data Export'!$C89="","", "")</f>
        <v/>
      </c>
    </row>
    <row r="90" spans="1:45" x14ac:dyDescent="0.2">
      <c r="A90" t="str">
        <f>'Night Covers'!$B$3</f>
        <v>Night Covers for Display Cases</v>
      </c>
      <c r="B90">
        <v>89</v>
      </c>
      <c r="C90">
        <f>IF('Night Covers'!O16&gt;0,'Night Covers'!I16,"")</f>
        <v>0</v>
      </c>
      <c r="D90" t="str">
        <f>IF($C90="","",'Look Up Tables'!$AS$62)</f>
        <v>NightCover</v>
      </c>
      <c r="E90" t="str">
        <f>IF('Data Export'!$C90="","", 'Night Covers'!O16)</f>
        <v/>
      </c>
      <c r="F90" s="373">
        <f>IF('Data Export'!C90="","", 'Project Summary'!$C$6)</f>
        <v>0</v>
      </c>
      <c r="G90">
        <f>IF('Data Export'!$C90="","",'Night Covers'!L16)</f>
        <v>0</v>
      </c>
      <c r="H90">
        <f>IF('Data Export'!$C90="","",'Night Covers'!M16)</f>
        <v>0</v>
      </c>
      <c r="I90">
        <f>IF('Data Export'!$C90="","", 'Project Summary'!$H$1)</f>
        <v>4.1399999999999997</v>
      </c>
      <c r="J90">
        <f>IF('Data Export'!$C90="","",'Night Covers'!D16)</f>
        <v>0</v>
      </c>
      <c r="K90">
        <f>IF('Data Export'!$C90="","",'Night Covers'!E16)</f>
        <v>0</v>
      </c>
      <c r="L90">
        <f>IF('Data Export'!$C90="","", 'Project Summary'!$C$13)</f>
        <v>0</v>
      </c>
      <c r="M90" t="str">
        <f>IF('Data Export'!$C90="","", "")</f>
        <v/>
      </c>
      <c r="N90" t="str">
        <f>IF('Data Export'!$C90="","", "")</f>
        <v/>
      </c>
      <c r="O90" s="121"/>
      <c r="P90" t="str">
        <f>IF('Data Export'!$C90="","", "")</f>
        <v/>
      </c>
      <c r="Q90" t="str">
        <f>IF('Data Export'!$C90="","", "")</f>
        <v/>
      </c>
      <c r="R90" t="str">
        <f>IF('Data Export'!$C90="","", "")</f>
        <v/>
      </c>
      <c r="S90" t="str">
        <f>IF('Data Export'!$C90="","", "")</f>
        <v/>
      </c>
      <c r="T90" t="str">
        <f>IF('Data Export'!$C90="","", "")</f>
        <v/>
      </c>
      <c r="U90" t="str">
        <f>IF('Data Export'!$C90="","", "")</f>
        <v/>
      </c>
      <c r="V90" t="str">
        <f>IF('Data Export'!$C90="","", "")</f>
        <v/>
      </c>
      <c r="X90" t="str">
        <f>IF('Data Export'!$C90="","", "")</f>
        <v/>
      </c>
      <c r="Y90" t="str">
        <f>IF('Data Export'!$C90="","", "")</f>
        <v/>
      </c>
      <c r="Z90" t="str">
        <f>IF('Data Export'!$C90="","", "")</f>
        <v/>
      </c>
      <c r="AA90" t="str">
        <f>IF('Data Export'!$C90="","", "")</f>
        <v/>
      </c>
      <c r="AB90" t="str">
        <f>IF('Data Export'!$C90="","", "")</f>
        <v/>
      </c>
      <c r="AC90" t="str">
        <f>IF('Data Export'!$C90="","", "")</f>
        <v/>
      </c>
      <c r="AD90" t="str">
        <f>IF('Data Export'!$C90="","", "")</f>
        <v/>
      </c>
      <c r="AE90" t="str">
        <f>IF('Data Export'!$C90="","", "")</f>
        <v/>
      </c>
      <c r="AF90" t="str">
        <f>IF('Data Export'!$C90="","", "")</f>
        <v/>
      </c>
      <c r="AG90" t="str">
        <f>IF('Data Export'!$C90="","", "")</f>
        <v/>
      </c>
      <c r="AH90" t="str">
        <f>IF('Data Export'!$C90="","", "")</f>
        <v/>
      </c>
      <c r="AJ90" t="str">
        <f>IF('Data Export'!$C90="","", "")</f>
        <v/>
      </c>
      <c r="AK90" t="str">
        <f>IF('Data Export'!$C90="","", "")</f>
        <v/>
      </c>
      <c r="AL90" s="374">
        <f>IF('Data Export'!$C90="","", 'Night Covers'!G16)</f>
        <v>0</v>
      </c>
      <c r="AM90">
        <f>IF('Data Export'!$C90="","", 'Night Covers'!H16)</f>
        <v>0</v>
      </c>
      <c r="AN90" t="str">
        <f>IF('Data Export'!$C90="","", "")</f>
        <v/>
      </c>
    </row>
    <row r="91" spans="1:45" s="90" customFormat="1" x14ac:dyDescent="0.2">
      <c r="A91" t="str">
        <f>'Night Covers'!$B$3</f>
        <v>Night Covers for Display Cases</v>
      </c>
      <c r="B91" s="90">
        <v>90</v>
      </c>
      <c r="C91">
        <f>IF('Night Covers'!O17&gt;0,'Night Covers'!I17,"")</f>
        <v>0</v>
      </c>
      <c r="D91" t="str">
        <f>IF($C91="","",'Look Up Tables'!$AS$62)</f>
        <v>NightCover</v>
      </c>
      <c r="E91" t="str">
        <f>IF('Data Export'!$C91="","", 'Night Covers'!O17)</f>
        <v/>
      </c>
      <c r="F91" s="373">
        <f>IF('Data Export'!C91="","", 'Project Summary'!$C$6)</f>
        <v>0</v>
      </c>
      <c r="G91">
        <f>IF('Data Export'!$C91="","",'Night Covers'!L17)</f>
        <v>0</v>
      </c>
      <c r="H91">
        <f>IF('Data Export'!$C91="","",'Night Covers'!M17)</f>
        <v>0</v>
      </c>
      <c r="I91">
        <f>IF('Data Export'!$C91="","", 'Project Summary'!$H$1)</f>
        <v>4.1399999999999997</v>
      </c>
      <c r="J91">
        <f>IF('Data Export'!$C91="","",'Night Covers'!D17)</f>
        <v>0</v>
      </c>
      <c r="K91">
        <f>IF('Data Export'!$C91="","",'Night Covers'!E17)</f>
        <v>0</v>
      </c>
      <c r="L91">
        <f>IF('Data Export'!$C91="","", 'Project Summary'!$C$13)</f>
        <v>0</v>
      </c>
      <c r="M91" t="str">
        <f>IF('Data Export'!$C91="","", "")</f>
        <v/>
      </c>
      <c r="N91" t="str">
        <f>IF('Data Export'!$C91="","", "")</f>
        <v/>
      </c>
      <c r="O91" s="121"/>
      <c r="P91" t="str">
        <f>IF('Data Export'!$C91="","", "")</f>
        <v/>
      </c>
      <c r="Q91" t="str">
        <f>IF('Data Export'!$C91="","", "")</f>
        <v/>
      </c>
      <c r="R91" t="str">
        <f>IF('Data Export'!$C91="","", "")</f>
        <v/>
      </c>
      <c r="S91" t="str">
        <f>IF('Data Export'!$C91="","", "")</f>
        <v/>
      </c>
      <c r="T91" t="str">
        <f>IF('Data Export'!$C91="","", "")</f>
        <v/>
      </c>
      <c r="U91" t="str">
        <f>IF('Data Export'!$C91="","", "")</f>
        <v/>
      </c>
      <c r="V91" t="str">
        <f>IF('Data Export'!$C91="","", "")</f>
        <v/>
      </c>
      <c r="W91" t="str">
        <f>IF('Data Export'!$C91="","", "")</f>
        <v/>
      </c>
      <c r="X91" t="str">
        <f>IF('Data Export'!$C91="","", "")</f>
        <v/>
      </c>
      <c r="Y91" t="str">
        <f>IF('Data Export'!$C91="","", "")</f>
        <v/>
      </c>
      <c r="Z91" t="str">
        <f>IF('Data Export'!$C91="","", "")</f>
        <v/>
      </c>
      <c r="AA91" t="str">
        <f>IF('Data Export'!$C91="","", "")</f>
        <v/>
      </c>
      <c r="AB91" t="str">
        <f>IF('Data Export'!$C91="","", "")</f>
        <v/>
      </c>
      <c r="AC91" t="str">
        <f>IF('Data Export'!$C91="","", "")</f>
        <v/>
      </c>
      <c r="AD91" t="str">
        <f>IF('Data Export'!$C91="","", "")</f>
        <v/>
      </c>
      <c r="AE91" t="str">
        <f>IF('Data Export'!$C91="","", "")</f>
        <v/>
      </c>
      <c r="AF91" t="str">
        <f>IF('Data Export'!$C91="","", "")</f>
        <v/>
      </c>
      <c r="AG91" t="str">
        <f>IF('Data Export'!$C91="","", "")</f>
        <v/>
      </c>
      <c r="AH91" t="str">
        <f>IF('Data Export'!$C91="","", "")</f>
        <v/>
      </c>
      <c r="AI91" t="str">
        <f>IF('Data Export'!$C91="","", "")</f>
        <v/>
      </c>
      <c r="AJ91" t="str">
        <f>IF('Data Export'!$C91="","", "")</f>
        <v/>
      </c>
      <c r="AK91" t="str">
        <f>IF('Data Export'!$C91="","", "")</f>
        <v/>
      </c>
      <c r="AL91" s="374">
        <f>IF('Data Export'!$C91="","", 'Night Covers'!G17)</f>
        <v>0</v>
      </c>
      <c r="AM91">
        <f>IF('Data Export'!$C91="","", 'Night Covers'!H17)</f>
        <v>0</v>
      </c>
      <c r="AN91" t="str">
        <f>IF('Data Export'!$C91="","", "")</f>
        <v/>
      </c>
      <c r="AO91" s="113"/>
      <c r="AP91" s="116"/>
      <c r="AQ91" s="116"/>
      <c r="AR91" s="116"/>
      <c r="AS91" s="116"/>
    </row>
    <row r="92" spans="1:45" x14ac:dyDescent="0.2">
      <c r="A92" t="str">
        <f>'Auto Closer'!$B$3</f>
        <v>Auto Closer (Walk Ins Only)</v>
      </c>
      <c r="B92">
        <v>91</v>
      </c>
      <c r="C92">
        <f>IF('Auto Closer'!P8&gt;0,'Auto Closer'!H8,"")</f>
        <v>0</v>
      </c>
      <c r="D92" t="str">
        <f>IF($C92="","",IF('Auto Closer'!G8="Freezer",'Look Up Tables'!$AS$37,'Look Up Tables'!$AS$36))</f>
        <v>DoorCloseWICooler</v>
      </c>
      <c r="E92" t="str">
        <f>IF('Data Export'!$C92="","", 'Auto Closer'!P8)</f>
        <v/>
      </c>
      <c r="F92" s="373">
        <f>IF('Data Export'!C92="","", 'Project Summary'!$C$6)</f>
        <v>0</v>
      </c>
      <c r="G92">
        <f>IF('Data Export'!$C92="","",'Auto Closer'!M8)</f>
        <v>0</v>
      </c>
      <c r="H92">
        <f>IF('Data Export'!$C92="","",'Auto Closer'!N8)</f>
        <v>0</v>
      </c>
      <c r="I92">
        <f>IF('Data Export'!$C92="","", 'Project Summary'!$H$1)</f>
        <v>4.1399999999999997</v>
      </c>
      <c r="J92">
        <f>IF('Data Export'!$C92="","",'Auto Closer'!D8)</f>
        <v>0</v>
      </c>
      <c r="K92">
        <f>IF('Data Export'!$C92="","",'Auto Closer'!E8)</f>
        <v>0</v>
      </c>
      <c r="L92">
        <f>IF('Data Export'!$C92="","", 'Project Summary'!$C$13)</f>
        <v>0</v>
      </c>
      <c r="M92" t="str">
        <f>IF('Data Export'!$C92="","", "")</f>
        <v/>
      </c>
      <c r="N92" t="str">
        <f>IF('Data Export'!$C92="","", "")</f>
        <v/>
      </c>
      <c r="O92" s="374">
        <f>IF('Data Export'!$C92="","", IF('Auto Closer'!G8="Refrigeration","Refrigerator",'Auto Closer'!G8))</f>
        <v>0</v>
      </c>
      <c r="P92" t="str">
        <f>IF('Data Export'!$C92="","", "")</f>
        <v/>
      </c>
      <c r="Q92" t="str">
        <f>IF('Data Export'!$C92="","", "")</f>
        <v/>
      </c>
      <c r="R92" t="str">
        <f>IF('Data Export'!$C92="","", "")</f>
        <v/>
      </c>
      <c r="S92" t="str">
        <f>IF('Data Export'!$C92="","", "")</f>
        <v/>
      </c>
      <c r="T92" t="str">
        <f>IF('Data Export'!$C92="","", "")</f>
        <v/>
      </c>
      <c r="U92" t="str">
        <f>IF('Data Export'!$C92="","", "")</f>
        <v/>
      </c>
      <c r="V92" t="str">
        <f>IF('Data Export'!$C92="","", "")</f>
        <v/>
      </c>
      <c r="W92" t="str">
        <f>IF('Data Export'!$C92="","", "")</f>
        <v/>
      </c>
      <c r="X92" t="str">
        <f>IF('Data Export'!$C92="","", "")</f>
        <v/>
      </c>
      <c r="Y92" t="str">
        <f>IF('Data Export'!$C92="","", "")</f>
        <v/>
      </c>
      <c r="Z92" t="str">
        <f>IF('Data Export'!$C92="","", "")</f>
        <v/>
      </c>
      <c r="AA92" t="str">
        <f>IF('Data Export'!$C92="","", "")</f>
        <v/>
      </c>
      <c r="AB92" t="str">
        <f>IF('Data Export'!$C92="","", "")</f>
        <v/>
      </c>
      <c r="AC92" t="str">
        <f>IF('Data Export'!$C92="","", "")</f>
        <v/>
      </c>
      <c r="AD92" t="str">
        <f>IF('Data Export'!$C92="","", "")</f>
        <v/>
      </c>
      <c r="AE92" t="str">
        <f>IF('Data Export'!$C92="","", "")</f>
        <v/>
      </c>
      <c r="AF92" t="str">
        <f>IF('Data Export'!$C92="","", "")</f>
        <v/>
      </c>
      <c r="AG92" t="str">
        <f>IF('Data Export'!$C92="","", "")</f>
        <v/>
      </c>
      <c r="AH92" t="str">
        <f>IF('Data Export'!$C92="","", "")</f>
        <v/>
      </c>
      <c r="AI92" s="121"/>
      <c r="AJ92" t="str">
        <f>IF('Data Export'!$C92="","", "")</f>
        <v/>
      </c>
      <c r="AK92" t="str">
        <f>IF('Data Export'!$C92="","", "")</f>
        <v/>
      </c>
      <c r="AL92" t="str">
        <f>IF('Data Export'!$C92="","", "")</f>
        <v/>
      </c>
      <c r="AM92" t="str">
        <f>IF('Data Export'!$C92="","", "")</f>
        <v/>
      </c>
      <c r="AN92" t="str">
        <f>IF('Data Export'!$C92="","", "")</f>
        <v/>
      </c>
    </row>
    <row r="93" spans="1:45" x14ac:dyDescent="0.2">
      <c r="A93" t="str">
        <f>'Auto Closer'!$B$3</f>
        <v>Auto Closer (Walk Ins Only)</v>
      </c>
      <c r="B93">
        <v>92</v>
      </c>
      <c r="C93">
        <f>IF('Auto Closer'!P9&gt;0,'Auto Closer'!H9,"")</f>
        <v>0</v>
      </c>
      <c r="D93" t="str">
        <f>IF($C93="","",IF('Auto Closer'!G9="Freezer",'Look Up Tables'!$AS$37,'Look Up Tables'!$AS$36))</f>
        <v>DoorCloseWICooler</v>
      </c>
      <c r="E93" t="str">
        <f>IF('Data Export'!$C93="","", 'Auto Closer'!P9)</f>
        <v/>
      </c>
      <c r="F93" s="373">
        <f>IF('Data Export'!C93="","", 'Project Summary'!$C$6)</f>
        <v>0</v>
      </c>
      <c r="G93">
        <f>IF('Data Export'!$C93="","",'Auto Closer'!M9)</f>
        <v>0</v>
      </c>
      <c r="H93">
        <f>IF('Data Export'!$C93="","",'Auto Closer'!N9)</f>
        <v>0</v>
      </c>
      <c r="I93">
        <f>IF('Data Export'!$C93="","", 'Project Summary'!$H$1)</f>
        <v>4.1399999999999997</v>
      </c>
      <c r="J93">
        <f>IF('Data Export'!$C93="","",'Auto Closer'!D9)</f>
        <v>0</v>
      </c>
      <c r="K93">
        <f>IF('Data Export'!$C93="","",'Auto Closer'!E9)</f>
        <v>0</v>
      </c>
      <c r="L93">
        <f>IF('Data Export'!$C93="","", 'Project Summary'!$C$13)</f>
        <v>0</v>
      </c>
      <c r="M93" t="str">
        <f>IF('Data Export'!$C93="","", "")</f>
        <v/>
      </c>
      <c r="N93" t="str">
        <f>IF('Data Export'!$C93="","", "")</f>
        <v/>
      </c>
      <c r="O93" s="374">
        <f>IF('Data Export'!$C93="","", IF('Auto Closer'!G9="Refrigeration","Refrigerator",'Auto Closer'!G9))</f>
        <v>0</v>
      </c>
      <c r="P93" t="str">
        <f>IF('Data Export'!$C93="","", "")</f>
        <v/>
      </c>
      <c r="Q93" t="str">
        <f>IF('Data Export'!$C93="","", "")</f>
        <v/>
      </c>
      <c r="R93" t="str">
        <f>IF('Data Export'!$C93="","", "")</f>
        <v/>
      </c>
      <c r="S93" t="str">
        <f>IF('Data Export'!$C93="","", "")</f>
        <v/>
      </c>
      <c r="T93" t="str">
        <f>IF('Data Export'!$C93="","", "")</f>
        <v/>
      </c>
      <c r="U93" t="str">
        <f>IF('Data Export'!$C93="","", "")</f>
        <v/>
      </c>
      <c r="V93" t="str">
        <f>IF('Data Export'!$C93="","", "")</f>
        <v/>
      </c>
      <c r="W93" t="str">
        <f>IF('Data Export'!$C93="","", "")</f>
        <v/>
      </c>
      <c r="X93" t="str">
        <f>IF('Data Export'!$C93="","", "")</f>
        <v/>
      </c>
      <c r="Y93" t="str">
        <f>IF('Data Export'!$C93="","", "")</f>
        <v/>
      </c>
      <c r="Z93" t="str">
        <f>IF('Data Export'!$C93="","", "")</f>
        <v/>
      </c>
      <c r="AA93" t="str">
        <f>IF('Data Export'!$C93="","", "")</f>
        <v/>
      </c>
      <c r="AB93" t="str">
        <f>IF('Data Export'!$C93="","", "")</f>
        <v/>
      </c>
      <c r="AC93" t="str">
        <f>IF('Data Export'!$C93="","", "")</f>
        <v/>
      </c>
      <c r="AD93" t="str">
        <f>IF('Data Export'!$C93="","", "")</f>
        <v/>
      </c>
      <c r="AE93" t="str">
        <f>IF('Data Export'!$C93="","", "")</f>
        <v/>
      </c>
      <c r="AF93" t="str">
        <f>IF('Data Export'!$C93="","", "")</f>
        <v/>
      </c>
      <c r="AG93" t="str">
        <f>IF('Data Export'!$C93="","", "")</f>
        <v/>
      </c>
      <c r="AH93" t="str">
        <f>IF('Data Export'!$C93="","", "")</f>
        <v/>
      </c>
      <c r="AI93" s="121"/>
      <c r="AJ93" t="str">
        <f>IF('Data Export'!$C93="","", "")</f>
        <v/>
      </c>
      <c r="AK93" t="str">
        <f>IF('Data Export'!$C93="","", "")</f>
        <v/>
      </c>
      <c r="AL93" t="str">
        <f>IF('Data Export'!$C93="","", "")</f>
        <v/>
      </c>
      <c r="AM93" t="str">
        <f>IF('Data Export'!$C93="","", "")</f>
        <v/>
      </c>
      <c r="AN93" t="str">
        <f>IF('Data Export'!$C93="","", "")</f>
        <v/>
      </c>
    </row>
    <row r="94" spans="1:45" x14ac:dyDescent="0.2">
      <c r="A94" t="str">
        <f>'Auto Closer'!$B$3</f>
        <v>Auto Closer (Walk Ins Only)</v>
      </c>
      <c r="B94">
        <v>93</v>
      </c>
      <c r="C94">
        <f>IF('Auto Closer'!P10&gt;0,'Auto Closer'!H10,"")</f>
        <v>0</v>
      </c>
      <c r="D94" t="str">
        <f>IF($C94="","",IF('Auto Closer'!G10="Freezer",'Look Up Tables'!$AS$37,'Look Up Tables'!$AS$36))</f>
        <v>DoorCloseWICooler</v>
      </c>
      <c r="E94" t="str">
        <f>IF('Data Export'!$C94="","", 'Auto Closer'!P10)</f>
        <v/>
      </c>
      <c r="F94" s="373">
        <f>IF('Data Export'!C94="","", 'Project Summary'!$C$6)</f>
        <v>0</v>
      </c>
      <c r="G94">
        <f>IF('Data Export'!$C94="","",'Auto Closer'!M10)</f>
        <v>0</v>
      </c>
      <c r="H94">
        <f>IF('Data Export'!$C94="","",'Auto Closer'!N10)</f>
        <v>0</v>
      </c>
      <c r="I94">
        <f>IF('Data Export'!$C94="","", 'Project Summary'!$H$1)</f>
        <v>4.1399999999999997</v>
      </c>
      <c r="J94">
        <f>IF('Data Export'!$C94="","",'Auto Closer'!D10)</f>
        <v>0</v>
      </c>
      <c r="K94">
        <f>IF('Data Export'!$C94="","",'Auto Closer'!E10)</f>
        <v>0</v>
      </c>
      <c r="L94">
        <f>IF('Data Export'!$C94="","", 'Project Summary'!$C$13)</f>
        <v>0</v>
      </c>
      <c r="M94" t="str">
        <f>IF('Data Export'!$C94="","", "")</f>
        <v/>
      </c>
      <c r="N94" t="str">
        <f>IF('Data Export'!$C94="","", "")</f>
        <v/>
      </c>
      <c r="O94" s="374">
        <f>IF('Data Export'!$C94="","", IF('Auto Closer'!G10="Refrigeration","Refrigerator",'Auto Closer'!G10))</f>
        <v>0</v>
      </c>
      <c r="P94" t="str">
        <f>IF('Data Export'!$C94="","", "")</f>
        <v/>
      </c>
      <c r="Q94" t="str">
        <f>IF('Data Export'!$C94="","", "")</f>
        <v/>
      </c>
      <c r="R94" t="str">
        <f>IF('Data Export'!$C94="","", "")</f>
        <v/>
      </c>
      <c r="S94" t="str">
        <f>IF('Data Export'!$C94="","", "")</f>
        <v/>
      </c>
      <c r="T94" t="str">
        <f>IF('Data Export'!$C94="","", "")</f>
        <v/>
      </c>
      <c r="U94" t="str">
        <f>IF('Data Export'!$C94="","", "")</f>
        <v/>
      </c>
      <c r="V94" t="str">
        <f>IF('Data Export'!$C94="","", "")</f>
        <v/>
      </c>
      <c r="W94" t="str">
        <f>IF('Data Export'!$C94="","", "")</f>
        <v/>
      </c>
      <c r="X94" t="str">
        <f>IF('Data Export'!$C94="","", "")</f>
        <v/>
      </c>
      <c r="Y94" t="str">
        <f>IF('Data Export'!$C94="","", "")</f>
        <v/>
      </c>
      <c r="Z94" t="str">
        <f>IF('Data Export'!$C94="","", "")</f>
        <v/>
      </c>
      <c r="AA94" t="str">
        <f>IF('Data Export'!$C94="","", "")</f>
        <v/>
      </c>
      <c r="AB94" t="str">
        <f>IF('Data Export'!$C94="","", "")</f>
        <v/>
      </c>
      <c r="AC94" t="str">
        <f>IF('Data Export'!$C94="","", "")</f>
        <v/>
      </c>
      <c r="AD94" t="str">
        <f>IF('Data Export'!$C94="","", "")</f>
        <v/>
      </c>
      <c r="AE94" t="str">
        <f>IF('Data Export'!$C94="","", "")</f>
        <v/>
      </c>
      <c r="AF94" t="str">
        <f>IF('Data Export'!$C94="","", "")</f>
        <v/>
      </c>
      <c r="AG94" t="str">
        <f>IF('Data Export'!$C94="","", "")</f>
        <v/>
      </c>
      <c r="AH94" t="str">
        <f>IF('Data Export'!$C94="","", "")</f>
        <v/>
      </c>
      <c r="AI94" s="121"/>
      <c r="AJ94" t="str">
        <f>IF('Data Export'!$C94="","", "")</f>
        <v/>
      </c>
      <c r="AK94" t="str">
        <f>IF('Data Export'!$C94="","", "")</f>
        <v/>
      </c>
      <c r="AL94" t="str">
        <f>IF('Data Export'!$C94="","", "")</f>
        <v/>
      </c>
      <c r="AM94" t="str">
        <f>IF('Data Export'!$C94="","", "")</f>
        <v/>
      </c>
      <c r="AN94" t="str">
        <f>IF('Data Export'!$C94="","", "")</f>
        <v/>
      </c>
    </row>
    <row r="95" spans="1:45" x14ac:dyDescent="0.2">
      <c r="A95" t="str">
        <f>'Auto Closer'!$B$3</f>
        <v>Auto Closer (Walk Ins Only)</v>
      </c>
      <c r="B95">
        <v>94</v>
      </c>
      <c r="C95">
        <f>IF('Auto Closer'!P11&gt;0,'Auto Closer'!H11,"")</f>
        <v>0</v>
      </c>
      <c r="D95" t="str">
        <f>IF($C95="","",IF('Auto Closer'!G11="Freezer",'Look Up Tables'!$AS$37,'Look Up Tables'!$AS$36))</f>
        <v>DoorCloseWICooler</v>
      </c>
      <c r="E95" t="str">
        <f>IF('Data Export'!$C95="","", 'Auto Closer'!P11)</f>
        <v/>
      </c>
      <c r="F95" s="373">
        <f>IF('Data Export'!C95="","", 'Project Summary'!$C$6)</f>
        <v>0</v>
      </c>
      <c r="G95">
        <f>IF('Data Export'!$C95="","",'Auto Closer'!M11)</f>
        <v>0</v>
      </c>
      <c r="H95">
        <f>IF('Data Export'!$C95="","",'Auto Closer'!N11)</f>
        <v>0</v>
      </c>
      <c r="I95">
        <f>IF('Data Export'!$C95="","", 'Project Summary'!$H$1)</f>
        <v>4.1399999999999997</v>
      </c>
      <c r="J95">
        <f>IF('Data Export'!$C95="","",'Auto Closer'!D11)</f>
        <v>0</v>
      </c>
      <c r="K95">
        <f>IF('Data Export'!$C95="","",'Auto Closer'!E11)</f>
        <v>0</v>
      </c>
      <c r="L95">
        <f>IF('Data Export'!$C95="","", 'Project Summary'!$C$13)</f>
        <v>0</v>
      </c>
      <c r="M95" t="str">
        <f>IF('Data Export'!$C95="","", "")</f>
        <v/>
      </c>
      <c r="N95" t="str">
        <f>IF('Data Export'!$C95="","", "")</f>
        <v/>
      </c>
      <c r="O95" s="374">
        <f>IF('Data Export'!$C95="","", IF('Auto Closer'!G11="Refrigeration","Refrigerator",'Auto Closer'!G11))</f>
        <v>0</v>
      </c>
      <c r="P95" t="str">
        <f>IF('Data Export'!$C95="","", "")</f>
        <v/>
      </c>
      <c r="Q95" t="str">
        <f>IF('Data Export'!$C95="","", "")</f>
        <v/>
      </c>
      <c r="R95" t="str">
        <f>IF('Data Export'!$C95="","", "")</f>
        <v/>
      </c>
      <c r="S95" t="str">
        <f>IF('Data Export'!$C95="","", "")</f>
        <v/>
      </c>
      <c r="T95" t="str">
        <f>IF('Data Export'!$C95="","", "")</f>
        <v/>
      </c>
      <c r="U95" t="str">
        <f>IF('Data Export'!$C95="","", "")</f>
        <v/>
      </c>
      <c r="V95" t="str">
        <f>IF('Data Export'!$C95="","", "")</f>
        <v/>
      </c>
      <c r="W95" t="str">
        <f>IF('Data Export'!$C95="","", "")</f>
        <v/>
      </c>
      <c r="X95" t="str">
        <f>IF('Data Export'!$C95="","", "")</f>
        <v/>
      </c>
      <c r="Y95" t="str">
        <f>IF('Data Export'!$C95="","", "")</f>
        <v/>
      </c>
      <c r="Z95" t="str">
        <f>IF('Data Export'!$C95="","", "")</f>
        <v/>
      </c>
      <c r="AA95" t="str">
        <f>IF('Data Export'!$C95="","", "")</f>
        <v/>
      </c>
      <c r="AB95" t="str">
        <f>IF('Data Export'!$C95="","", "")</f>
        <v/>
      </c>
      <c r="AC95" t="str">
        <f>IF('Data Export'!$C95="","", "")</f>
        <v/>
      </c>
      <c r="AD95" t="str">
        <f>IF('Data Export'!$C95="","", "")</f>
        <v/>
      </c>
      <c r="AE95" t="str">
        <f>IF('Data Export'!$C95="","", "")</f>
        <v/>
      </c>
      <c r="AF95" t="str">
        <f>IF('Data Export'!$C95="","", "")</f>
        <v/>
      </c>
      <c r="AG95" t="str">
        <f>IF('Data Export'!$C95="","", "")</f>
        <v/>
      </c>
      <c r="AH95" t="str">
        <f>IF('Data Export'!$C95="","", "")</f>
        <v/>
      </c>
      <c r="AI95" s="121"/>
      <c r="AJ95" t="str">
        <f>IF('Data Export'!$C95="","", "")</f>
        <v/>
      </c>
      <c r="AK95" t="str">
        <f>IF('Data Export'!$C95="","", "")</f>
        <v/>
      </c>
      <c r="AL95" t="str">
        <f>IF('Data Export'!$C95="","", "")</f>
        <v/>
      </c>
      <c r="AM95" t="str">
        <f>IF('Data Export'!$C95="","", "")</f>
        <v/>
      </c>
      <c r="AN95" t="str">
        <f>IF('Data Export'!$C95="","", "")</f>
        <v/>
      </c>
    </row>
    <row r="96" spans="1:45" x14ac:dyDescent="0.2">
      <c r="A96" t="str">
        <f>'Auto Closer'!$B$3</f>
        <v>Auto Closer (Walk Ins Only)</v>
      </c>
      <c r="B96">
        <v>95</v>
      </c>
      <c r="C96">
        <f>IF('Auto Closer'!P12&gt;0,'Auto Closer'!H12,"")</f>
        <v>0</v>
      </c>
      <c r="D96" t="str">
        <f>IF($C96="","",IF('Auto Closer'!G12="Freezer",'Look Up Tables'!$AS$37,'Look Up Tables'!$AS$36))</f>
        <v>DoorCloseWICooler</v>
      </c>
      <c r="E96" t="str">
        <f>IF('Data Export'!$C96="","", 'Auto Closer'!P12)</f>
        <v/>
      </c>
      <c r="F96" s="373">
        <f>IF('Data Export'!C96="","", 'Project Summary'!$C$6)</f>
        <v>0</v>
      </c>
      <c r="G96">
        <f>IF('Data Export'!$C96="","",'Auto Closer'!M12)</f>
        <v>0</v>
      </c>
      <c r="H96">
        <f>IF('Data Export'!$C96="","",'Auto Closer'!N12)</f>
        <v>0</v>
      </c>
      <c r="I96">
        <f>IF('Data Export'!$C96="","", 'Project Summary'!$H$1)</f>
        <v>4.1399999999999997</v>
      </c>
      <c r="J96">
        <f>IF('Data Export'!$C96="","",'Auto Closer'!D12)</f>
        <v>0</v>
      </c>
      <c r="K96">
        <f>IF('Data Export'!$C96="","",'Auto Closer'!E12)</f>
        <v>0</v>
      </c>
      <c r="L96">
        <f>IF('Data Export'!$C96="","", 'Project Summary'!$C$13)</f>
        <v>0</v>
      </c>
      <c r="M96" t="str">
        <f>IF('Data Export'!$C96="","", "")</f>
        <v/>
      </c>
      <c r="N96" t="str">
        <f>IF('Data Export'!$C96="","", "")</f>
        <v/>
      </c>
      <c r="O96" s="374">
        <f>IF('Data Export'!$C96="","", IF('Auto Closer'!G12="Refrigeration","Refrigerator",'Auto Closer'!G12))</f>
        <v>0</v>
      </c>
      <c r="P96" t="str">
        <f>IF('Data Export'!$C96="","", "")</f>
        <v/>
      </c>
      <c r="Q96" t="str">
        <f>IF('Data Export'!$C96="","", "")</f>
        <v/>
      </c>
      <c r="R96" t="str">
        <f>IF('Data Export'!$C96="","", "")</f>
        <v/>
      </c>
      <c r="S96" t="str">
        <f>IF('Data Export'!$C96="","", "")</f>
        <v/>
      </c>
      <c r="T96" t="str">
        <f>IF('Data Export'!$C96="","", "")</f>
        <v/>
      </c>
      <c r="U96" t="str">
        <f>IF('Data Export'!$C96="","", "")</f>
        <v/>
      </c>
      <c r="V96" t="str">
        <f>IF('Data Export'!$C96="","", "")</f>
        <v/>
      </c>
      <c r="W96" t="str">
        <f>IF('Data Export'!$C96="","", "")</f>
        <v/>
      </c>
      <c r="X96" t="str">
        <f>IF('Data Export'!$C96="","", "")</f>
        <v/>
      </c>
      <c r="Y96" t="str">
        <f>IF('Data Export'!$C96="","", "")</f>
        <v/>
      </c>
      <c r="Z96" t="str">
        <f>IF('Data Export'!$C96="","", "")</f>
        <v/>
      </c>
      <c r="AA96" t="str">
        <f>IF('Data Export'!$C96="","", "")</f>
        <v/>
      </c>
      <c r="AB96" t="str">
        <f>IF('Data Export'!$C96="","", "")</f>
        <v/>
      </c>
      <c r="AC96" t="str">
        <f>IF('Data Export'!$C96="","", "")</f>
        <v/>
      </c>
      <c r="AD96" t="str">
        <f>IF('Data Export'!$C96="","", "")</f>
        <v/>
      </c>
      <c r="AE96" t="str">
        <f>IF('Data Export'!$C96="","", "")</f>
        <v/>
      </c>
      <c r="AF96" t="str">
        <f>IF('Data Export'!$C96="","", "")</f>
        <v/>
      </c>
      <c r="AG96" t="str">
        <f>IF('Data Export'!$C96="","", "")</f>
        <v/>
      </c>
      <c r="AH96" t="str">
        <f>IF('Data Export'!$C96="","", "")</f>
        <v/>
      </c>
      <c r="AI96" s="121"/>
      <c r="AJ96" t="str">
        <f>IF('Data Export'!$C96="","", "")</f>
        <v/>
      </c>
      <c r="AK96" t="str">
        <f>IF('Data Export'!$C96="","", "")</f>
        <v/>
      </c>
      <c r="AL96" t="str">
        <f>IF('Data Export'!$C96="","", "")</f>
        <v/>
      </c>
      <c r="AM96" t="str">
        <f>IF('Data Export'!$C96="","", "")</f>
        <v/>
      </c>
      <c r="AN96" t="str">
        <f>IF('Data Export'!$C96="","", "")</f>
        <v/>
      </c>
    </row>
    <row r="97" spans="1:45" x14ac:dyDescent="0.2">
      <c r="A97" t="str">
        <f>'Auto Closer'!$B$3</f>
        <v>Auto Closer (Walk Ins Only)</v>
      </c>
      <c r="B97">
        <v>96</v>
      </c>
      <c r="C97">
        <f>IF('Auto Closer'!P13&gt;0,'Auto Closer'!H13,"")</f>
        <v>0</v>
      </c>
      <c r="D97" t="str">
        <f>IF($C97="","",IF('Auto Closer'!G13="Freezer",'Look Up Tables'!$AS$37,'Look Up Tables'!$AS$36))</f>
        <v>DoorCloseWICooler</v>
      </c>
      <c r="E97" t="str">
        <f>IF('Data Export'!$C97="","", 'Auto Closer'!P13)</f>
        <v/>
      </c>
      <c r="F97" s="373">
        <f>IF('Data Export'!C97="","", 'Project Summary'!$C$6)</f>
        <v>0</v>
      </c>
      <c r="G97">
        <f>IF('Data Export'!$C97="","",'Auto Closer'!M13)</f>
        <v>0</v>
      </c>
      <c r="H97">
        <f>IF('Data Export'!$C97="","",'Auto Closer'!N13)</f>
        <v>0</v>
      </c>
      <c r="I97">
        <f>IF('Data Export'!$C97="","", 'Project Summary'!$H$1)</f>
        <v>4.1399999999999997</v>
      </c>
      <c r="J97">
        <f>IF('Data Export'!$C97="","",'Auto Closer'!D13)</f>
        <v>0</v>
      </c>
      <c r="K97">
        <f>IF('Data Export'!$C97="","",'Auto Closer'!E13)</f>
        <v>0</v>
      </c>
      <c r="L97">
        <f>IF('Data Export'!$C97="","", 'Project Summary'!$C$13)</f>
        <v>0</v>
      </c>
      <c r="M97" t="str">
        <f>IF('Data Export'!$C97="","", "")</f>
        <v/>
      </c>
      <c r="N97" t="str">
        <f>IF('Data Export'!$C97="","", "")</f>
        <v/>
      </c>
      <c r="O97" s="374">
        <f>IF('Data Export'!$C97="","", IF('Auto Closer'!G13="Refrigeration","Refrigerator",'Auto Closer'!G13))</f>
        <v>0</v>
      </c>
      <c r="P97" t="str">
        <f>IF('Data Export'!$C97="","", "")</f>
        <v/>
      </c>
      <c r="Q97" t="str">
        <f>IF('Data Export'!$C97="","", "")</f>
        <v/>
      </c>
      <c r="R97" t="str">
        <f>IF('Data Export'!$C97="","", "")</f>
        <v/>
      </c>
      <c r="S97" t="str">
        <f>IF('Data Export'!$C97="","", "")</f>
        <v/>
      </c>
      <c r="T97" t="str">
        <f>IF('Data Export'!$C97="","", "")</f>
        <v/>
      </c>
      <c r="U97" t="str">
        <f>IF('Data Export'!$C97="","", "")</f>
        <v/>
      </c>
      <c r="V97" t="str">
        <f>IF('Data Export'!$C97="","", "")</f>
        <v/>
      </c>
      <c r="W97" t="str">
        <f>IF('Data Export'!$C97="","", "")</f>
        <v/>
      </c>
      <c r="X97" t="str">
        <f>IF('Data Export'!$C97="","", "")</f>
        <v/>
      </c>
      <c r="Y97" t="str">
        <f>IF('Data Export'!$C97="","", "")</f>
        <v/>
      </c>
      <c r="Z97" t="str">
        <f>IF('Data Export'!$C97="","", "")</f>
        <v/>
      </c>
      <c r="AA97" t="str">
        <f>IF('Data Export'!$C97="","", "")</f>
        <v/>
      </c>
      <c r="AB97" t="str">
        <f>IF('Data Export'!$C97="","", "")</f>
        <v/>
      </c>
      <c r="AC97" t="str">
        <f>IF('Data Export'!$C97="","", "")</f>
        <v/>
      </c>
      <c r="AD97" t="str">
        <f>IF('Data Export'!$C97="","", "")</f>
        <v/>
      </c>
      <c r="AE97" t="str">
        <f>IF('Data Export'!$C97="","", "")</f>
        <v/>
      </c>
      <c r="AF97" t="str">
        <f>IF('Data Export'!$C97="","", "")</f>
        <v/>
      </c>
      <c r="AG97" t="str">
        <f>IF('Data Export'!$C97="","", "")</f>
        <v/>
      </c>
      <c r="AH97" t="str">
        <f>IF('Data Export'!$C97="","", "")</f>
        <v/>
      </c>
      <c r="AI97" s="121"/>
      <c r="AJ97" t="str">
        <f>IF('Data Export'!$C97="","", "")</f>
        <v/>
      </c>
      <c r="AK97" t="str">
        <f>IF('Data Export'!$C97="","", "")</f>
        <v/>
      </c>
      <c r="AL97" t="str">
        <f>IF('Data Export'!$C97="","", "")</f>
        <v/>
      </c>
      <c r="AM97" t="str">
        <f>IF('Data Export'!$C97="","", "")</f>
        <v/>
      </c>
      <c r="AN97" t="str">
        <f>IF('Data Export'!$C97="","", "")</f>
        <v/>
      </c>
    </row>
    <row r="98" spans="1:45" x14ac:dyDescent="0.2">
      <c r="A98" t="str">
        <f>'Auto Closer'!$B$3</f>
        <v>Auto Closer (Walk Ins Only)</v>
      </c>
      <c r="B98">
        <v>97</v>
      </c>
      <c r="C98">
        <f>IF('Auto Closer'!P14&gt;0,'Auto Closer'!H14,"")</f>
        <v>0</v>
      </c>
      <c r="D98" t="str">
        <f>IF($C98="","",IF('Auto Closer'!G14="Freezer",'Look Up Tables'!$AS$37,'Look Up Tables'!$AS$36))</f>
        <v>DoorCloseWICooler</v>
      </c>
      <c r="E98" t="str">
        <f>IF('Data Export'!$C98="","", 'Auto Closer'!P14)</f>
        <v/>
      </c>
      <c r="F98" s="373">
        <f>IF('Data Export'!C98="","", 'Project Summary'!$C$6)</f>
        <v>0</v>
      </c>
      <c r="G98">
        <f>IF('Data Export'!$C98="","",'Auto Closer'!M14)</f>
        <v>0</v>
      </c>
      <c r="H98">
        <f>IF('Data Export'!$C98="","",'Auto Closer'!N14)</f>
        <v>0</v>
      </c>
      <c r="I98">
        <f>IF('Data Export'!$C98="","", 'Project Summary'!$H$1)</f>
        <v>4.1399999999999997</v>
      </c>
      <c r="J98">
        <f>IF('Data Export'!$C98="","",'Auto Closer'!D14)</f>
        <v>0</v>
      </c>
      <c r="K98">
        <f>IF('Data Export'!$C98="","",'Auto Closer'!E14)</f>
        <v>0</v>
      </c>
      <c r="L98">
        <f>IF('Data Export'!$C98="","", 'Project Summary'!$C$13)</f>
        <v>0</v>
      </c>
      <c r="M98" t="str">
        <f>IF('Data Export'!$C98="","", "")</f>
        <v/>
      </c>
      <c r="N98" t="str">
        <f>IF('Data Export'!$C98="","", "")</f>
        <v/>
      </c>
      <c r="O98" s="374">
        <f>IF('Data Export'!$C98="","", IF('Auto Closer'!G14="Refrigeration","Refrigerator",'Auto Closer'!G14))</f>
        <v>0</v>
      </c>
      <c r="P98" t="str">
        <f>IF('Data Export'!$C98="","", "")</f>
        <v/>
      </c>
      <c r="Q98" t="str">
        <f>IF('Data Export'!$C98="","", "")</f>
        <v/>
      </c>
      <c r="R98" t="str">
        <f>IF('Data Export'!$C98="","", "")</f>
        <v/>
      </c>
      <c r="S98" t="str">
        <f>IF('Data Export'!$C98="","", "")</f>
        <v/>
      </c>
      <c r="T98" t="str">
        <f>IF('Data Export'!$C98="","", "")</f>
        <v/>
      </c>
      <c r="U98" t="str">
        <f>IF('Data Export'!$C98="","", "")</f>
        <v/>
      </c>
      <c r="V98" t="str">
        <f>IF('Data Export'!$C98="","", "")</f>
        <v/>
      </c>
      <c r="W98" t="str">
        <f>IF('Data Export'!$C98="","", "")</f>
        <v/>
      </c>
      <c r="X98" t="str">
        <f>IF('Data Export'!$C98="","", "")</f>
        <v/>
      </c>
      <c r="Y98" t="str">
        <f>IF('Data Export'!$C98="","", "")</f>
        <v/>
      </c>
      <c r="Z98" t="str">
        <f>IF('Data Export'!$C98="","", "")</f>
        <v/>
      </c>
      <c r="AA98" t="str">
        <f>IF('Data Export'!$C98="","", "")</f>
        <v/>
      </c>
      <c r="AB98" t="str">
        <f>IF('Data Export'!$C98="","", "")</f>
        <v/>
      </c>
      <c r="AC98" t="str">
        <f>IF('Data Export'!$C98="","", "")</f>
        <v/>
      </c>
      <c r="AD98" t="str">
        <f>IF('Data Export'!$C98="","", "")</f>
        <v/>
      </c>
      <c r="AE98" t="str">
        <f>IF('Data Export'!$C98="","", "")</f>
        <v/>
      </c>
      <c r="AF98" t="str">
        <f>IF('Data Export'!$C98="","", "")</f>
        <v/>
      </c>
      <c r="AG98" t="str">
        <f>IF('Data Export'!$C98="","", "")</f>
        <v/>
      </c>
      <c r="AH98" t="str">
        <f>IF('Data Export'!$C98="","", "")</f>
        <v/>
      </c>
      <c r="AI98" s="121"/>
      <c r="AJ98" t="str">
        <f>IF('Data Export'!$C98="","", "")</f>
        <v/>
      </c>
      <c r="AK98" t="str">
        <f>IF('Data Export'!$C98="","", "")</f>
        <v/>
      </c>
      <c r="AL98" t="str">
        <f>IF('Data Export'!$C98="","", "")</f>
        <v/>
      </c>
      <c r="AM98" t="str">
        <f>IF('Data Export'!$C98="","", "")</f>
        <v/>
      </c>
      <c r="AN98" t="str">
        <f>IF('Data Export'!$C98="","", "")</f>
        <v/>
      </c>
    </row>
    <row r="99" spans="1:45" x14ac:dyDescent="0.2">
      <c r="A99" t="str">
        <f>'Auto Closer'!$B$3</f>
        <v>Auto Closer (Walk Ins Only)</v>
      </c>
      <c r="B99">
        <v>98</v>
      </c>
      <c r="C99">
        <f>IF('Auto Closer'!P15&gt;0,'Auto Closer'!H15,"")</f>
        <v>0</v>
      </c>
      <c r="D99" t="str">
        <f>IF($C99="","",IF('Auto Closer'!G15="Freezer",'Look Up Tables'!$AS$37,'Look Up Tables'!$AS$36))</f>
        <v>DoorCloseWICooler</v>
      </c>
      <c r="E99" t="str">
        <f>IF('Data Export'!$C99="","", 'Auto Closer'!P15)</f>
        <v/>
      </c>
      <c r="F99" s="373">
        <f>IF('Data Export'!C99="","", 'Project Summary'!$C$6)</f>
        <v>0</v>
      </c>
      <c r="G99">
        <f>IF('Data Export'!$C99="","",'Auto Closer'!M15)</f>
        <v>0</v>
      </c>
      <c r="H99">
        <f>IF('Data Export'!$C99="","",'Auto Closer'!N15)</f>
        <v>0</v>
      </c>
      <c r="I99">
        <f>IF('Data Export'!$C99="","", 'Project Summary'!$H$1)</f>
        <v>4.1399999999999997</v>
      </c>
      <c r="J99">
        <f>IF('Data Export'!$C99="","",'Auto Closer'!D15)</f>
        <v>0</v>
      </c>
      <c r="K99">
        <f>IF('Data Export'!$C99="","",'Auto Closer'!E15)</f>
        <v>0</v>
      </c>
      <c r="L99">
        <f>IF('Data Export'!$C99="","", 'Project Summary'!$C$13)</f>
        <v>0</v>
      </c>
      <c r="M99" t="str">
        <f>IF('Data Export'!$C99="","", "")</f>
        <v/>
      </c>
      <c r="N99" t="str">
        <f>IF('Data Export'!$C99="","", "")</f>
        <v/>
      </c>
      <c r="O99" s="374">
        <f>IF('Data Export'!$C99="","", IF('Auto Closer'!G15="Refrigeration","Refrigerator",'Auto Closer'!G15))</f>
        <v>0</v>
      </c>
      <c r="P99" t="str">
        <f>IF('Data Export'!$C99="","", "")</f>
        <v/>
      </c>
      <c r="Q99" t="str">
        <f>IF('Data Export'!$C99="","", "")</f>
        <v/>
      </c>
      <c r="R99" t="str">
        <f>IF('Data Export'!$C99="","", "")</f>
        <v/>
      </c>
      <c r="S99" t="str">
        <f>IF('Data Export'!$C99="","", "")</f>
        <v/>
      </c>
      <c r="T99" t="str">
        <f>IF('Data Export'!$C99="","", "")</f>
        <v/>
      </c>
      <c r="U99" t="str">
        <f>IF('Data Export'!$C99="","", "")</f>
        <v/>
      </c>
      <c r="V99" t="str">
        <f>IF('Data Export'!$C99="","", "")</f>
        <v/>
      </c>
      <c r="W99" t="str">
        <f>IF('Data Export'!$C99="","", "")</f>
        <v/>
      </c>
      <c r="X99" t="str">
        <f>IF('Data Export'!$C99="","", "")</f>
        <v/>
      </c>
      <c r="Y99" t="str">
        <f>IF('Data Export'!$C99="","", "")</f>
        <v/>
      </c>
      <c r="Z99" t="str">
        <f>IF('Data Export'!$C99="","", "")</f>
        <v/>
      </c>
      <c r="AA99" t="str">
        <f>IF('Data Export'!$C99="","", "")</f>
        <v/>
      </c>
      <c r="AB99" t="str">
        <f>IF('Data Export'!$C99="","", "")</f>
        <v/>
      </c>
      <c r="AC99" t="str">
        <f>IF('Data Export'!$C99="","", "")</f>
        <v/>
      </c>
      <c r="AD99" t="str">
        <f>IF('Data Export'!$C99="","", "")</f>
        <v/>
      </c>
      <c r="AE99" t="str">
        <f>IF('Data Export'!$C99="","", "")</f>
        <v/>
      </c>
      <c r="AF99" t="str">
        <f>IF('Data Export'!$C99="","", "")</f>
        <v/>
      </c>
      <c r="AG99" t="str">
        <f>IF('Data Export'!$C99="","", "")</f>
        <v/>
      </c>
      <c r="AH99" t="str">
        <f>IF('Data Export'!$C99="","", "")</f>
        <v/>
      </c>
      <c r="AI99" s="121"/>
      <c r="AJ99" t="str">
        <f>IF('Data Export'!$C99="","", "")</f>
        <v/>
      </c>
      <c r="AK99" t="str">
        <f>IF('Data Export'!$C99="","", "")</f>
        <v/>
      </c>
      <c r="AL99" t="str">
        <f>IF('Data Export'!$C99="","", "")</f>
        <v/>
      </c>
      <c r="AM99" t="str">
        <f>IF('Data Export'!$C99="","", "")</f>
        <v/>
      </c>
      <c r="AN99" t="str">
        <f>IF('Data Export'!$C99="","", "")</f>
        <v/>
      </c>
    </row>
    <row r="100" spans="1:45" x14ac:dyDescent="0.2">
      <c r="A100" t="str">
        <f>'Auto Closer'!$B$3</f>
        <v>Auto Closer (Walk Ins Only)</v>
      </c>
      <c r="B100">
        <v>99</v>
      </c>
      <c r="C100">
        <f>IF('Auto Closer'!P16&gt;0,'Auto Closer'!H16,"")</f>
        <v>0</v>
      </c>
      <c r="D100" t="str">
        <f>IF($C100="","",IF('Auto Closer'!G16="Freezer",'Look Up Tables'!$AS$37,'Look Up Tables'!$AS$36))</f>
        <v>DoorCloseWICooler</v>
      </c>
      <c r="E100" t="str">
        <f>IF('Data Export'!$C100="","", 'Auto Closer'!P16)</f>
        <v/>
      </c>
      <c r="F100" s="373">
        <f>IF('Data Export'!C100="","", 'Project Summary'!$C$6)</f>
        <v>0</v>
      </c>
      <c r="G100">
        <f>IF('Data Export'!$C100="","",'Auto Closer'!M16)</f>
        <v>0</v>
      </c>
      <c r="H100">
        <f>IF('Data Export'!$C100="","",'Auto Closer'!N16)</f>
        <v>0</v>
      </c>
      <c r="I100">
        <f>IF('Data Export'!$C100="","", 'Project Summary'!$H$1)</f>
        <v>4.1399999999999997</v>
      </c>
      <c r="J100">
        <f>IF('Data Export'!$C100="","",'Auto Closer'!D16)</f>
        <v>0</v>
      </c>
      <c r="K100">
        <f>IF('Data Export'!$C100="","",'Auto Closer'!E16)</f>
        <v>0</v>
      </c>
      <c r="L100">
        <f>IF('Data Export'!$C100="","", 'Project Summary'!$C$13)</f>
        <v>0</v>
      </c>
      <c r="M100" t="str">
        <f>IF('Data Export'!$C100="","", "")</f>
        <v/>
      </c>
      <c r="N100" t="str">
        <f>IF('Data Export'!$C100="","", "")</f>
        <v/>
      </c>
      <c r="O100" s="374">
        <f>IF('Data Export'!$C100="","", IF('Auto Closer'!G16="Refrigeration","Refrigerator",'Auto Closer'!G16))</f>
        <v>0</v>
      </c>
      <c r="P100" t="str">
        <f>IF('Data Export'!$C100="","", "")</f>
        <v/>
      </c>
      <c r="Q100" t="str">
        <f>IF('Data Export'!$C100="","", "")</f>
        <v/>
      </c>
      <c r="R100" t="str">
        <f>IF('Data Export'!$C100="","", "")</f>
        <v/>
      </c>
      <c r="S100" t="str">
        <f>IF('Data Export'!$C100="","", "")</f>
        <v/>
      </c>
      <c r="T100" t="str">
        <f>IF('Data Export'!$C100="","", "")</f>
        <v/>
      </c>
      <c r="U100" t="str">
        <f>IF('Data Export'!$C100="","", "")</f>
        <v/>
      </c>
      <c r="V100" t="str">
        <f>IF('Data Export'!$C100="","", "")</f>
        <v/>
      </c>
      <c r="W100" t="str">
        <f>IF('Data Export'!$C100="","", "")</f>
        <v/>
      </c>
      <c r="X100" t="str">
        <f>IF('Data Export'!$C100="","", "")</f>
        <v/>
      </c>
      <c r="Y100" t="str">
        <f>IF('Data Export'!$C100="","", "")</f>
        <v/>
      </c>
      <c r="Z100" t="str">
        <f>IF('Data Export'!$C100="","", "")</f>
        <v/>
      </c>
      <c r="AA100" t="str">
        <f>IF('Data Export'!$C100="","", "")</f>
        <v/>
      </c>
      <c r="AB100" t="str">
        <f>IF('Data Export'!$C100="","", "")</f>
        <v/>
      </c>
      <c r="AC100" t="str">
        <f>IF('Data Export'!$C100="","", "")</f>
        <v/>
      </c>
      <c r="AD100" t="str">
        <f>IF('Data Export'!$C100="","", "")</f>
        <v/>
      </c>
      <c r="AE100" t="str">
        <f>IF('Data Export'!$C100="","", "")</f>
        <v/>
      </c>
      <c r="AF100" t="str">
        <f>IF('Data Export'!$C100="","", "")</f>
        <v/>
      </c>
      <c r="AG100" t="str">
        <f>IF('Data Export'!$C100="","", "")</f>
        <v/>
      </c>
      <c r="AH100" t="str">
        <f>IF('Data Export'!$C100="","", "")</f>
        <v/>
      </c>
      <c r="AI100" s="121"/>
      <c r="AJ100" t="str">
        <f>IF('Data Export'!$C100="","", "")</f>
        <v/>
      </c>
      <c r="AK100" t="str">
        <f>IF('Data Export'!$C100="","", "")</f>
        <v/>
      </c>
      <c r="AL100" t="str">
        <f>IF('Data Export'!$C100="","", "")</f>
        <v/>
      </c>
      <c r="AM100" t="str">
        <f>IF('Data Export'!$C100="","", "")</f>
        <v/>
      </c>
      <c r="AN100" t="str">
        <f>IF('Data Export'!$C100="","", "")</f>
        <v/>
      </c>
    </row>
    <row r="101" spans="1:45" s="90" customFormat="1" x14ac:dyDescent="0.2">
      <c r="A101" t="str">
        <f>'Auto Closer'!$B$3</f>
        <v>Auto Closer (Walk Ins Only)</v>
      </c>
      <c r="B101" s="90">
        <v>100</v>
      </c>
      <c r="C101">
        <f>IF('Auto Closer'!P17&gt;0,'Auto Closer'!H17,"")</f>
        <v>0</v>
      </c>
      <c r="D101" t="str">
        <f>IF($C101="","",IF('Auto Closer'!G17="Freezer",'Look Up Tables'!$AS$37,'Look Up Tables'!$AS$36))</f>
        <v>DoorCloseWICooler</v>
      </c>
      <c r="E101" t="str">
        <f>IF('Data Export'!$C101="","", 'Auto Closer'!P17)</f>
        <v/>
      </c>
      <c r="F101" s="373">
        <f>IF('Data Export'!C101="","", 'Project Summary'!$C$6)</f>
        <v>0</v>
      </c>
      <c r="G101">
        <f>IF('Data Export'!$C101="","",'Auto Closer'!M17)</f>
        <v>0</v>
      </c>
      <c r="H101">
        <f>IF('Data Export'!$C101="","",'Auto Closer'!N17)</f>
        <v>0</v>
      </c>
      <c r="I101">
        <f>IF('Data Export'!$C101="","", 'Project Summary'!$H$1)</f>
        <v>4.1399999999999997</v>
      </c>
      <c r="J101">
        <f>IF('Data Export'!$C101="","",'Auto Closer'!D17)</f>
        <v>0</v>
      </c>
      <c r="K101">
        <f>IF('Data Export'!$C101="","",'Auto Closer'!E17)</f>
        <v>0</v>
      </c>
      <c r="L101">
        <f>IF('Data Export'!$C101="","", 'Project Summary'!$C$13)</f>
        <v>0</v>
      </c>
      <c r="M101" t="str">
        <f>IF('Data Export'!$C101="","", "")</f>
        <v/>
      </c>
      <c r="N101" t="str">
        <f>IF('Data Export'!$C101="","", "")</f>
        <v/>
      </c>
      <c r="O101" s="374">
        <f>IF('Data Export'!$C101="","", IF('Auto Closer'!G17="Refrigeration","Refrigerator",'Auto Closer'!G17))</f>
        <v>0</v>
      </c>
      <c r="P101" t="str">
        <f>IF('Data Export'!$C101="","", "")</f>
        <v/>
      </c>
      <c r="Q101" t="str">
        <f>IF('Data Export'!$C101="","", "")</f>
        <v/>
      </c>
      <c r="R101" t="str">
        <f>IF('Data Export'!$C101="","", "")</f>
        <v/>
      </c>
      <c r="S101" t="str">
        <f>IF('Data Export'!$C101="","", "")</f>
        <v/>
      </c>
      <c r="T101" t="str">
        <f>IF('Data Export'!$C101="","", "")</f>
        <v/>
      </c>
      <c r="U101" t="str">
        <f>IF('Data Export'!$C101="","", "")</f>
        <v/>
      </c>
      <c r="V101" t="str">
        <f>IF('Data Export'!$C101="","", "")</f>
        <v/>
      </c>
      <c r="W101" t="str">
        <f>IF('Data Export'!$C101="","", "")</f>
        <v/>
      </c>
      <c r="X101" t="str">
        <f>IF('Data Export'!$C101="","", "")</f>
        <v/>
      </c>
      <c r="Y101" t="str">
        <f>IF('Data Export'!$C101="","", "")</f>
        <v/>
      </c>
      <c r="Z101" t="str">
        <f>IF('Data Export'!$C101="","", "")</f>
        <v/>
      </c>
      <c r="AA101" t="str">
        <f>IF('Data Export'!$C101="","", "")</f>
        <v/>
      </c>
      <c r="AB101" t="str">
        <f>IF('Data Export'!$C101="","", "")</f>
        <v/>
      </c>
      <c r="AC101" t="str">
        <f>IF('Data Export'!$C101="","", "")</f>
        <v/>
      </c>
      <c r="AD101" t="str">
        <f>IF('Data Export'!$C101="","", "")</f>
        <v/>
      </c>
      <c r="AE101" t="str">
        <f>IF('Data Export'!$C101="","", "")</f>
        <v/>
      </c>
      <c r="AF101" t="str">
        <f>IF('Data Export'!$C101="","", "")</f>
        <v/>
      </c>
      <c r="AG101" t="str">
        <f>IF('Data Export'!$C101="","", "")</f>
        <v/>
      </c>
      <c r="AH101" t="str">
        <f>IF('Data Export'!$C101="","", "")</f>
        <v/>
      </c>
      <c r="AI101" s="121"/>
      <c r="AJ101" t="str">
        <f>IF('Data Export'!$C101="","", "")</f>
        <v/>
      </c>
      <c r="AK101" t="str">
        <f>IF('Data Export'!$C101="","", "")</f>
        <v/>
      </c>
      <c r="AL101" t="str">
        <f>IF('Data Export'!$C101="","", "")</f>
        <v/>
      </c>
      <c r="AM101" t="str">
        <f>IF('Data Export'!$C101="","", "")</f>
        <v/>
      </c>
      <c r="AN101" t="str">
        <f>IF('Data Export'!$C101="","", "")</f>
        <v/>
      </c>
      <c r="AO101" s="113"/>
      <c r="AP101" s="116"/>
      <c r="AQ101" s="116"/>
      <c r="AR101" s="116"/>
      <c r="AS101" s="116"/>
    </row>
    <row r="102" spans="1:45" x14ac:dyDescent="0.2">
      <c r="A102" t="str">
        <f>'Door Gaskets'!$B$3</f>
        <v>Door Gaskets for Walk In and Reach In Coolers and Freezers</v>
      </c>
      <c r="B102">
        <v>101</v>
      </c>
      <c r="C102">
        <f>IF('Door Gaskets'!M8&gt;0,'Door Gaskets'!I8,"")</f>
        <v>0</v>
      </c>
      <c r="D102" t="str">
        <f>IF($C102="","",IF(AND('Door Gaskets'!G8='Look Up Tables'!$D$4,'Door Gaskets'!H8='Look Up Tables'!$I$67),'Look Up Tables'!$AS$38,IF(AND('Door Gaskets'!G8='Look Up Tables'!$D$3,'Door Gaskets'!H8='Look Up Tables'!$I$68),'Look Up Tables'!$AS$39,IF(AND('Door Gaskets'!G8='Look Up Tables'!$D$4,'Door Gaskets'!H8='Look Up Tables'!$I$68),'Look Up Tables'!$AS$40,'Look Up Tables'!$AS$41))))</f>
        <v>DoorGasketWIFrz</v>
      </c>
      <c r="E102" t="str">
        <f>IF('Data Export'!$C102="","", 'Door Gaskets'!M8)</f>
        <v/>
      </c>
      <c r="F102" s="373">
        <f>IF('Data Export'!C102="","", 'Project Summary'!$C$6)</f>
        <v>0</v>
      </c>
      <c r="G102">
        <f>IF('Data Export'!$C102="","",'Door Gaskets'!J8)</f>
        <v>0</v>
      </c>
      <c r="H102">
        <f>IF('Data Export'!$C102="","",'Door Gaskets'!K8)</f>
        <v>0</v>
      </c>
      <c r="I102">
        <f>IF('Data Export'!$C102="","", 'Project Summary'!$H$1)</f>
        <v>4.1399999999999997</v>
      </c>
      <c r="J102">
        <f>IF('Data Export'!$C102="","",'Door Gaskets'!D8)</f>
        <v>0</v>
      </c>
      <c r="K102">
        <f>IF('Data Export'!$C102="","",'Door Gaskets'!E8)</f>
        <v>0</v>
      </c>
      <c r="L102">
        <f>IF('Data Export'!$C102="","", 'Project Summary'!$C$13)</f>
        <v>0</v>
      </c>
      <c r="M102" t="str">
        <f>IF('Data Export'!$C102="","", "")</f>
        <v/>
      </c>
      <c r="N102" t="str">
        <f>IF('Data Export'!$C102="","", "")</f>
        <v/>
      </c>
      <c r="O102" s="374">
        <f>IF('Data Export'!$C102="","",IF('Door Gaskets'!G8="Refrigeration","Refrigerator",'Door Gaskets'!G8))</f>
        <v>0</v>
      </c>
      <c r="P102" t="str">
        <f>IF('Data Export'!$C102="","", "")</f>
        <v/>
      </c>
      <c r="Q102" t="str">
        <f>IF('Data Export'!$C102="","", "")</f>
        <v/>
      </c>
      <c r="R102" t="str">
        <f>IF('Data Export'!$C102="","", "")</f>
        <v/>
      </c>
      <c r="S102" t="str">
        <f>IF('Data Export'!$C102="","", "")</f>
        <v/>
      </c>
      <c r="T102" t="str">
        <f>IF('Data Export'!$C102="","", "")</f>
        <v/>
      </c>
      <c r="U102" t="str">
        <f>IF('Data Export'!$C102="","", "")</f>
        <v/>
      </c>
      <c r="V102" t="str">
        <f>IF('Data Export'!$C102="","", "")</f>
        <v/>
      </c>
      <c r="W102" t="str">
        <f>IF('Data Export'!$C102="","", "")</f>
        <v/>
      </c>
      <c r="X102" t="str">
        <f>IF('Data Export'!$C102="","", "")</f>
        <v/>
      </c>
      <c r="Y102" t="str">
        <f>IF('Data Export'!$C102="","", "")</f>
        <v/>
      </c>
      <c r="Z102" s="121"/>
      <c r="AA102" t="str">
        <f>IF('Data Export'!$C102="","", "")</f>
        <v/>
      </c>
      <c r="AB102" t="str">
        <f>IF('Data Export'!$C102="","", "")</f>
        <v/>
      </c>
      <c r="AC102" t="str">
        <f>IF('Data Export'!$C102="","", "")</f>
        <v/>
      </c>
      <c r="AD102" t="str">
        <f>IF('Data Export'!$C102="","", "")</f>
        <v/>
      </c>
      <c r="AE102" s="121"/>
      <c r="AF102" t="str">
        <f>IF('Data Export'!$C102="","", "")</f>
        <v/>
      </c>
      <c r="AG102" t="str">
        <f>IF('Data Export'!$C102="","", "")</f>
        <v/>
      </c>
      <c r="AH102" t="str">
        <f>IF('Data Export'!$C102="","", "")</f>
        <v/>
      </c>
      <c r="AI102" s="374">
        <f>IF('Data Export'!$C102="","", 'Door Gaskets'!H8)</f>
        <v>0</v>
      </c>
      <c r="AJ102" t="str">
        <f>IF('Data Export'!$C102="","", "")</f>
        <v/>
      </c>
      <c r="AK102" t="str">
        <f>IF('Data Export'!$C102="","", "")</f>
        <v/>
      </c>
      <c r="AL102" t="str">
        <f>IF('Data Export'!$C102="","", "")</f>
        <v/>
      </c>
      <c r="AM102" t="str">
        <f>IF('Data Export'!$C102="","", "")</f>
        <v/>
      </c>
      <c r="AN102" t="str">
        <f>IF('Data Export'!$C102="","", "")</f>
        <v/>
      </c>
    </row>
    <row r="103" spans="1:45" x14ac:dyDescent="0.2">
      <c r="A103" t="str">
        <f>'Door Gaskets'!$B$3</f>
        <v>Door Gaskets for Walk In and Reach In Coolers and Freezers</v>
      </c>
      <c r="B103">
        <v>102</v>
      </c>
      <c r="C103">
        <f>IF('Door Gaskets'!M9&gt;0,'Door Gaskets'!I9,"")</f>
        <v>0</v>
      </c>
      <c r="D103" t="str">
        <f>IF($C103="","",IF(AND('Door Gaskets'!G9='Look Up Tables'!$D$4,'Door Gaskets'!H9='Look Up Tables'!$I$67),'Look Up Tables'!$AS$38,IF(AND('Door Gaskets'!G9='Look Up Tables'!$D$3,'Door Gaskets'!H9='Look Up Tables'!$I$68),'Look Up Tables'!$AS$39,IF(AND('Door Gaskets'!G9='Look Up Tables'!$D$4,'Door Gaskets'!H9='Look Up Tables'!$I$68),'Look Up Tables'!$AS$40,'Look Up Tables'!$AS$41))))</f>
        <v>DoorGasketWIFrz</v>
      </c>
      <c r="E103" t="str">
        <f>IF('Data Export'!$C103="","", 'Door Gaskets'!M9)</f>
        <v/>
      </c>
      <c r="F103" s="373">
        <f>IF('Data Export'!C103="","", 'Project Summary'!$C$6)</f>
        <v>0</v>
      </c>
      <c r="G103">
        <f>IF('Data Export'!$C103="","",'Door Gaskets'!J9)</f>
        <v>0</v>
      </c>
      <c r="H103">
        <f>IF('Data Export'!$C103="","",'Door Gaskets'!K9)</f>
        <v>0</v>
      </c>
      <c r="I103">
        <f>IF('Data Export'!$C103="","", 'Project Summary'!$H$1)</f>
        <v>4.1399999999999997</v>
      </c>
      <c r="J103">
        <f>IF('Data Export'!$C103="","",'Door Gaskets'!D9)</f>
        <v>0</v>
      </c>
      <c r="K103">
        <f>IF('Data Export'!$C103="","",'Door Gaskets'!E9)</f>
        <v>0</v>
      </c>
      <c r="L103">
        <f>IF('Data Export'!$C103="","", 'Project Summary'!$C$13)</f>
        <v>0</v>
      </c>
      <c r="M103" t="str">
        <f>IF('Data Export'!$C103="","", "")</f>
        <v/>
      </c>
      <c r="N103" t="str">
        <f>IF('Data Export'!$C103="","", "")</f>
        <v/>
      </c>
      <c r="O103" s="374">
        <f>IF('Data Export'!$C103="","",IF('Door Gaskets'!G9="Refrigeration","Refrigerator",'Door Gaskets'!G9))</f>
        <v>0</v>
      </c>
      <c r="P103" t="str">
        <f>IF('Data Export'!$C103="","", "")</f>
        <v/>
      </c>
      <c r="Q103" t="str">
        <f>IF('Data Export'!$C103="","", "")</f>
        <v/>
      </c>
      <c r="R103" t="str">
        <f>IF('Data Export'!$C103="","", "")</f>
        <v/>
      </c>
      <c r="S103" t="str">
        <f>IF('Data Export'!$C103="","", "")</f>
        <v/>
      </c>
      <c r="T103" t="str">
        <f>IF('Data Export'!$C103="","", "")</f>
        <v/>
      </c>
      <c r="U103" t="str">
        <f>IF('Data Export'!$C103="","", "")</f>
        <v/>
      </c>
      <c r="V103" t="str">
        <f>IF('Data Export'!$C103="","", "")</f>
        <v/>
      </c>
      <c r="W103" t="str">
        <f>IF('Data Export'!$C103="","", "")</f>
        <v/>
      </c>
      <c r="X103" t="str">
        <f>IF('Data Export'!$C103="","", "")</f>
        <v/>
      </c>
      <c r="Y103" t="str">
        <f>IF('Data Export'!$C103="","", "")</f>
        <v/>
      </c>
      <c r="Z103" s="121"/>
      <c r="AA103" t="str">
        <f>IF('Data Export'!$C103="","", "")</f>
        <v/>
      </c>
      <c r="AB103" t="str">
        <f>IF('Data Export'!$C103="","", "")</f>
        <v/>
      </c>
      <c r="AC103" t="str">
        <f>IF('Data Export'!$C103="","", "")</f>
        <v/>
      </c>
      <c r="AD103" t="str">
        <f>IF('Data Export'!$C103="","", "")</f>
        <v/>
      </c>
      <c r="AE103" s="121"/>
      <c r="AF103" t="str">
        <f>IF('Data Export'!$C103="","", "")</f>
        <v/>
      </c>
      <c r="AG103" t="str">
        <f>IF('Data Export'!$C103="","", "")</f>
        <v/>
      </c>
      <c r="AH103" t="str">
        <f>IF('Data Export'!$C103="","", "")</f>
        <v/>
      </c>
      <c r="AI103" s="374">
        <f>IF('Data Export'!$C103="","", 'Door Gaskets'!H9)</f>
        <v>0</v>
      </c>
      <c r="AJ103" t="str">
        <f>IF('Data Export'!$C103="","", "")</f>
        <v/>
      </c>
      <c r="AK103" t="str">
        <f>IF('Data Export'!$C103="","", "")</f>
        <v/>
      </c>
      <c r="AL103" t="str">
        <f>IF('Data Export'!$C103="","", "")</f>
        <v/>
      </c>
      <c r="AM103" t="str">
        <f>IF('Data Export'!$C103="","", "")</f>
        <v/>
      </c>
      <c r="AN103" t="str">
        <f>IF('Data Export'!$C103="","", "")</f>
        <v/>
      </c>
    </row>
    <row r="104" spans="1:45" x14ac:dyDescent="0.2">
      <c r="A104" t="str">
        <f>'Door Gaskets'!$B$3</f>
        <v>Door Gaskets for Walk In and Reach In Coolers and Freezers</v>
      </c>
      <c r="B104">
        <v>103</v>
      </c>
      <c r="C104">
        <f>IF('Door Gaskets'!M10&gt;0,'Door Gaskets'!I10,"")</f>
        <v>0</v>
      </c>
      <c r="D104" t="str">
        <f>IF($C104="","",IF(AND('Door Gaskets'!G10='Look Up Tables'!$D$4,'Door Gaskets'!H10='Look Up Tables'!$I$67),'Look Up Tables'!$AS$38,IF(AND('Door Gaskets'!G10='Look Up Tables'!$D$3,'Door Gaskets'!H10='Look Up Tables'!$I$68),'Look Up Tables'!$AS$39,IF(AND('Door Gaskets'!G10='Look Up Tables'!$D$4,'Door Gaskets'!H10='Look Up Tables'!$I$68),'Look Up Tables'!$AS$40,'Look Up Tables'!$AS$41))))</f>
        <v>DoorGasketWIFrz</v>
      </c>
      <c r="E104" t="str">
        <f>IF('Data Export'!$C104="","", 'Door Gaskets'!M10)</f>
        <v/>
      </c>
      <c r="F104" s="373">
        <f>IF('Data Export'!C104="","", 'Project Summary'!$C$6)</f>
        <v>0</v>
      </c>
      <c r="G104">
        <f>IF('Data Export'!$C104="","",'Door Gaskets'!J10)</f>
        <v>0</v>
      </c>
      <c r="H104">
        <f>IF('Data Export'!$C104="","",'Door Gaskets'!K10)</f>
        <v>0</v>
      </c>
      <c r="I104">
        <f>IF('Data Export'!$C104="","", 'Project Summary'!$H$1)</f>
        <v>4.1399999999999997</v>
      </c>
      <c r="J104">
        <f>IF('Data Export'!$C104="","",'Door Gaskets'!D10)</f>
        <v>0</v>
      </c>
      <c r="K104">
        <f>IF('Data Export'!$C104="","",'Door Gaskets'!E10)</f>
        <v>0</v>
      </c>
      <c r="L104">
        <f>IF('Data Export'!$C104="","", 'Project Summary'!$C$13)</f>
        <v>0</v>
      </c>
      <c r="M104" t="str">
        <f>IF('Data Export'!$C104="","", "")</f>
        <v/>
      </c>
      <c r="N104" t="str">
        <f>IF('Data Export'!$C104="","", "")</f>
        <v/>
      </c>
      <c r="O104" s="374">
        <f>IF('Data Export'!$C104="","",IF('Door Gaskets'!G10="Refrigeration","Refrigerator",'Door Gaskets'!G10))</f>
        <v>0</v>
      </c>
      <c r="P104" t="str">
        <f>IF('Data Export'!$C104="","", "")</f>
        <v/>
      </c>
      <c r="Q104" t="str">
        <f>IF('Data Export'!$C104="","", "")</f>
        <v/>
      </c>
      <c r="R104" t="str">
        <f>IF('Data Export'!$C104="","", "")</f>
        <v/>
      </c>
      <c r="S104" t="str">
        <f>IF('Data Export'!$C104="","", "")</f>
        <v/>
      </c>
      <c r="T104" t="str">
        <f>IF('Data Export'!$C104="","", "")</f>
        <v/>
      </c>
      <c r="U104" t="str">
        <f>IF('Data Export'!$C104="","", "")</f>
        <v/>
      </c>
      <c r="V104" t="str">
        <f>IF('Data Export'!$C104="","", "")</f>
        <v/>
      </c>
      <c r="W104" t="str">
        <f>IF('Data Export'!$C104="","", "")</f>
        <v/>
      </c>
      <c r="X104" t="str">
        <f>IF('Data Export'!$C104="","", "")</f>
        <v/>
      </c>
      <c r="Y104" t="str">
        <f>IF('Data Export'!$C104="","", "")</f>
        <v/>
      </c>
      <c r="Z104" s="121"/>
      <c r="AA104" t="str">
        <f>IF('Data Export'!$C104="","", "")</f>
        <v/>
      </c>
      <c r="AB104" t="str">
        <f>IF('Data Export'!$C104="","", "")</f>
        <v/>
      </c>
      <c r="AC104" t="str">
        <f>IF('Data Export'!$C104="","", "")</f>
        <v/>
      </c>
      <c r="AD104" t="str">
        <f>IF('Data Export'!$C104="","", "")</f>
        <v/>
      </c>
      <c r="AE104" s="121"/>
      <c r="AF104" t="str">
        <f>IF('Data Export'!$C104="","", "")</f>
        <v/>
      </c>
      <c r="AG104" t="str">
        <f>IF('Data Export'!$C104="","", "")</f>
        <v/>
      </c>
      <c r="AH104" t="str">
        <f>IF('Data Export'!$C104="","", "")</f>
        <v/>
      </c>
      <c r="AI104" s="374">
        <f>IF('Data Export'!$C104="","", 'Door Gaskets'!H10)</f>
        <v>0</v>
      </c>
      <c r="AJ104" t="str">
        <f>IF('Data Export'!$C104="","", "")</f>
        <v/>
      </c>
      <c r="AK104" t="str">
        <f>IF('Data Export'!$C104="","", "")</f>
        <v/>
      </c>
      <c r="AL104" t="str">
        <f>IF('Data Export'!$C104="","", "")</f>
        <v/>
      </c>
      <c r="AM104" t="str">
        <f>IF('Data Export'!$C104="","", "")</f>
        <v/>
      </c>
      <c r="AN104" t="str">
        <f>IF('Data Export'!$C104="","", "")</f>
        <v/>
      </c>
    </row>
    <row r="105" spans="1:45" x14ac:dyDescent="0.2">
      <c r="A105" t="str">
        <f>'Door Gaskets'!$B$3</f>
        <v>Door Gaskets for Walk In and Reach In Coolers and Freezers</v>
      </c>
      <c r="B105">
        <v>104</v>
      </c>
      <c r="C105">
        <f>IF('Door Gaskets'!M11&gt;0,'Door Gaskets'!I11,"")</f>
        <v>0</v>
      </c>
      <c r="D105" t="str">
        <f>IF($C105="","",IF(AND('Door Gaskets'!G11='Look Up Tables'!$D$4,'Door Gaskets'!H11='Look Up Tables'!$I$67),'Look Up Tables'!$AS$38,IF(AND('Door Gaskets'!G11='Look Up Tables'!$D$3,'Door Gaskets'!H11='Look Up Tables'!$I$68),'Look Up Tables'!$AS$39,IF(AND('Door Gaskets'!G11='Look Up Tables'!$D$4,'Door Gaskets'!H11='Look Up Tables'!$I$68),'Look Up Tables'!$AS$40,'Look Up Tables'!$AS$41))))</f>
        <v>DoorGasketWIFrz</v>
      </c>
      <c r="E105" t="str">
        <f>IF('Data Export'!$C105="","", 'Door Gaskets'!M11)</f>
        <v/>
      </c>
      <c r="F105" s="373">
        <f>IF('Data Export'!C105="","", 'Project Summary'!$C$6)</f>
        <v>0</v>
      </c>
      <c r="G105">
        <f>IF('Data Export'!$C105="","",'Door Gaskets'!J11)</f>
        <v>0</v>
      </c>
      <c r="H105">
        <f>IF('Data Export'!$C105="","",'Door Gaskets'!K11)</f>
        <v>0</v>
      </c>
      <c r="I105">
        <f>IF('Data Export'!$C105="","", 'Project Summary'!$H$1)</f>
        <v>4.1399999999999997</v>
      </c>
      <c r="J105">
        <f>IF('Data Export'!$C105="","",'Door Gaskets'!D11)</f>
        <v>0</v>
      </c>
      <c r="K105">
        <f>IF('Data Export'!$C105="","",'Door Gaskets'!E11)</f>
        <v>0</v>
      </c>
      <c r="L105">
        <f>IF('Data Export'!$C105="","", 'Project Summary'!$C$13)</f>
        <v>0</v>
      </c>
      <c r="M105" t="str">
        <f>IF('Data Export'!$C105="","", "")</f>
        <v/>
      </c>
      <c r="N105" t="str">
        <f>IF('Data Export'!$C105="","", "")</f>
        <v/>
      </c>
      <c r="O105" s="374">
        <f>IF('Data Export'!$C105="","",IF('Door Gaskets'!G11="Refrigeration","Refrigerator",'Door Gaskets'!G11))</f>
        <v>0</v>
      </c>
      <c r="P105" t="str">
        <f>IF('Data Export'!$C105="","", "")</f>
        <v/>
      </c>
      <c r="Q105" t="str">
        <f>IF('Data Export'!$C105="","", "")</f>
        <v/>
      </c>
      <c r="R105" t="str">
        <f>IF('Data Export'!$C105="","", "")</f>
        <v/>
      </c>
      <c r="S105" t="str">
        <f>IF('Data Export'!$C105="","", "")</f>
        <v/>
      </c>
      <c r="T105" t="str">
        <f>IF('Data Export'!$C105="","", "")</f>
        <v/>
      </c>
      <c r="U105" t="str">
        <f>IF('Data Export'!$C105="","", "")</f>
        <v/>
      </c>
      <c r="V105" t="str">
        <f>IF('Data Export'!$C105="","", "")</f>
        <v/>
      </c>
      <c r="W105" t="str">
        <f>IF('Data Export'!$C105="","", "")</f>
        <v/>
      </c>
      <c r="X105" t="str">
        <f>IF('Data Export'!$C105="","", "")</f>
        <v/>
      </c>
      <c r="Y105" t="str">
        <f>IF('Data Export'!$C105="","", "")</f>
        <v/>
      </c>
      <c r="Z105" s="121"/>
      <c r="AA105" t="str">
        <f>IF('Data Export'!$C105="","", "")</f>
        <v/>
      </c>
      <c r="AB105" t="str">
        <f>IF('Data Export'!$C105="","", "")</f>
        <v/>
      </c>
      <c r="AC105" t="str">
        <f>IF('Data Export'!$C105="","", "")</f>
        <v/>
      </c>
      <c r="AD105" t="str">
        <f>IF('Data Export'!$C105="","", "")</f>
        <v/>
      </c>
      <c r="AE105" s="121"/>
      <c r="AF105" t="str">
        <f>IF('Data Export'!$C105="","", "")</f>
        <v/>
      </c>
      <c r="AG105" t="str">
        <f>IF('Data Export'!$C105="","", "")</f>
        <v/>
      </c>
      <c r="AH105" t="str">
        <f>IF('Data Export'!$C105="","", "")</f>
        <v/>
      </c>
      <c r="AI105" s="374">
        <f>IF('Data Export'!$C105="","", 'Door Gaskets'!H11)</f>
        <v>0</v>
      </c>
      <c r="AJ105" t="str">
        <f>IF('Data Export'!$C105="","", "")</f>
        <v/>
      </c>
      <c r="AK105" t="str">
        <f>IF('Data Export'!$C105="","", "")</f>
        <v/>
      </c>
      <c r="AL105" t="str">
        <f>IF('Data Export'!$C105="","", "")</f>
        <v/>
      </c>
      <c r="AM105" t="str">
        <f>IF('Data Export'!$C105="","", "")</f>
        <v/>
      </c>
      <c r="AN105" t="str">
        <f>IF('Data Export'!$C105="","", "")</f>
        <v/>
      </c>
    </row>
    <row r="106" spans="1:45" x14ac:dyDescent="0.2">
      <c r="A106" t="str">
        <f>'Door Gaskets'!$B$3</f>
        <v>Door Gaskets for Walk In and Reach In Coolers and Freezers</v>
      </c>
      <c r="B106">
        <v>105</v>
      </c>
      <c r="C106">
        <f>IF('Door Gaskets'!M12&gt;0,'Door Gaskets'!I12,"")</f>
        <v>0</v>
      </c>
      <c r="D106" t="str">
        <f>IF($C106="","",IF(AND('Door Gaskets'!G12='Look Up Tables'!$D$4,'Door Gaskets'!H12='Look Up Tables'!$I$67),'Look Up Tables'!$AS$38,IF(AND('Door Gaskets'!G12='Look Up Tables'!$D$3,'Door Gaskets'!H12='Look Up Tables'!$I$68),'Look Up Tables'!$AS$39,IF(AND('Door Gaskets'!G12='Look Up Tables'!$D$4,'Door Gaskets'!H12='Look Up Tables'!$I$68),'Look Up Tables'!$AS$40,'Look Up Tables'!$AS$41))))</f>
        <v>DoorGasketWIFrz</v>
      </c>
      <c r="E106" t="str">
        <f>IF('Data Export'!$C106="","", 'Door Gaskets'!M12)</f>
        <v/>
      </c>
      <c r="F106" s="373">
        <f>IF('Data Export'!C106="","", 'Project Summary'!$C$6)</f>
        <v>0</v>
      </c>
      <c r="G106">
        <f>IF('Data Export'!$C106="","",'Door Gaskets'!J12)</f>
        <v>0</v>
      </c>
      <c r="H106">
        <f>IF('Data Export'!$C106="","",'Door Gaskets'!K12)</f>
        <v>0</v>
      </c>
      <c r="I106">
        <f>IF('Data Export'!$C106="","", 'Project Summary'!$H$1)</f>
        <v>4.1399999999999997</v>
      </c>
      <c r="J106">
        <f>IF('Data Export'!$C106="","",'Door Gaskets'!D12)</f>
        <v>0</v>
      </c>
      <c r="K106">
        <f>IF('Data Export'!$C106="","",'Door Gaskets'!E12)</f>
        <v>0</v>
      </c>
      <c r="L106">
        <f>IF('Data Export'!$C106="","", 'Project Summary'!$C$13)</f>
        <v>0</v>
      </c>
      <c r="M106" t="str">
        <f>IF('Data Export'!$C106="","", "")</f>
        <v/>
      </c>
      <c r="N106" t="str">
        <f>IF('Data Export'!$C106="","", "")</f>
        <v/>
      </c>
      <c r="O106" s="374">
        <f>IF('Data Export'!$C106="","",IF('Door Gaskets'!G12="Refrigeration","Refrigerator",'Door Gaskets'!G12))</f>
        <v>0</v>
      </c>
      <c r="P106" t="str">
        <f>IF('Data Export'!$C106="","", "")</f>
        <v/>
      </c>
      <c r="Q106" t="str">
        <f>IF('Data Export'!$C106="","", "")</f>
        <v/>
      </c>
      <c r="R106" t="str">
        <f>IF('Data Export'!$C106="","", "")</f>
        <v/>
      </c>
      <c r="S106" t="str">
        <f>IF('Data Export'!$C106="","", "")</f>
        <v/>
      </c>
      <c r="T106" t="str">
        <f>IF('Data Export'!$C106="","", "")</f>
        <v/>
      </c>
      <c r="U106" t="str">
        <f>IF('Data Export'!$C106="","", "")</f>
        <v/>
      </c>
      <c r="V106" t="str">
        <f>IF('Data Export'!$C106="","", "")</f>
        <v/>
      </c>
      <c r="W106" t="str">
        <f>IF('Data Export'!$C106="","", "")</f>
        <v/>
      </c>
      <c r="X106" t="str">
        <f>IF('Data Export'!$C106="","", "")</f>
        <v/>
      </c>
      <c r="Y106" t="str">
        <f>IF('Data Export'!$C106="","", "")</f>
        <v/>
      </c>
      <c r="Z106" s="121"/>
      <c r="AA106" t="str">
        <f>IF('Data Export'!$C106="","", "")</f>
        <v/>
      </c>
      <c r="AB106" t="str">
        <f>IF('Data Export'!$C106="","", "")</f>
        <v/>
      </c>
      <c r="AC106" t="str">
        <f>IF('Data Export'!$C106="","", "")</f>
        <v/>
      </c>
      <c r="AD106" t="str">
        <f>IF('Data Export'!$C106="","", "")</f>
        <v/>
      </c>
      <c r="AE106" s="121"/>
      <c r="AF106" t="str">
        <f>IF('Data Export'!$C106="","", "")</f>
        <v/>
      </c>
      <c r="AG106" t="str">
        <f>IF('Data Export'!$C106="","", "")</f>
        <v/>
      </c>
      <c r="AH106" t="str">
        <f>IF('Data Export'!$C106="","", "")</f>
        <v/>
      </c>
      <c r="AI106" s="374">
        <f>IF('Data Export'!$C106="","", 'Door Gaskets'!H12)</f>
        <v>0</v>
      </c>
      <c r="AJ106" t="str">
        <f>IF('Data Export'!$C106="","", "")</f>
        <v/>
      </c>
      <c r="AK106" t="str">
        <f>IF('Data Export'!$C106="","", "")</f>
        <v/>
      </c>
      <c r="AL106" t="str">
        <f>IF('Data Export'!$C106="","", "")</f>
        <v/>
      </c>
      <c r="AM106" t="str">
        <f>IF('Data Export'!$C106="","", "")</f>
        <v/>
      </c>
      <c r="AN106" t="str">
        <f>IF('Data Export'!$C106="","", "")</f>
        <v/>
      </c>
    </row>
    <row r="107" spans="1:45" x14ac:dyDescent="0.2">
      <c r="A107" t="str">
        <f>'Door Gaskets'!$B$3</f>
        <v>Door Gaskets for Walk In and Reach In Coolers and Freezers</v>
      </c>
      <c r="B107">
        <v>106</v>
      </c>
      <c r="C107">
        <f>IF('Door Gaskets'!M13&gt;0,'Door Gaskets'!I13,"")</f>
        <v>0</v>
      </c>
      <c r="D107" t="str">
        <f>IF($C107="","",IF(AND('Door Gaskets'!G13='Look Up Tables'!$D$4,'Door Gaskets'!H13='Look Up Tables'!$I$67),'Look Up Tables'!$AS$38,IF(AND('Door Gaskets'!G13='Look Up Tables'!$D$3,'Door Gaskets'!H13='Look Up Tables'!$I$68),'Look Up Tables'!$AS$39,IF(AND('Door Gaskets'!G13='Look Up Tables'!$D$4,'Door Gaskets'!H13='Look Up Tables'!$I$68),'Look Up Tables'!$AS$40,'Look Up Tables'!$AS$41))))</f>
        <v>DoorGasketWIFrz</v>
      </c>
      <c r="E107" t="str">
        <f>IF('Data Export'!$C107="","", 'Door Gaskets'!M13)</f>
        <v/>
      </c>
      <c r="F107" s="373">
        <f>IF('Data Export'!C107="","", 'Project Summary'!$C$6)</f>
        <v>0</v>
      </c>
      <c r="G107">
        <f>IF('Data Export'!$C107="","",'Door Gaskets'!J13)</f>
        <v>0</v>
      </c>
      <c r="H107">
        <f>IF('Data Export'!$C107="","",'Door Gaskets'!K13)</f>
        <v>0</v>
      </c>
      <c r="I107">
        <f>IF('Data Export'!$C107="","", 'Project Summary'!$H$1)</f>
        <v>4.1399999999999997</v>
      </c>
      <c r="J107">
        <f>IF('Data Export'!$C107="","",'Door Gaskets'!D13)</f>
        <v>0</v>
      </c>
      <c r="K107">
        <f>IF('Data Export'!$C107="","",'Door Gaskets'!E13)</f>
        <v>0</v>
      </c>
      <c r="L107">
        <f>IF('Data Export'!$C107="","", 'Project Summary'!$C$13)</f>
        <v>0</v>
      </c>
      <c r="M107" t="str">
        <f>IF('Data Export'!$C107="","", "")</f>
        <v/>
      </c>
      <c r="N107" t="str">
        <f>IF('Data Export'!$C107="","", "")</f>
        <v/>
      </c>
      <c r="O107" s="374">
        <f>IF('Data Export'!$C107="","",IF('Door Gaskets'!G13="Refrigeration","Refrigerator",'Door Gaskets'!G13))</f>
        <v>0</v>
      </c>
      <c r="P107" t="str">
        <f>IF('Data Export'!$C107="","", "")</f>
        <v/>
      </c>
      <c r="Q107" t="str">
        <f>IF('Data Export'!$C107="","", "")</f>
        <v/>
      </c>
      <c r="R107" t="str">
        <f>IF('Data Export'!$C107="","", "")</f>
        <v/>
      </c>
      <c r="S107" t="str">
        <f>IF('Data Export'!$C107="","", "")</f>
        <v/>
      </c>
      <c r="T107" t="str">
        <f>IF('Data Export'!$C107="","", "")</f>
        <v/>
      </c>
      <c r="U107" t="str">
        <f>IF('Data Export'!$C107="","", "")</f>
        <v/>
      </c>
      <c r="V107" t="str">
        <f>IF('Data Export'!$C107="","", "")</f>
        <v/>
      </c>
      <c r="W107" t="str">
        <f>IF('Data Export'!$C107="","", "")</f>
        <v/>
      </c>
      <c r="X107" t="str">
        <f>IF('Data Export'!$C107="","", "")</f>
        <v/>
      </c>
      <c r="Y107" t="str">
        <f>IF('Data Export'!$C107="","", "")</f>
        <v/>
      </c>
      <c r="Z107" s="121"/>
      <c r="AA107" t="str">
        <f>IF('Data Export'!$C107="","", "")</f>
        <v/>
      </c>
      <c r="AB107" t="str">
        <f>IF('Data Export'!$C107="","", "")</f>
        <v/>
      </c>
      <c r="AC107" t="str">
        <f>IF('Data Export'!$C107="","", "")</f>
        <v/>
      </c>
      <c r="AD107" t="str">
        <f>IF('Data Export'!$C107="","", "")</f>
        <v/>
      </c>
      <c r="AE107" s="121"/>
      <c r="AF107" t="str">
        <f>IF('Data Export'!$C107="","", "")</f>
        <v/>
      </c>
      <c r="AG107" t="str">
        <f>IF('Data Export'!$C107="","", "")</f>
        <v/>
      </c>
      <c r="AH107" t="str">
        <f>IF('Data Export'!$C107="","", "")</f>
        <v/>
      </c>
      <c r="AI107" s="374">
        <f>IF('Data Export'!$C107="","", 'Door Gaskets'!H13)</f>
        <v>0</v>
      </c>
      <c r="AJ107" t="str">
        <f>IF('Data Export'!$C107="","", "")</f>
        <v/>
      </c>
      <c r="AK107" t="str">
        <f>IF('Data Export'!$C107="","", "")</f>
        <v/>
      </c>
      <c r="AL107" t="str">
        <f>IF('Data Export'!$C107="","", "")</f>
        <v/>
      </c>
      <c r="AM107" t="str">
        <f>IF('Data Export'!$C107="","", "")</f>
        <v/>
      </c>
      <c r="AN107" t="str">
        <f>IF('Data Export'!$C107="","", "")</f>
        <v/>
      </c>
    </row>
    <row r="108" spans="1:45" x14ac:dyDescent="0.2">
      <c r="A108" t="str">
        <f>'Door Gaskets'!$B$3</f>
        <v>Door Gaskets for Walk In and Reach In Coolers and Freezers</v>
      </c>
      <c r="B108">
        <v>107</v>
      </c>
      <c r="C108">
        <f>IF('Door Gaskets'!M14&gt;0,'Door Gaskets'!I14,"")</f>
        <v>0</v>
      </c>
      <c r="D108" t="str">
        <f>IF($C108="","",IF(AND('Door Gaskets'!G14='Look Up Tables'!$D$4,'Door Gaskets'!H14='Look Up Tables'!$I$67),'Look Up Tables'!$AS$38,IF(AND('Door Gaskets'!G14='Look Up Tables'!$D$3,'Door Gaskets'!H14='Look Up Tables'!$I$68),'Look Up Tables'!$AS$39,IF(AND('Door Gaskets'!G14='Look Up Tables'!$D$4,'Door Gaskets'!H14='Look Up Tables'!$I$68),'Look Up Tables'!$AS$40,'Look Up Tables'!$AS$41))))</f>
        <v>DoorGasketWIFrz</v>
      </c>
      <c r="E108" t="str">
        <f>IF('Data Export'!$C108="","", 'Door Gaskets'!M14)</f>
        <v/>
      </c>
      <c r="F108" s="373">
        <f>IF('Data Export'!C108="","", 'Project Summary'!$C$6)</f>
        <v>0</v>
      </c>
      <c r="G108">
        <f>IF('Data Export'!$C108="","",'Door Gaskets'!J14)</f>
        <v>0</v>
      </c>
      <c r="H108">
        <f>IF('Data Export'!$C108="","",'Door Gaskets'!K14)</f>
        <v>0</v>
      </c>
      <c r="I108">
        <f>IF('Data Export'!$C108="","", 'Project Summary'!$H$1)</f>
        <v>4.1399999999999997</v>
      </c>
      <c r="J108">
        <f>IF('Data Export'!$C108="","",'Door Gaskets'!D14)</f>
        <v>0</v>
      </c>
      <c r="K108">
        <f>IF('Data Export'!$C108="","",'Door Gaskets'!E14)</f>
        <v>0</v>
      </c>
      <c r="L108">
        <f>IF('Data Export'!$C108="","", 'Project Summary'!$C$13)</f>
        <v>0</v>
      </c>
      <c r="M108" t="str">
        <f>IF('Data Export'!$C108="","", "")</f>
        <v/>
      </c>
      <c r="N108" t="str">
        <f>IF('Data Export'!$C108="","", "")</f>
        <v/>
      </c>
      <c r="O108" s="374">
        <f>IF('Data Export'!$C108="","",IF('Door Gaskets'!G14="Refrigeration","Refrigerator",'Door Gaskets'!G14))</f>
        <v>0</v>
      </c>
      <c r="P108" t="str">
        <f>IF('Data Export'!$C108="","", "")</f>
        <v/>
      </c>
      <c r="Q108" t="str">
        <f>IF('Data Export'!$C108="","", "")</f>
        <v/>
      </c>
      <c r="R108" t="str">
        <f>IF('Data Export'!$C108="","", "")</f>
        <v/>
      </c>
      <c r="S108" t="str">
        <f>IF('Data Export'!$C108="","", "")</f>
        <v/>
      </c>
      <c r="T108" t="str">
        <f>IF('Data Export'!$C108="","", "")</f>
        <v/>
      </c>
      <c r="U108" t="str">
        <f>IF('Data Export'!$C108="","", "")</f>
        <v/>
      </c>
      <c r="V108" t="str">
        <f>IF('Data Export'!$C108="","", "")</f>
        <v/>
      </c>
      <c r="W108" t="str">
        <f>IF('Data Export'!$C108="","", "")</f>
        <v/>
      </c>
      <c r="X108" t="str">
        <f>IF('Data Export'!$C108="","", "")</f>
        <v/>
      </c>
      <c r="Y108" t="str">
        <f>IF('Data Export'!$C108="","", "")</f>
        <v/>
      </c>
      <c r="Z108" s="121"/>
      <c r="AA108" t="str">
        <f>IF('Data Export'!$C108="","", "")</f>
        <v/>
      </c>
      <c r="AB108" t="str">
        <f>IF('Data Export'!$C108="","", "")</f>
        <v/>
      </c>
      <c r="AC108" t="str">
        <f>IF('Data Export'!$C108="","", "")</f>
        <v/>
      </c>
      <c r="AD108" t="str">
        <f>IF('Data Export'!$C108="","", "")</f>
        <v/>
      </c>
      <c r="AE108" s="121"/>
      <c r="AF108" t="str">
        <f>IF('Data Export'!$C108="","", "")</f>
        <v/>
      </c>
      <c r="AG108" t="str">
        <f>IF('Data Export'!$C108="","", "")</f>
        <v/>
      </c>
      <c r="AH108" t="str">
        <f>IF('Data Export'!$C108="","", "")</f>
        <v/>
      </c>
      <c r="AI108" s="374">
        <f>IF('Data Export'!$C108="","", 'Door Gaskets'!H14)</f>
        <v>0</v>
      </c>
      <c r="AJ108" t="str">
        <f>IF('Data Export'!$C108="","", "")</f>
        <v/>
      </c>
      <c r="AK108" t="str">
        <f>IF('Data Export'!$C108="","", "")</f>
        <v/>
      </c>
      <c r="AL108" t="str">
        <f>IF('Data Export'!$C108="","", "")</f>
        <v/>
      </c>
      <c r="AM108" t="str">
        <f>IF('Data Export'!$C108="","", "")</f>
        <v/>
      </c>
      <c r="AN108" t="str">
        <f>IF('Data Export'!$C108="","", "")</f>
        <v/>
      </c>
    </row>
    <row r="109" spans="1:45" x14ac:dyDescent="0.2">
      <c r="A109" t="str">
        <f>'Door Gaskets'!$B$3</f>
        <v>Door Gaskets for Walk In and Reach In Coolers and Freezers</v>
      </c>
      <c r="B109">
        <v>108</v>
      </c>
      <c r="C109">
        <f>IF('Door Gaskets'!M15&gt;0,'Door Gaskets'!I15,"")</f>
        <v>0</v>
      </c>
      <c r="D109" t="str">
        <f>IF($C109="","",IF(AND('Door Gaskets'!G15='Look Up Tables'!$D$4,'Door Gaskets'!H15='Look Up Tables'!$I$67),'Look Up Tables'!$AS$38,IF(AND('Door Gaskets'!G15='Look Up Tables'!$D$3,'Door Gaskets'!H15='Look Up Tables'!$I$68),'Look Up Tables'!$AS$39,IF(AND('Door Gaskets'!G15='Look Up Tables'!$D$4,'Door Gaskets'!H15='Look Up Tables'!$I$68),'Look Up Tables'!$AS$40,'Look Up Tables'!$AS$41))))</f>
        <v>DoorGasketWIFrz</v>
      </c>
      <c r="E109" t="str">
        <f>IF('Data Export'!$C109="","", 'Door Gaskets'!M15)</f>
        <v/>
      </c>
      <c r="F109" s="373">
        <f>IF('Data Export'!C109="","", 'Project Summary'!$C$6)</f>
        <v>0</v>
      </c>
      <c r="G109">
        <f>IF('Data Export'!$C109="","",'Door Gaskets'!J15)</f>
        <v>0</v>
      </c>
      <c r="H109">
        <f>IF('Data Export'!$C109="","",'Door Gaskets'!K15)</f>
        <v>0</v>
      </c>
      <c r="I109">
        <f>IF('Data Export'!$C109="","", 'Project Summary'!$H$1)</f>
        <v>4.1399999999999997</v>
      </c>
      <c r="J109">
        <f>IF('Data Export'!$C109="","",'Door Gaskets'!D15)</f>
        <v>0</v>
      </c>
      <c r="K109">
        <f>IF('Data Export'!$C109="","",'Door Gaskets'!E15)</f>
        <v>0</v>
      </c>
      <c r="L109">
        <f>IF('Data Export'!$C109="","", 'Project Summary'!$C$13)</f>
        <v>0</v>
      </c>
      <c r="M109" t="str">
        <f>IF('Data Export'!$C109="","", "")</f>
        <v/>
      </c>
      <c r="N109" t="str">
        <f>IF('Data Export'!$C109="","", "")</f>
        <v/>
      </c>
      <c r="O109" s="374">
        <f>IF('Data Export'!$C109="","",IF('Door Gaskets'!G15="Refrigeration","Refrigerator",'Door Gaskets'!G15))</f>
        <v>0</v>
      </c>
      <c r="P109" t="str">
        <f>IF('Data Export'!$C109="","", "")</f>
        <v/>
      </c>
      <c r="Q109" t="str">
        <f>IF('Data Export'!$C109="","", "")</f>
        <v/>
      </c>
      <c r="R109" t="str">
        <f>IF('Data Export'!$C109="","", "")</f>
        <v/>
      </c>
      <c r="S109" t="str">
        <f>IF('Data Export'!$C109="","", "")</f>
        <v/>
      </c>
      <c r="T109" t="str">
        <f>IF('Data Export'!$C109="","", "")</f>
        <v/>
      </c>
      <c r="U109" t="str">
        <f>IF('Data Export'!$C109="","", "")</f>
        <v/>
      </c>
      <c r="V109" t="str">
        <f>IF('Data Export'!$C109="","", "")</f>
        <v/>
      </c>
      <c r="W109" t="str">
        <f>IF('Data Export'!$C109="","", "")</f>
        <v/>
      </c>
      <c r="X109" t="str">
        <f>IF('Data Export'!$C109="","", "")</f>
        <v/>
      </c>
      <c r="Y109" t="str">
        <f>IF('Data Export'!$C109="","", "")</f>
        <v/>
      </c>
      <c r="Z109" s="121"/>
      <c r="AA109" t="str">
        <f>IF('Data Export'!$C109="","", "")</f>
        <v/>
      </c>
      <c r="AB109" t="str">
        <f>IF('Data Export'!$C109="","", "")</f>
        <v/>
      </c>
      <c r="AC109" t="str">
        <f>IF('Data Export'!$C109="","", "")</f>
        <v/>
      </c>
      <c r="AD109" t="str">
        <f>IF('Data Export'!$C109="","", "")</f>
        <v/>
      </c>
      <c r="AE109" s="121"/>
      <c r="AF109" t="str">
        <f>IF('Data Export'!$C109="","", "")</f>
        <v/>
      </c>
      <c r="AG109" t="str">
        <f>IF('Data Export'!$C109="","", "")</f>
        <v/>
      </c>
      <c r="AH109" t="str">
        <f>IF('Data Export'!$C109="","", "")</f>
        <v/>
      </c>
      <c r="AI109" s="374">
        <f>IF('Data Export'!$C109="","", 'Door Gaskets'!H15)</f>
        <v>0</v>
      </c>
      <c r="AJ109" t="str">
        <f>IF('Data Export'!$C109="","", "")</f>
        <v/>
      </c>
      <c r="AK109" t="str">
        <f>IF('Data Export'!$C109="","", "")</f>
        <v/>
      </c>
      <c r="AL109" t="str">
        <f>IF('Data Export'!$C109="","", "")</f>
        <v/>
      </c>
      <c r="AM109" t="str">
        <f>IF('Data Export'!$C109="","", "")</f>
        <v/>
      </c>
      <c r="AN109" t="str">
        <f>IF('Data Export'!$C109="","", "")</f>
        <v/>
      </c>
    </row>
    <row r="110" spans="1:45" x14ac:dyDescent="0.2">
      <c r="A110" t="str">
        <f>'Door Gaskets'!$B$3</f>
        <v>Door Gaskets for Walk In and Reach In Coolers and Freezers</v>
      </c>
      <c r="B110">
        <v>109</v>
      </c>
      <c r="C110">
        <f>IF('Door Gaskets'!M16&gt;0,'Door Gaskets'!I16,"")</f>
        <v>0</v>
      </c>
      <c r="D110" t="str">
        <f>IF($C110="","",IF(AND('Door Gaskets'!G16='Look Up Tables'!$D$4,'Door Gaskets'!H16='Look Up Tables'!$I$67),'Look Up Tables'!$AS$38,IF(AND('Door Gaskets'!G16='Look Up Tables'!$D$3,'Door Gaskets'!H16='Look Up Tables'!$I$68),'Look Up Tables'!$AS$39,IF(AND('Door Gaskets'!G16='Look Up Tables'!$D$4,'Door Gaskets'!H16='Look Up Tables'!$I$68),'Look Up Tables'!$AS$40,'Look Up Tables'!$AS$41))))</f>
        <v>DoorGasketWIFrz</v>
      </c>
      <c r="E110" t="str">
        <f>IF('Data Export'!$C110="","", 'Door Gaskets'!M16)</f>
        <v/>
      </c>
      <c r="F110" s="373">
        <f>IF('Data Export'!C110="","", 'Project Summary'!$C$6)</f>
        <v>0</v>
      </c>
      <c r="G110">
        <f>IF('Data Export'!$C110="","",'Door Gaskets'!J16)</f>
        <v>0</v>
      </c>
      <c r="H110">
        <f>IF('Data Export'!$C110="","",'Door Gaskets'!K16)</f>
        <v>0</v>
      </c>
      <c r="I110">
        <f>IF('Data Export'!$C110="","", 'Project Summary'!$H$1)</f>
        <v>4.1399999999999997</v>
      </c>
      <c r="J110">
        <f>IF('Data Export'!$C110="","",'Door Gaskets'!D16)</f>
        <v>0</v>
      </c>
      <c r="K110">
        <f>IF('Data Export'!$C110="","",'Door Gaskets'!E16)</f>
        <v>0</v>
      </c>
      <c r="L110">
        <f>IF('Data Export'!$C110="","", 'Project Summary'!$C$13)</f>
        <v>0</v>
      </c>
      <c r="M110" t="str">
        <f>IF('Data Export'!$C110="","", "")</f>
        <v/>
      </c>
      <c r="N110" t="str">
        <f>IF('Data Export'!$C110="","", "")</f>
        <v/>
      </c>
      <c r="O110" s="374">
        <f>IF('Data Export'!$C110="","",IF('Door Gaskets'!G16="Refrigeration","Refrigerator",'Door Gaskets'!G16))</f>
        <v>0</v>
      </c>
      <c r="P110" t="str">
        <f>IF('Data Export'!$C110="","", "")</f>
        <v/>
      </c>
      <c r="Q110" t="str">
        <f>IF('Data Export'!$C110="","", "")</f>
        <v/>
      </c>
      <c r="R110" t="str">
        <f>IF('Data Export'!$C110="","", "")</f>
        <v/>
      </c>
      <c r="S110" t="str">
        <f>IF('Data Export'!$C110="","", "")</f>
        <v/>
      </c>
      <c r="T110" t="str">
        <f>IF('Data Export'!$C110="","", "")</f>
        <v/>
      </c>
      <c r="U110" t="str">
        <f>IF('Data Export'!$C110="","", "")</f>
        <v/>
      </c>
      <c r="V110" t="str">
        <f>IF('Data Export'!$C110="","", "")</f>
        <v/>
      </c>
      <c r="W110" t="str">
        <f>IF('Data Export'!$C110="","", "")</f>
        <v/>
      </c>
      <c r="X110" t="str">
        <f>IF('Data Export'!$C110="","", "")</f>
        <v/>
      </c>
      <c r="Y110" t="str">
        <f>IF('Data Export'!$C110="","", "")</f>
        <v/>
      </c>
      <c r="Z110" s="121"/>
      <c r="AA110" t="str">
        <f>IF('Data Export'!$C110="","", "")</f>
        <v/>
      </c>
      <c r="AB110" t="str">
        <f>IF('Data Export'!$C110="","", "")</f>
        <v/>
      </c>
      <c r="AC110" t="str">
        <f>IF('Data Export'!$C110="","", "")</f>
        <v/>
      </c>
      <c r="AD110" t="str">
        <f>IF('Data Export'!$C110="","", "")</f>
        <v/>
      </c>
      <c r="AE110" s="121"/>
      <c r="AF110" t="str">
        <f>IF('Data Export'!$C110="","", "")</f>
        <v/>
      </c>
      <c r="AG110" t="str">
        <f>IF('Data Export'!$C110="","", "")</f>
        <v/>
      </c>
      <c r="AH110" t="str">
        <f>IF('Data Export'!$C110="","", "")</f>
        <v/>
      </c>
      <c r="AI110" s="374">
        <f>IF('Data Export'!$C110="","", 'Door Gaskets'!H16)</f>
        <v>0</v>
      </c>
      <c r="AJ110" t="str">
        <f>IF('Data Export'!$C110="","", "")</f>
        <v/>
      </c>
      <c r="AK110" t="str">
        <f>IF('Data Export'!$C110="","", "")</f>
        <v/>
      </c>
      <c r="AL110" t="str">
        <f>IF('Data Export'!$C110="","", "")</f>
        <v/>
      </c>
      <c r="AM110" t="str">
        <f>IF('Data Export'!$C110="","", "")</f>
        <v/>
      </c>
      <c r="AN110" t="str">
        <f>IF('Data Export'!$C110="","", "")</f>
        <v/>
      </c>
    </row>
    <row r="111" spans="1:45" s="90" customFormat="1" x14ac:dyDescent="0.2">
      <c r="A111" t="str">
        <f>'Door Gaskets'!$B$3</f>
        <v>Door Gaskets for Walk In and Reach In Coolers and Freezers</v>
      </c>
      <c r="B111" s="90">
        <v>110</v>
      </c>
      <c r="C111">
        <f>IF('Door Gaskets'!M17&gt;0,'Door Gaskets'!I17,"")</f>
        <v>0</v>
      </c>
      <c r="D111" t="str">
        <f>IF($C111="","",IF(AND('Door Gaskets'!G17='Look Up Tables'!$D$4,'Door Gaskets'!H17='Look Up Tables'!$I$67),'Look Up Tables'!$AS$38,IF(AND('Door Gaskets'!G17='Look Up Tables'!$D$3,'Door Gaskets'!H17='Look Up Tables'!$I$68),'Look Up Tables'!$AS$39,IF(AND('Door Gaskets'!G17='Look Up Tables'!$D$4,'Door Gaskets'!H17='Look Up Tables'!$I$68),'Look Up Tables'!$AS$40,'Look Up Tables'!$AS$41))))</f>
        <v>DoorGasketWIFrz</v>
      </c>
      <c r="E111" t="str">
        <f>IF('Data Export'!$C111="","", 'Door Gaskets'!M17)</f>
        <v/>
      </c>
      <c r="F111" s="373">
        <f>IF('Data Export'!C111="","", 'Project Summary'!$C$6)</f>
        <v>0</v>
      </c>
      <c r="G111">
        <f>IF('Data Export'!$C111="","",'Door Gaskets'!J17)</f>
        <v>0</v>
      </c>
      <c r="H111">
        <f>IF('Data Export'!$C111="","",'Door Gaskets'!K17)</f>
        <v>0</v>
      </c>
      <c r="I111">
        <f>IF('Data Export'!$C111="","", 'Project Summary'!$H$1)</f>
        <v>4.1399999999999997</v>
      </c>
      <c r="J111">
        <f>IF('Data Export'!$C111="","",'Door Gaskets'!D17)</f>
        <v>0</v>
      </c>
      <c r="K111">
        <f>IF('Data Export'!$C111="","",'Door Gaskets'!E17)</f>
        <v>0</v>
      </c>
      <c r="L111">
        <f>IF('Data Export'!$C111="","", 'Project Summary'!$C$13)</f>
        <v>0</v>
      </c>
      <c r="M111" t="str">
        <f>IF('Data Export'!$C111="","", "")</f>
        <v/>
      </c>
      <c r="N111" t="str">
        <f>IF('Data Export'!$C111="","", "")</f>
        <v/>
      </c>
      <c r="O111" s="374">
        <f>IF('Data Export'!$C111="","",IF('Door Gaskets'!G17="Refrigeration","Refrigerator",'Door Gaskets'!G17))</f>
        <v>0</v>
      </c>
      <c r="P111" t="str">
        <f>IF('Data Export'!$C111="","", "")</f>
        <v/>
      </c>
      <c r="Q111" t="str">
        <f>IF('Data Export'!$C111="","", "")</f>
        <v/>
      </c>
      <c r="R111" t="str">
        <f>IF('Data Export'!$C111="","", "")</f>
        <v/>
      </c>
      <c r="S111" t="str">
        <f>IF('Data Export'!$C111="","", "")</f>
        <v/>
      </c>
      <c r="T111" t="str">
        <f>IF('Data Export'!$C111="","", "")</f>
        <v/>
      </c>
      <c r="U111" t="str">
        <f>IF('Data Export'!$C111="","", "")</f>
        <v/>
      </c>
      <c r="V111" t="str">
        <f>IF('Data Export'!$C111="","", "")</f>
        <v/>
      </c>
      <c r="W111" t="str">
        <f>IF('Data Export'!$C111="","", "")</f>
        <v/>
      </c>
      <c r="X111" t="str">
        <f>IF('Data Export'!$C111="","", "")</f>
        <v/>
      </c>
      <c r="Y111" t="str">
        <f>IF('Data Export'!$C111="","", "")</f>
        <v/>
      </c>
      <c r="Z111" s="121"/>
      <c r="AA111" t="str">
        <f>IF('Data Export'!$C111="","", "")</f>
        <v/>
      </c>
      <c r="AB111" t="str">
        <f>IF('Data Export'!$C111="","", "")</f>
        <v/>
      </c>
      <c r="AC111" t="str">
        <f>IF('Data Export'!$C111="","", "")</f>
        <v/>
      </c>
      <c r="AD111" t="str">
        <f>IF('Data Export'!$C111="","", "")</f>
        <v/>
      </c>
      <c r="AE111" s="121"/>
      <c r="AF111" t="str">
        <f>IF('Data Export'!$C111="","", "")</f>
        <v/>
      </c>
      <c r="AG111" t="str">
        <f>IF('Data Export'!$C111="","", "")</f>
        <v/>
      </c>
      <c r="AH111" t="str">
        <f>IF('Data Export'!$C111="","", "")</f>
        <v/>
      </c>
      <c r="AI111" s="374">
        <f>IF('Data Export'!$C111="","", 'Door Gaskets'!H17)</f>
        <v>0</v>
      </c>
      <c r="AJ111" t="str">
        <f>IF('Data Export'!$C111="","", "")</f>
        <v/>
      </c>
      <c r="AK111" t="str">
        <f>IF('Data Export'!$C111="","", "")</f>
        <v/>
      </c>
      <c r="AL111" t="str">
        <f>IF('Data Export'!$C111="","", "")</f>
        <v/>
      </c>
      <c r="AM111" t="str">
        <f>IF('Data Export'!$C111="","", "")</f>
        <v/>
      </c>
      <c r="AN111" t="str">
        <f>IF('Data Export'!$C111="","", "")</f>
        <v/>
      </c>
      <c r="AO111" s="113"/>
      <c r="AP111" s="116"/>
      <c r="AQ111" s="116"/>
      <c r="AR111" s="116"/>
      <c r="AS111" s="116"/>
    </row>
    <row r="112" spans="1:45" x14ac:dyDescent="0.2">
      <c r="A112" t="str">
        <f>'Special Doors'!$B$3</f>
        <v>Special Doors with Low or Anti Sweat Heat for Low Temp Case</v>
      </c>
      <c r="B112">
        <v>111</v>
      </c>
      <c r="C112">
        <f>IF('Special Doors'!Q8&gt;0,'Special Doors'!J8,"")</f>
        <v>0</v>
      </c>
      <c r="D112" t="str">
        <f>IF($C112="","",'Look Up Tables'!$AS$78)</f>
        <v>SpecDoors</v>
      </c>
      <c r="E112" t="str">
        <f>IF('Data Export'!$C112="","", 'Special Doors'!Q8)</f>
        <v/>
      </c>
      <c r="F112" s="373">
        <f>IF('Data Export'!C112="","", 'Project Summary'!$C$6)</f>
        <v>0</v>
      </c>
      <c r="G112">
        <f>IF('Data Export'!$C112="","",'Special Doors'!N8)</f>
        <v>0</v>
      </c>
      <c r="H112">
        <f>IF('Data Export'!$C112="","",'Special Doors'!O8)</f>
        <v>0</v>
      </c>
      <c r="I112">
        <f>IF('Data Export'!$C112="","", 'Project Summary'!$H$1)</f>
        <v>4.1399999999999997</v>
      </c>
      <c r="J112">
        <f>IF('Data Export'!$C112="","",'Special Doors'!D8)</f>
        <v>0</v>
      </c>
      <c r="K112">
        <f>IF('Data Export'!$C112="","",'Special Doors'!E8)</f>
        <v>0</v>
      </c>
      <c r="L112">
        <f>IF('Data Export'!$C112="","", 'Project Summary'!$C$13)</f>
        <v>0</v>
      </c>
      <c r="M112" t="str">
        <f>IF('Data Export'!$C112="","", "")</f>
        <v/>
      </c>
      <c r="N112">
        <f>IF('Data Export'!$C112="","", C112)</f>
        <v>0</v>
      </c>
      <c r="O112" s="374">
        <f>IF('Data Export'!$C112="","",IF('Special Doors'!G8="Refrigeration","Refrigerator",'Special Doors'!G8))</f>
        <v>0</v>
      </c>
      <c r="P112" t="str">
        <f>IF('Data Export'!$C112="","", "")</f>
        <v/>
      </c>
      <c r="Q112" t="str">
        <f>IF('Data Export'!$C112="","", "")</f>
        <v/>
      </c>
      <c r="R112" t="str">
        <f>IF('Data Export'!$C112="","", "")</f>
        <v/>
      </c>
      <c r="S112" t="str">
        <f>IF('Data Export'!$C112="","", "")</f>
        <v/>
      </c>
      <c r="T112" t="str">
        <f>IF('Data Export'!$C112="","", "")</f>
        <v/>
      </c>
      <c r="U112" t="str">
        <f>IF('Data Export'!$C112="","", "")</f>
        <v/>
      </c>
      <c r="V112" t="str">
        <f>IF('Data Export'!$C112="","", "")</f>
        <v/>
      </c>
      <c r="W112" t="str">
        <f>IF('Data Export'!$C112="","", "")</f>
        <v/>
      </c>
      <c r="X112" t="str">
        <f>IF('Data Export'!$C112="","", "")</f>
        <v/>
      </c>
      <c r="Y112" t="str">
        <f>IF('Data Export'!$C112="","", "")</f>
        <v/>
      </c>
      <c r="Z112" t="str">
        <f>IF('Data Export'!$C112="","", "")</f>
        <v/>
      </c>
      <c r="AA112" t="str">
        <f>IF('Data Export'!$C112="","", "")</f>
        <v/>
      </c>
      <c r="AB112" t="str">
        <f>IF('Data Export'!$C112="","", "")</f>
        <v/>
      </c>
      <c r="AC112" t="str">
        <f>IF('Data Export'!$C112="","", "")</f>
        <v/>
      </c>
      <c r="AD112" t="str">
        <f>IF('Data Export'!$C112="","", "")</f>
        <v/>
      </c>
      <c r="AE112">
        <f>IF('Data Export'!$C112="","", 'Door Gaskets'!H18)</f>
        <v>0</v>
      </c>
      <c r="AF112">
        <f>IF('Data Export'!$C112="","", 'Special Doors'!I8)</f>
        <v>0</v>
      </c>
      <c r="AG112" t="str">
        <f>IF('Data Export'!$C112="","", "")</f>
        <v/>
      </c>
      <c r="AH112" t="str">
        <f>IF('Data Export'!$C112="","", "")</f>
        <v/>
      </c>
      <c r="AI112" t="str">
        <f>IF('Data Export'!$C112="","", "")</f>
        <v/>
      </c>
      <c r="AJ112">
        <f>IF('Data Export'!$C112="","", 'Special Doors'!H8)</f>
        <v>0</v>
      </c>
      <c r="AK112">
        <f>IF('Data Export'!$C112="","", 'Special Doors'!I8)</f>
        <v>0</v>
      </c>
      <c r="AL112" s="121"/>
      <c r="AM112" t="str">
        <f>IF('Data Export'!$C112="","", "")</f>
        <v/>
      </c>
      <c r="AN112" t="str">
        <f>IF('Data Export'!$C112="","", "")</f>
        <v/>
      </c>
    </row>
    <row r="113" spans="1:45" x14ac:dyDescent="0.2">
      <c r="A113" t="str">
        <f>'Special Doors'!$B$3</f>
        <v>Special Doors with Low or Anti Sweat Heat for Low Temp Case</v>
      </c>
      <c r="B113">
        <v>112</v>
      </c>
      <c r="C113">
        <f>IF('Special Doors'!Q9&gt;0,'Special Doors'!J9,"")</f>
        <v>0</v>
      </c>
      <c r="D113" t="str">
        <f>IF($C113="","",'Look Up Tables'!$AS$78)</f>
        <v>SpecDoors</v>
      </c>
      <c r="E113" t="str">
        <f>IF('Data Export'!$C113="","", 'Special Doors'!Q9)</f>
        <v/>
      </c>
      <c r="F113" s="373">
        <f>IF('Data Export'!C113="","", 'Project Summary'!$C$6)</f>
        <v>0</v>
      </c>
      <c r="G113">
        <f>IF('Data Export'!$C113="","",'Special Doors'!N9)</f>
        <v>0</v>
      </c>
      <c r="H113">
        <f>IF('Data Export'!$C113="","",'Special Doors'!O9)</f>
        <v>0</v>
      </c>
      <c r="I113">
        <f>IF('Data Export'!$C113="","", 'Project Summary'!$H$1)</f>
        <v>4.1399999999999997</v>
      </c>
      <c r="J113">
        <f>IF('Data Export'!$C113="","",'Special Doors'!D9)</f>
        <v>0</v>
      </c>
      <c r="K113">
        <f>IF('Data Export'!$C113="","",'Special Doors'!E9)</f>
        <v>0</v>
      </c>
      <c r="L113">
        <f>IF('Data Export'!$C113="","", 'Project Summary'!$C$13)</f>
        <v>0</v>
      </c>
      <c r="M113" t="str">
        <f>IF('Data Export'!$C113="","", "")</f>
        <v/>
      </c>
      <c r="N113">
        <f>IF('Data Export'!$C113="","", C113)</f>
        <v>0</v>
      </c>
      <c r="O113" s="374">
        <f>IF('Data Export'!$C113="","",IF('Special Doors'!G9="Refrigeration","Refrigerator",'Special Doors'!G9))</f>
        <v>0</v>
      </c>
      <c r="P113" t="str">
        <f>IF('Data Export'!$C113="","", "")</f>
        <v/>
      </c>
      <c r="Q113" t="str">
        <f>IF('Data Export'!$C113="","", "")</f>
        <v/>
      </c>
      <c r="R113" t="str">
        <f>IF('Data Export'!$C113="","", "")</f>
        <v/>
      </c>
      <c r="S113" t="str">
        <f>IF('Data Export'!$C113="","", "")</f>
        <v/>
      </c>
      <c r="T113" t="str">
        <f>IF('Data Export'!$C113="","", "")</f>
        <v/>
      </c>
      <c r="U113" t="str">
        <f>IF('Data Export'!$C113="","", "")</f>
        <v/>
      </c>
      <c r="V113" t="str">
        <f>IF('Data Export'!$C113="","", "")</f>
        <v/>
      </c>
      <c r="W113" t="str">
        <f>IF('Data Export'!$C113="","", "")</f>
        <v/>
      </c>
      <c r="X113" t="str">
        <f>IF('Data Export'!$C113="","", "")</f>
        <v/>
      </c>
      <c r="Y113" t="str">
        <f>IF('Data Export'!$C113="","", "")</f>
        <v/>
      </c>
      <c r="Z113" t="str">
        <f>IF('Data Export'!$C113="","", "")</f>
        <v/>
      </c>
      <c r="AA113" t="str">
        <f>IF('Data Export'!$C113="","", "")</f>
        <v/>
      </c>
      <c r="AB113" t="str">
        <f>IF('Data Export'!$C113="","", "")</f>
        <v/>
      </c>
      <c r="AC113" t="str">
        <f>IF('Data Export'!$C113="","", "")</f>
        <v/>
      </c>
      <c r="AD113" t="str">
        <f>IF('Data Export'!$C113="","", "")</f>
        <v/>
      </c>
      <c r="AE113">
        <f>IF('Data Export'!$C113="","", 'Door Gaskets'!H19)</f>
        <v>0</v>
      </c>
      <c r="AF113">
        <f>IF('Data Export'!$C113="","", 'Special Doors'!I9)</f>
        <v>0</v>
      </c>
      <c r="AG113" t="str">
        <f>IF('Data Export'!$C113="","", "")</f>
        <v/>
      </c>
      <c r="AH113" t="str">
        <f>IF('Data Export'!$C113="","", "")</f>
        <v/>
      </c>
      <c r="AI113" t="str">
        <f>IF('Data Export'!$C113="","", "")</f>
        <v/>
      </c>
      <c r="AJ113">
        <f>IF('Data Export'!$C113="","", 'Special Doors'!H9)</f>
        <v>0</v>
      </c>
      <c r="AK113">
        <f>IF('Data Export'!$C113="","", 'Special Doors'!I9)</f>
        <v>0</v>
      </c>
      <c r="AL113" s="121"/>
      <c r="AM113" t="str">
        <f>IF('Data Export'!$C113="","", "")</f>
        <v/>
      </c>
      <c r="AN113" t="str">
        <f>IF('Data Export'!$C113="","", "")</f>
        <v/>
      </c>
    </row>
    <row r="114" spans="1:45" x14ac:dyDescent="0.2">
      <c r="A114" t="str">
        <f>'Special Doors'!$B$3</f>
        <v>Special Doors with Low or Anti Sweat Heat for Low Temp Case</v>
      </c>
      <c r="B114">
        <v>113</v>
      </c>
      <c r="C114">
        <f>IF('Special Doors'!Q10&gt;0,'Special Doors'!J10,"")</f>
        <v>0</v>
      </c>
      <c r="D114" t="str">
        <f>IF($C114="","",'Look Up Tables'!$AS$78)</f>
        <v>SpecDoors</v>
      </c>
      <c r="E114" t="str">
        <f>IF('Data Export'!$C114="","", 'Special Doors'!Q10)</f>
        <v/>
      </c>
      <c r="F114" s="373">
        <f>IF('Data Export'!C114="","", 'Project Summary'!$C$6)</f>
        <v>0</v>
      </c>
      <c r="G114">
        <f>IF('Data Export'!$C114="","",'Special Doors'!N10)</f>
        <v>0</v>
      </c>
      <c r="H114">
        <f>IF('Data Export'!$C114="","",'Special Doors'!O10)</f>
        <v>0</v>
      </c>
      <c r="I114">
        <f>IF('Data Export'!$C114="","", 'Project Summary'!$H$1)</f>
        <v>4.1399999999999997</v>
      </c>
      <c r="J114">
        <f>IF('Data Export'!$C114="","",'Special Doors'!D10)</f>
        <v>0</v>
      </c>
      <c r="K114">
        <f>IF('Data Export'!$C114="","",'Special Doors'!E10)</f>
        <v>0</v>
      </c>
      <c r="L114">
        <f>IF('Data Export'!$C114="","", 'Project Summary'!$C$13)</f>
        <v>0</v>
      </c>
      <c r="M114" t="str">
        <f>IF('Data Export'!$C114="","", "")</f>
        <v/>
      </c>
      <c r="N114">
        <f>IF('Data Export'!$C114="","", C114)</f>
        <v>0</v>
      </c>
      <c r="O114" s="374">
        <f>IF('Data Export'!$C114="","",IF('Special Doors'!G10="Refrigeration","Refrigerator",'Special Doors'!G10))</f>
        <v>0</v>
      </c>
      <c r="P114" t="str">
        <f>IF('Data Export'!$C114="","", "")</f>
        <v/>
      </c>
      <c r="Q114" t="str">
        <f>IF('Data Export'!$C114="","", "")</f>
        <v/>
      </c>
      <c r="R114" t="str">
        <f>IF('Data Export'!$C114="","", "")</f>
        <v/>
      </c>
      <c r="S114" t="str">
        <f>IF('Data Export'!$C114="","", "")</f>
        <v/>
      </c>
      <c r="T114" t="str">
        <f>IF('Data Export'!$C114="","", "")</f>
        <v/>
      </c>
      <c r="U114" t="str">
        <f>IF('Data Export'!$C114="","", "")</f>
        <v/>
      </c>
      <c r="V114" t="str">
        <f>IF('Data Export'!$C114="","", "")</f>
        <v/>
      </c>
      <c r="W114" t="str">
        <f>IF('Data Export'!$C114="","", "")</f>
        <v/>
      </c>
      <c r="X114" t="str">
        <f>IF('Data Export'!$C114="","", "")</f>
        <v/>
      </c>
      <c r="Y114" t="str">
        <f>IF('Data Export'!$C114="","", "")</f>
        <v/>
      </c>
      <c r="Z114" t="str">
        <f>IF('Data Export'!$C114="","", "")</f>
        <v/>
      </c>
      <c r="AA114" t="str">
        <f>IF('Data Export'!$C114="","", "")</f>
        <v/>
      </c>
      <c r="AB114" t="str">
        <f>IF('Data Export'!$C114="","", "")</f>
        <v/>
      </c>
      <c r="AC114" t="str">
        <f>IF('Data Export'!$C114="","", "")</f>
        <v/>
      </c>
      <c r="AD114" t="str">
        <f>IF('Data Export'!$C114="","", "")</f>
        <v/>
      </c>
      <c r="AE114">
        <f>IF('Data Export'!$C114="","", 'Door Gaskets'!H20)</f>
        <v>0</v>
      </c>
      <c r="AF114">
        <f>IF('Data Export'!$C114="","", 'Special Doors'!I10)</f>
        <v>0</v>
      </c>
      <c r="AG114" t="str">
        <f>IF('Data Export'!$C114="","", "")</f>
        <v/>
      </c>
      <c r="AH114" t="str">
        <f>IF('Data Export'!$C114="","", "")</f>
        <v/>
      </c>
      <c r="AI114" t="str">
        <f>IF('Data Export'!$C114="","", "")</f>
        <v/>
      </c>
      <c r="AJ114">
        <f>IF('Data Export'!$C114="","", 'Special Doors'!H10)</f>
        <v>0</v>
      </c>
      <c r="AK114">
        <f>IF('Data Export'!$C114="","", 'Special Doors'!I10)</f>
        <v>0</v>
      </c>
      <c r="AL114" s="121"/>
      <c r="AM114" t="str">
        <f>IF('Data Export'!$C114="","", "")</f>
        <v/>
      </c>
      <c r="AN114" t="str">
        <f>IF('Data Export'!$C114="","", "")</f>
        <v/>
      </c>
    </row>
    <row r="115" spans="1:45" x14ac:dyDescent="0.2">
      <c r="A115" t="str">
        <f>'Special Doors'!$B$3</f>
        <v>Special Doors with Low or Anti Sweat Heat for Low Temp Case</v>
      </c>
      <c r="B115">
        <v>114</v>
      </c>
      <c r="C115">
        <f>IF('Special Doors'!Q11&gt;0,'Special Doors'!J11,"")</f>
        <v>0</v>
      </c>
      <c r="D115" t="str">
        <f>IF($C115="","",'Look Up Tables'!$AS$78)</f>
        <v>SpecDoors</v>
      </c>
      <c r="E115" t="str">
        <f>IF('Data Export'!$C115="","", 'Special Doors'!Q11)</f>
        <v/>
      </c>
      <c r="F115" s="373">
        <f>IF('Data Export'!C115="","", 'Project Summary'!$C$6)</f>
        <v>0</v>
      </c>
      <c r="G115">
        <f>IF('Data Export'!$C115="","",'Special Doors'!N11)</f>
        <v>0</v>
      </c>
      <c r="H115">
        <f>IF('Data Export'!$C115="","",'Special Doors'!O11)</f>
        <v>0</v>
      </c>
      <c r="I115">
        <f>IF('Data Export'!$C115="","", 'Project Summary'!$H$1)</f>
        <v>4.1399999999999997</v>
      </c>
      <c r="J115">
        <f>IF('Data Export'!$C115="","",'Special Doors'!D11)</f>
        <v>0</v>
      </c>
      <c r="K115">
        <f>IF('Data Export'!$C115="","",'Special Doors'!E11)</f>
        <v>0</v>
      </c>
      <c r="L115">
        <f>IF('Data Export'!$C115="","", 'Project Summary'!$C$13)</f>
        <v>0</v>
      </c>
      <c r="M115" t="str">
        <f>IF('Data Export'!$C115="","", "")</f>
        <v/>
      </c>
      <c r="N115">
        <f>IF('Data Export'!$C115="","", C115)</f>
        <v>0</v>
      </c>
      <c r="O115" s="374">
        <f>IF('Data Export'!$C115="","",IF('Special Doors'!G11="Refrigeration","Refrigerator",'Special Doors'!G11))</f>
        <v>0</v>
      </c>
      <c r="P115" t="str">
        <f>IF('Data Export'!$C115="","", "")</f>
        <v/>
      </c>
      <c r="Q115" t="str">
        <f>IF('Data Export'!$C115="","", "")</f>
        <v/>
      </c>
      <c r="R115" t="str">
        <f>IF('Data Export'!$C115="","", "")</f>
        <v/>
      </c>
      <c r="S115" t="str">
        <f>IF('Data Export'!$C115="","", "")</f>
        <v/>
      </c>
      <c r="T115" t="str">
        <f>IF('Data Export'!$C115="","", "")</f>
        <v/>
      </c>
      <c r="U115" t="str">
        <f>IF('Data Export'!$C115="","", "")</f>
        <v/>
      </c>
      <c r="V115" t="str">
        <f>IF('Data Export'!$C115="","", "")</f>
        <v/>
      </c>
      <c r="W115" t="str">
        <f>IF('Data Export'!$C115="","", "")</f>
        <v/>
      </c>
      <c r="X115" t="str">
        <f>IF('Data Export'!$C115="","", "")</f>
        <v/>
      </c>
      <c r="Y115" t="str">
        <f>IF('Data Export'!$C115="","", "")</f>
        <v/>
      </c>
      <c r="Z115" t="str">
        <f>IF('Data Export'!$C115="","", "")</f>
        <v/>
      </c>
      <c r="AA115" t="str">
        <f>IF('Data Export'!$C115="","", "")</f>
        <v/>
      </c>
      <c r="AB115" t="str">
        <f>IF('Data Export'!$C115="","", "")</f>
        <v/>
      </c>
      <c r="AC115" t="str">
        <f>IF('Data Export'!$C115="","", "")</f>
        <v/>
      </c>
      <c r="AD115" t="str">
        <f>IF('Data Export'!$C115="","", "")</f>
        <v/>
      </c>
      <c r="AE115">
        <f>IF('Data Export'!$C115="","", 'Door Gaskets'!H21)</f>
        <v>0</v>
      </c>
      <c r="AF115">
        <f>IF('Data Export'!$C115="","", 'Special Doors'!I11)</f>
        <v>0</v>
      </c>
      <c r="AG115" t="str">
        <f>IF('Data Export'!$C115="","", "")</f>
        <v/>
      </c>
      <c r="AH115" t="str">
        <f>IF('Data Export'!$C115="","", "")</f>
        <v/>
      </c>
      <c r="AI115" t="str">
        <f>IF('Data Export'!$C115="","", "")</f>
        <v/>
      </c>
      <c r="AJ115">
        <f>IF('Data Export'!$C115="","", 'Special Doors'!H11)</f>
        <v>0</v>
      </c>
      <c r="AK115">
        <f>IF('Data Export'!$C115="","", 'Special Doors'!I11)</f>
        <v>0</v>
      </c>
      <c r="AL115" s="121"/>
      <c r="AM115" t="str">
        <f>IF('Data Export'!$C115="","", "")</f>
        <v/>
      </c>
      <c r="AN115" t="str">
        <f>IF('Data Export'!$C115="","", "")</f>
        <v/>
      </c>
    </row>
    <row r="116" spans="1:45" x14ac:dyDescent="0.2">
      <c r="A116" t="str">
        <f>'Special Doors'!$B$3</f>
        <v>Special Doors with Low or Anti Sweat Heat for Low Temp Case</v>
      </c>
      <c r="B116">
        <v>115</v>
      </c>
      <c r="C116">
        <f>IF('Special Doors'!Q12&gt;0,'Special Doors'!J12,"")</f>
        <v>0</v>
      </c>
      <c r="D116" t="str">
        <f>IF($C116="","",'Look Up Tables'!$AS$78)</f>
        <v>SpecDoors</v>
      </c>
      <c r="E116" t="str">
        <f>IF('Data Export'!$C116="","", 'Special Doors'!Q12)</f>
        <v/>
      </c>
      <c r="F116" s="373">
        <f>IF('Data Export'!C116="","", 'Project Summary'!$C$6)</f>
        <v>0</v>
      </c>
      <c r="G116">
        <f>IF('Data Export'!$C116="","",'Special Doors'!N12)</f>
        <v>0</v>
      </c>
      <c r="H116">
        <f>IF('Data Export'!$C116="","",'Special Doors'!O12)</f>
        <v>0</v>
      </c>
      <c r="I116">
        <f>IF('Data Export'!$C116="","", 'Project Summary'!$H$1)</f>
        <v>4.1399999999999997</v>
      </c>
      <c r="J116">
        <f>IF('Data Export'!$C116="","",'Special Doors'!D12)</f>
        <v>0</v>
      </c>
      <c r="K116">
        <f>IF('Data Export'!$C116="","",'Special Doors'!E12)</f>
        <v>0</v>
      </c>
      <c r="L116">
        <f>IF('Data Export'!$C116="","", 'Project Summary'!$C$13)</f>
        <v>0</v>
      </c>
      <c r="M116" t="str">
        <f>IF('Data Export'!$C116="","", "")</f>
        <v/>
      </c>
      <c r="N116">
        <f>IF('Data Export'!$C116="","", C116)</f>
        <v>0</v>
      </c>
      <c r="O116" s="374">
        <f>IF('Data Export'!$C116="","",IF('Special Doors'!G12="Refrigeration","Refrigerator",'Special Doors'!G12))</f>
        <v>0</v>
      </c>
      <c r="P116" t="str">
        <f>IF('Data Export'!$C116="","", "")</f>
        <v/>
      </c>
      <c r="Q116" t="str">
        <f>IF('Data Export'!$C116="","", "")</f>
        <v/>
      </c>
      <c r="R116" t="str">
        <f>IF('Data Export'!$C116="","", "")</f>
        <v/>
      </c>
      <c r="S116" t="str">
        <f>IF('Data Export'!$C116="","", "")</f>
        <v/>
      </c>
      <c r="T116" t="str">
        <f>IF('Data Export'!$C116="","", "")</f>
        <v/>
      </c>
      <c r="U116" t="str">
        <f>IF('Data Export'!$C116="","", "")</f>
        <v/>
      </c>
      <c r="V116" t="str">
        <f>IF('Data Export'!$C116="","", "")</f>
        <v/>
      </c>
      <c r="W116" t="str">
        <f>IF('Data Export'!$C116="","", "")</f>
        <v/>
      </c>
      <c r="X116" t="str">
        <f>IF('Data Export'!$C116="","", "")</f>
        <v/>
      </c>
      <c r="Y116" t="str">
        <f>IF('Data Export'!$C116="","", "")</f>
        <v/>
      </c>
      <c r="Z116" t="str">
        <f>IF('Data Export'!$C116="","", "")</f>
        <v/>
      </c>
      <c r="AA116" t="str">
        <f>IF('Data Export'!$C116="","", "")</f>
        <v/>
      </c>
      <c r="AB116" t="str">
        <f>IF('Data Export'!$C116="","", "")</f>
        <v/>
      </c>
      <c r="AC116" t="str">
        <f>IF('Data Export'!$C116="","", "")</f>
        <v/>
      </c>
      <c r="AD116" t="str">
        <f>IF('Data Export'!$C116="","", "")</f>
        <v/>
      </c>
      <c r="AE116">
        <f>IF('Data Export'!$C116="","", 'Door Gaskets'!H22)</f>
        <v>0</v>
      </c>
      <c r="AF116">
        <f>IF('Data Export'!$C116="","", 'Special Doors'!I12)</f>
        <v>0</v>
      </c>
      <c r="AG116" t="str">
        <f>IF('Data Export'!$C116="","", "")</f>
        <v/>
      </c>
      <c r="AH116" t="str">
        <f>IF('Data Export'!$C116="","", "")</f>
        <v/>
      </c>
      <c r="AI116" t="str">
        <f>IF('Data Export'!$C116="","", "")</f>
        <v/>
      </c>
      <c r="AJ116">
        <f>IF('Data Export'!$C116="","", 'Special Doors'!H12)</f>
        <v>0</v>
      </c>
      <c r="AK116">
        <f>IF('Data Export'!$C116="","", 'Special Doors'!I12)</f>
        <v>0</v>
      </c>
      <c r="AL116" s="121"/>
      <c r="AM116" t="str">
        <f>IF('Data Export'!$C116="","", "")</f>
        <v/>
      </c>
      <c r="AN116" t="str">
        <f>IF('Data Export'!$C116="","", "")</f>
        <v/>
      </c>
    </row>
    <row r="117" spans="1:45" x14ac:dyDescent="0.2">
      <c r="A117" t="str">
        <f>'Special Doors'!$B$3</f>
        <v>Special Doors with Low or Anti Sweat Heat for Low Temp Case</v>
      </c>
      <c r="B117">
        <v>116</v>
      </c>
      <c r="C117">
        <f>IF('Special Doors'!Q13&gt;0,'Special Doors'!J13,"")</f>
        <v>0</v>
      </c>
      <c r="D117" t="str">
        <f>IF($C117="","",'Look Up Tables'!$AS$78)</f>
        <v>SpecDoors</v>
      </c>
      <c r="E117" t="str">
        <f>IF('Data Export'!$C117="","", 'Special Doors'!Q13)</f>
        <v/>
      </c>
      <c r="F117" s="373">
        <f>IF('Data Export'!C117="","", 'Project Summary'!$C$6)</f>
        <v>0</v>
      </c>
      <c r="G117">
        <f>IF('Data Export'!$C117="","",'Special Doors'!N13)</f>
        <v>0</v>
      </c>
      <c r="H117">
        <f>IF('Data Export'!$C117="","",'Special Doors'!O13)</f>
        <v>0</v>
      </c>
      <c r="I117">
        <f>IF('Data Export'!$C117="","", 'Project Summary'!$H$1)</f>
        <v>4.1399999999999997</v>
      </c>
      <c r="J117">
        <f>IF('Data Export'!$C117="","",'Special Doors'!D13)</f>
        <v>0</v>
      </c>
      <c r="K117">
        <f>IF('Data Export'!$C117="","",'Special Doors'!E13)</f>
        <v>0</v>
      </c>
      <c r="L117">
        <f>IF('Data Export'!$C117="","", 'Project Summary'!$C$13)</f>
        <v>0</v>
      </c>
      <c r="M117" t="str">
        <f>IF('Data Export'!$C117="","", "")</f>
        <v/>
      </c>
      <c r="N117">
        <f>IF('Data Export'!$C117="","", C117)</f>
        <v>0</v>
      </c>
      <c r="O117" s="374">
        <f>IF('Data Export'!$C117="","",IF('Special Doors'!G13="Refrigeration","Refrigerator",'Special Doors'!G13))</f>
        <v>0</v>
      </c>
      <c r="P117" t="str">
        <f>IF('Data Export'!$C117="","", "")</f>
        <v/>
      </c>
      <c r="Q117" t="str">
        <f>IF('Data Export'!$C117="","", "")</f>
        <v/>
      </c>
      <c r="R117" t="str">
        <f>IF('Data Export'!$C117="","", "")</f>
        <v/>
      </c>
      <c r="S117" t="str">
        <f>IF('Data Export'!$C117="","", "")</f>
        <v/>
      </c>
      <c r="T117" t="str">
        <f>IF('Data Export'!$C117="","", "")</f>
        <v/>
      </c>
      <c r="U117" t="str">
        <f>IF('Data Export'!$C117="","", "")</f>
        <v/>
      </c>
      <c r="V117" t="str">
        <f>IF('Data Export'!$C117="","", "")</f>
        <v/>
      </c>
      <c r="W117" t="str">
        <f>IF('Data Export'!$C117="","", "")</f>
        <v/>
      </c>
      <c r="X117" t="str">
        <f>IF('Data Export'!$C117="","", "")</f>
        <v/>
      </c>
      <c r="Y117" t="str">
        <f>IF('Data Export'!$C117="","", "")</f>
        <v/>
      </c>
      <c r="Z117" t="str">
        <f>IF('Data Export'!$C117="","", "")</f>
        <v/>
      </c>
      <c r="AA117" t="str">
        <f>IF('Data Export'!$C117="","", "")</f>
        <v/>
      </c>
      <c r="AB117" t="str">
        <f>IF('Data Export'!$C117="","", "")</f>
        <v/>
      </c>
      <c r="AC117" t="str">
        <f>IF('Data Export'!$C117="","", "")</f>
        <v/>
      </c>
      <c r="AD117" t="str">
        <f>IF('Data Export'!$C117="","", "")</f>
        <v/>
      </c>
      <c r="AE117">
        <f>IF('Data Export'!$C117="","", 'Door Gaskets'!H23)</f>
        <v>0</v>
      </c>
      <c r="AF117">
        <f>IF('Data Export'!$C117="","", 'Special Doors'!I13)</f>
        <v>0</v>
      </c>
      <c r="AG117" t="str">
        <f>IF('Data Export'!$C117="","", "")</f>
        <v/>
      </c>
      <c r="AH117" t="str">
        <f>IF('Data Export'!$C117="","", "")</f>
        <v/>
      </c>
      <c r="AI117" t="str">
        <f>IF('Data Export'!$C117="","", "")</f>
        <v/>
      </c>
      <c r="AJ117">
        <f>IF('Data Export'!$C117="","", 'Special Doors'!H13)</f>
        <v>0</v>
      </c>
      <c r="AK117">
        <f>IF('Data Export'!$C117="","", 'Special Doors'!I13)</f>
        <v>0</v>
      </c>
      <c r="AL117" s="121"/>
      <c r="AM117" t="str">
        <f>IF('Data Export'!$C117="","", "")</f>
        <v/>
      </c>
      <c r="AN117" t="str">
        <f>IF('Data Export'!$C117="","", "")</f>
        <v/>
      </c>
    </row>
    <row r="118" spans="1:45" x14ac:dyDescent="0.2">
      <c r="A118" t="str">
        <f>'Special Doors'!$B$3</f>
        <v>Special Doors with Low or Anti Sweat Heat for Low Temp Case</v>
      </c>
      <c r="B118">
        <v>117</v>
      </c>
      <c r="C118">
        <f>IF('Special Doors'!Q14&gt;0,'Special Doors'!J14,"")</f>
        <v>0</v>
      </c>
      <c r="D118" t="str">
        <f>IF($C118="","",'Look Up Tables'!$AS$78)</f>
        <v>SpecDoors</v>
      </c>
      <c r="E118" t="str">
        <f>IF('Data Export'!$C118="","", 'Special Doors'!Q14)</f>
        <v/>
      </c>
      <c r="F118" s="373">
        <f>IF('Data Export'!C118="","", 'Project Summary'!$C$6)</f>
        <v>0</v>
      </c>
      <c r="G118">
        <f>IF('Data Export'!$C118="","",'Special Doors'!N14)</f>
        <v>0</v>
      </c>
      <c r="H118">
        <f>IF('Data Export'!$C118="","",'Special Doors'!O14)</f>
        <v>0</v>
      </c>
      <c r="I118">
        <f>IF('Data Export'!$C118="","", 'Project Summary'!$H$1)</f>
        <v>4.1399999999999997</v>
      </c>
      <c r="J118">
        <f>IF('Data Export'!$C118="","",'Special Doors'!D14)</f>
        <v>0</v>
      </c>
      <c r="K118">
        <f>IF('Data Export'!$C118="","",'Special Doors'!E14)</f>
        <v>0</v>
      </c>
      <c r="L118">
        <f>IF('Data Export'!$C118="","", 'Project Summary'!$C$13)</f>
        <v>0</v>
      </c>
      <c r="M118" t="str">
        <f>IF('Data Export'!$C118="","", "")</f>
        <v/>
      </c>
      <c r="N118">
        <f>IF('Data Export'!$C118="","", C118)</f>
        <v>0</v>
      </c>
      <c r="O118" s="374">
        <f>IF('Data Export'!$C118="","",IF('Special Doors'!G14="Refrigeration","Refrigerator",'Special Doors'!G14))</f>
        <v>0</v>
      </c>
      <c r="P118" t="str">
        <f>IF('Data Export'!$C118="","", "")</f>
        <v/>
      </c>
      <c r="Q118" t="str">
        <f>IF('Data Export'!$C118="","", "")</f>
        <v/>
      </c>
      <c r="R118" t="str">
        <f>IF('Data Export'!$C118="","", "")</f>
        <v/>
      </c>
      <c r="S118" t="str">
        <f>IF('Data Export'!$C118="","", "")</f>
        <v/>
      </c>
      <c r="T118" t="str">
        <f>IF('Data Export'!$C118="","", "")</f>
        <v/>
      </c>
      <c r="U118" t="str">
        <f>IF('Data Export'!$C118="","", "")</f>
        <v/>
      </c>
      <c r="V118" t="str">
        <f>IF('Data Export'!$C118="","", "")</f>
        <v/>
      </c>
      <c r="W118" t="str">
        <f>IF('Data Export'!$C118="","", "")</f>
        <v/>
      </c>
      <c r="X118" t="str">
        <f>IF('Data Export'!$C118="","", "")</f>
        <v/>
      </c>
      <c r="Y118" t="str">
        <f>IF('Data Export'!$C118="","", "")</f>
        <v/>
      </c>
      <c r="Z118" t="str">
        <f>IF('Data Export'!$C118="","", "")</f>
        <v/>
      </c>
      <c r="AA118" t="str">
        <f>IF('Data Export'!$C118="","", "")</f>
        <v/>
      </c>
      <c r="AB118" t="str">
        <f>IF('Data Export'!$C118="","", "")</f>
        <v/>
      </c>
      <c r="AC118" t="str">
        <f>IF('Data Export'!$C118="","", "")</f>
        <v/>
      </c>
      <c r="AD118" t="str">
        <f>IF('Data Export'!$C118="","", "")</f>
        <v/>
      </c>
      <c r="AE118">
        <f>IF('Data Export'!$C118="","", 'Door Gaskets'!H24)</f>
        <v>0</v>
      </c>
      <c r="AF118">
        <f>IF('Data Export'!$C118="","", 'Special Doors'!I14)</f>
        <v>0</v>
      </c>
      <c r="AG118" t="str">
        <f>IF('Data Export'!$C118="","", "")</f>
        <v/>
      </c>
      <c r="AH118" t="str">
        <f>IF('Data Export'!$C118="","", "")</f>
        <v/>
      </c>
      <c r="AI118" t="str">
        <f>IF('Data Export'!$C118="","", "")</f>
        <v/>
      </c>
      <c r="AJ118">
        <f>IF('Data Export'!$C118="","", 'Special Doors'!H14)</f>
        <v>0</v>
      </c>
      <c r="AK118">
        <f>IF('Data Export'!$C118="","", 'Special Doors'!I14)</f>
        <v>0</v>
      </c>
      <c r="AL118" s="121"/>
      <c r="AM118" t="str">
        <f>IF('Data Export'!$C118="","", "")</f>
        <v/>
      </c>
      <c r="AN118" t="str">
        <f>IF('Data Export'!$C118="","", "")</f>
        <v/>
      </c>
    </row>
    <row r="119" spans="1:45" x14ac:dyDescent="0.2">
      <c r="A119" t="str">
        <f>'Special Doors'!$B$3</f>
        <v>Special Doors with Low or Anti Sweat Heat for Low Temp Case</v>
      </c>
      <c r="B119">
        <v>118</v>
      </c>
      <c r="C119">
        <f>IF('Special Doors'!Q15&gt;0,'Special Doors'!J15,"")</f>
        <v>0</v>
      </c>
      <c r="D119" t="str">
        <f>IF($C119="","",'Look Up Tables'!$AS$78)</f>
        <v>SpecDoors</v>
      </c>
      <c r="E119" t="str">
        <f>IF('Data Export'!$C119="","", 'Special Doors'!Q15)</f>
        <v/>
      </c>
      <c r="F119" s="373">
        <f>IF('Data Export'!C119="","", 'Project Summary'!$C$6)</f>
        <v>0</v>
      </c>
      <c r="G119">
        <f>IF('Data Export'!$C119="","",'Special Doors'!N15)</f>
        <v>0</v>
      </c>
      <c r="H119">
        <f>IF('Data Export'!$C119="","",'Special Doors'!O15)</f>
        <v>0</v>
      </c>
      <c r="I119">
        <f>IF('Data Export'!$C119="","", 'Project Summary'!$H$1)</f>
        <v>4.1399999999999997</v>
      </c>
      <c r="J119">
        <f>IF('Data Export'!$C119="","",'Special Doors'!D15)</f>
        <v>0</v>
      </c>
      <c r="K119">
        <f>IF('Data Export'!$C119="","",'Special Doors'!E15)</f>
        <v>0</v>
      </c>
      <c r="L119">
        <f>IF('Data Export'!$C119="","", 'Project Summary'!$C$13)</f>
        <v>0</v>
      </c>
      <c r="M119" t="str">
        <f>IF('Data Export'!$C119="","", "")</f>
        <v/>
      </c>
      <c r="N119">
        <f>IF('Data Export'!$C119="","", C119)</f>
        <v>0</v>
      </c>
      <c r="O119" s="374">
        <f>IF('Data Export'!$C119="","",IF('Special Doors'!G15="Refrigeration","Refrigerator",'Special Doors'!G15))</f>
        <v>0</v>
      </c>
      <c r="P119" t="str">
        <f>IF('Data Export'!$C119="","", "")</f>
        <v/>
      </c>
      <c r="Q119" t="str">
        <f>IF('Data Export'!$C119="","", "")</f>
        <v/>
      </c>
      <c r="R119" t="str">
        <f>IF('Data Export'!$C119="","", "")</f>
        <v/>
      </c>
      <c r="S119" t="str">
        <f>IF('Data Export'!$C119="","", "")</f>
        <v/>
      </c>
      <c r="T119" t="str">
        <f>IF('Data Export'!$C119="","", "")</f>
        <v/>
      </c>
      <c r="U119" t="str">
        <f>IF('Data Export'!$C119="","", "")</f>
        <v/>
      </c>
      <c r="V119" t="str">
        <f>IF('Data Export'!$C119="","", "")</f>
        <v/>
      </c>
      <c r="W119" t="str">
        <f>IF('Data Export'!$C119="","", "")</f>
        <v/>
      </c>
      <c r="X119" t="str">
        <f>IF('Data Export'!$C119="","", "")</f>
        <v/>
      </c>
      <c r="Y119" t="str">
        <f>IF('Data Export'!$C119="","", "")</f>
        <v/>
      </c>
      <c r="Z119" t="str">
        <f>IF('Data Export'!$C119="","", "")</f>
        <v/>
      </c>
      <c r="AA119" t="str">
        <f>IF('Data Export'!$C119="","", "")</f>
        <v/>
      </c>
      <c r="AB119" t="str">
        <f>IF('Data Export'!$C119="","", "")</f>
        <v/>
      </c>
      <c r="AC119" t="str">
        <f>IF('Data Export'!$C119="","", "")</f>
        <v/>
      </c>
      <c r="AD119" t="str">
        <f>IF('Data Export'!$C119="","", "")</f>
        <v/>
      </c>
      <c r="AE119">
        <f>IF('Data Export'!$C119="","", 'Door Gaskets'!H25)</f>
        <v>0</v>
      </c>
      <c r="AF119">
        <f>IF('Data Export'!$C119="","", 'Special Doors'!I15)</f>
        <v>0</v>
      </c>
      <c r="AG119" t="str">
        <f>IF('Data Export'!$C119="","", "")</f>
        <v/>
      </c>
      <c r="AH119" t="str">
        <f>IF('Data Export'!$C119="","", "")</f>
        <v/>
      </c>
      <c r="AI119" t="str">
        <f>IF('Data Export'!$C119="","", "")</f>
        <v/>
      </c>
      <c r="AJ119">
        <f>IF('Data Export'!$C119="","", 'Special Doors'!H15)</f>
        <v>0</v>
      </c>
      <c r="AK119">
        <f>IF('Data Export'!$C119="","", 'Special Doors'!I15)</f>
        <v>0</v>
      </c>
      <c r="AL119" s="121"/>
      <c r="AM119" t="str">
        <f>IF('Data Export'!$C119="","", "")</f>
        <v/>
      </c>
      <c r="AN119" t="str">
        <f>IF('Data Export'!$C119="","", "")</f>
        <v/>
      </c>
    </row>
    <row r="120" spans="1:45" x14ac:dyDescent="0.2">
      <c r="A120" t="str">
        <f>'Special Doors'!$B$3</f>
        <v>Special Doors with Low or Anti Sweat Heat for Low Temp Case</v>
      </c>
      <c r="B120">
        <v>119</v>
      </c>
      <c r="C120">
        <f>IF('Special Doors'!Q16&gt;0,'Special Doors'!J16,"")</f>
        <v>0</v>
      </c>
      <c r="D120" t="str">
        <f>IF($C120="","",'Look Up Tables'!$AS$78)</f>
        <v>SpecDoors</v>
      </c>
      <c r="E120" t="str">
        <f>IF('Data Export'!$C120="","", 'Special Doors'!Q16)</f>
        <v/>
      </c>
      <c r="F120" s="373">
        <f>IF('Data Export'!C120="","", 'Project Summary'!$C$6)</f>
        <v>0</v>
      </c>
      <c r="G120">
        <f>IF('Data Export'!$C120="","",'Special Doors'!N16)</f>
        <v>0</v>
      </c>
      <c r="H120">
        <f>IF('Data Export'!$C120="","",'Special Doors'!O16)</f>
        <v>0</v>
      </c>
      <c r="I120">
        <f>IF('Data Export'!$C120="","", 'Project Summary'!$H$1)</f>
        <v>4.1399999999999997</v>
      </c>
      <c r="J120">
        <f>IF('Data Export'!$C120="","",'Special Doors'!D16)</f>
        <v>0</v>
      </c>
      <c r="K120">
        <f>IF('Data Export'!$C120="","",'Special Doors'!E16)</f>
        <v>0</v>
      </c>
      <c r="L120">
        <f>IF('Data Export'!$C120="","", 'Project Summary'!$C$13)</f>
        <v>0</v>
      </c>
      <c r="M120" t="str">
        <f>IF('Data Export'!$C120="","", "")</f>
        <v/>
      </c>
      <c r="N120">
        <f>IF('Data Export'!$C120="","", C120)</f>
        <v>0</v>
      </c>
      <c r="O120" s="374">
        <f>IF('Data Export'!$C120="","",IF('Special Doors'!G16="Refrigeration","Refrigerator",'Special Doors'!G16))</f>
        <v>0</v>
      </c>
      <c r="P120" t="str">
        <f>IF('Data Export'!$C120="","", "")</f>
        <v/>
      </c>
      <c r="Q120" t="str">
        <f>IF('Data Export'!$C120="","", "")</f>
        <v/>
      </c>
      <c r="R120" t="str">
        <f>IF('Data Export'!$C120="","", "")</f>
        <v/>
      </c>
      <c r="S120" t="str">
        <f>IF('Data Export'!$C120="","", "")</f>
        <v/>
      </c>
      <c r="T120" t="str">
        <f>IF('Data Export'!$C120="","", "")</f>
        <v/>
      </c>
      <c r="U120" t="str">
        <f>IF('Data Export'!$C120="","", "")</f>
        <v/>
      </c>
      <c r="V120" t="str">
        <f>IF('Data Export'!$C120="","", "")</f>
        <v/>
      </c>
      <c r="W120" t="str">
        <f>IF('Data Export'!$C120="","", "")</f>
        <v/>
      </c>
      <c r="X120" t="str">
        <f>IF('Data Export'!$C120="","", "")</f>
        <v/>
      </c>
      <c r="Y120" t="str">
        <f>IF('Data Export'!$C120="","", "")</f>
        <v/>
      </c>
      <c r="Z120" t="str">
        <f>IF('Data Export'!$C120="","", "")</f>
        <v/>
      </c>
      <c r="AA120" t="str">
        <f>IF('Data Export'!$C120="","", "")</f>
        <v/>
      </c>
      <c r="AB120" t="str">
        <f>IF('Data Export'!$C120="","", "")</f>
        <v/>
      </c>
      <c r="AC120" t="str">
        <f>IF('Data Export'!$C120="","", "")</f>
        <v/>
      </c>
      <c r="AD120" t="str">
        <f>IF('Data Export'!$C120="","", "")</f>
        <v/>
      </c>
      <c r="AE120">
        <f>IF('Data Export'!$C120="","", 'Door Gaskets'!H26)</f>
        <v>0</v>
      </c>
      <c r="AF120">
        <f>IF('Data Export'!$C120="","", 'Special Doors'!I16)</f>
        <v>0</v>
      </c>
      <c r="AG120" t="str">
        <f>IF('Data Export'!$C120="","", "")</f>
        <v/>
      </c>
      <c r="AH120" t="str">
        <f>IF('Data Export'!$C120="","", "")</f>
        <v/>
      </c>
      <c r="AI120" t="str">
        <f>IF('Data Export'!$C120="","", "")</f>
        <v/>
      </c>
      <c r="AJ120">
        <f>IF('Data Export'!$C120="","", 'Special Doors'!H16)</f>
        <v>0</v>
      </c>
      <c r="AK120">
        <f>IF('Data Export'!$C120="","", 'Special Doors'!I16)</f>
        <v>0</v>
      </c>
      <c r="AL120" s="121"/>
      <c r="AM120" t="str">
        <f>IF('Data Export'!$C120="","", "")</f>
        <v/>
      </c>
      <c r="AN120" t="str">
        <f>IF('Data Export'!$C120="","", "")</f>
        <v/>
      </c>
    </row>
    <row r="121" spans="1:45" s="90" customFormat="1" x14ac:dyDescent="0.2">
      <c r="A121" t="str">
        <f>'Special Doors'!$B$3</f>
        <v>Special Doors with Low or Anti Sweat Heat for Low Temp Case</v>
      </c>
      <c r="B121" s="90">
        <v>120</v>
      </c>
      <c r="C121">
        <f>IF('Special Doors'!Q17&gt;0,'Special Doors'!J17,"")</f>
        <v>0</v>
      </c>
      <c r="D121" t="str">
        <f>IF($C121="","",'Look Up Tables'!$AS$78)</f>
        <v>SpecDoors</v>
      </c>
      <c r="E121" t="str">
        <f>IF('Data Export'!$C121="","", 'Special Doors'!Q17)</f>
        <v/>
      </c>
      <c r="F121" s="373">
        <f>IF('Data Export'!C121="","", 'Project Summary'!$C$6)</f>
        <v>0</v>
      </c>
      <c r="G121">
        <f>IF('Data Export'!$C121="","",'Special Doors'!N17)</f>
        <v>0</v>
      </c>
      <c r="H121">
        <f>IF('Data Export'!$C121="","",'Special Doors'!O17)</f>
        <v>0</v>
      </c>
      <c r="I121">
        <f>IF('Data Export'!$C121="","", 'Project Summary'!$H$1)</f>
        <v>4.1399999999999997</v>
      </c>
      <c r="J121">
        <f>IF('Data Export'!$C121="","",'Special Doors'!D17)</f>
        <v>0</v>
      </c>
      <c r="K121">
        <f>IF('Data Export'!$C121="","",'Special Doors'!E17)</f>
        <v>0</v>
      </c>
      <c r="L121">
        <f>IF('Data Export'!$C121="","", 'Project Summary'!$C$13)</f>
        <v>0</v>
      </c>
      <c r="M121" t="str">
        <f>IF('Data Export'!$C121="","", "")</f>
        <v/>
      </c>
      <c r="N121">
        <f>IF('Data Export'!$C121="","", C121)</f>
        <v>0</v>
      </c>
      <c r="O121" s="374">
        <f>IF('Data Export'!$C121="","",IF('Special Doors'!G17="Refrigeration","Refrigerator",'Special Doors'!G17))</f>
        <v>0</v>
      </c>
      <c r="P121" t="str">
        <f>IF('Data Export'!$C121="","", "")</f>
        <v/>
      </c>
      <c r="Q121" t="str">
        <f>IF('Data Export'!$C121="","", "")</f>
        <v/>
      </c>
      <c r="R121" t="str">
        <f>IF('Data Export'!$C121="","", "")</f>
        <v/>
      </c>
      <c r="S121" t="str">
        <f>IF('Data Export'!$C121="","", "")</f>
        <v/>
      </c>
      <c r="T121" t="str">
        <f>IF('Data Export'!$C121="","", "")</f>
        <v/>
      </c>
      <c r="U121" t="str">
        <f>IF('Data Export'!$C121="","", "")</f>
        <v/>
      </c>
      <c r="V121" t="str">
        <f>IF('Data Export'!$C121="","", "")</f>
        <v/>
      </c>
      <c r="W121" t="str">
        <f>IF('Data Export'!$C121="","", "")</f>
        <v/>
      </c>
      <c r="X121" t="str">
        <f>IF('Data Export'!$C121="","", "")</f>
        <v/>
      </c>
      <c r="Y121" t="str">
        <f>IF('Data Export'!$C121="","", "")</f>
        <v/>
      </c>
      <c r="Z121" t="str">
        <f>IF('Data Export'!$C121="","", "")</f>
        <v/>
      </c>
      <c r="AA121" t="str">
        <f>IF('Data Export'!$C121="","", "")</f>
        <v/>
      </c>
      <c r="AB121" t="str">
        <f>IF('Data Export'!$C121="","", "")</f>
        <v/>
      </c>
      <c r="AC121" t="str">
        <f>IF('Data Export'!$C121="","", "")</f>
        <v/>
      </c>
      <c r="AD121" t="str">
        <f>IF('Data Export'!$C121="","", "")</f>
        <v/>
      </c>
      <c r="AE121">
        <f>IF('Data Export'!$C121="","", 'Door Gaskets'!H27)</f>
        <v>0</v>
      </c>
      <c r="AF121">
        <f>IF('Data Export'!$C121="","", 'Special Doors'!I17)</f>
        <v>0</v>
      </c>
      <c r="AG121" t="str">
        <f>IF('Data Export'!$C121="","", "")</f>
        <v/>
      </c>
      <c r="AH121" t="str">
        <f>IF('Data Export'!$C121="","", "")</f>
        <v/>
      </c>
      <c r="AI121" t="str">
        <f>IF('Data Export'!$C121="","", "")</f>
        <v/>
      </c>
      <c r="AJ121">
        <f>IF('Data Export'!$C121="","", 'Special Doors'!H17)</f>
        <v>0</v>
      </c>
      <c r="AK121">
        <f>IF('Data Export'!$C121="","", 'Special Doors'!I17)</f>
        <v>0</v>
      </c>
      <c r="AL121" s="121"/>
      <c r="AM121" t="str">
        <f>IF('Data Export'!$C121="","", "")</f>
        <v/>
      </c>
      <c r="AN121" t="str">
        <f>IF('Data Export'!$C121="","", "")</f>
        <v/>
      </c>
      <c r="AO121" s="113"/>
      <c r="AP121" s="116"/>
      <c r="AQ121" s="116"/>
      <c r="AR121" s="116"/>
      <c r="AS121" s="116"/>
    </row>
    <row r="122" spans="1:45" x14ac:dyDescent="0.2">
      <c r="A122" t="str">
        <f>'Pipe Insulation'!$B$3</f>
        <v>Suction Pipe Insulation For Walk In Coolers and Freezers</v>
      </c>
      <c r="B122">
        <v>121</v>
      </c>
      <c r="C122">
        <f>IF('Pipe Insulation'!P8&gt;0,'Pipe Insulation'!I8,"")</f>
        <v>0</v>
      </c>
      <c r="D122" t="str">
        <f>IF($C122="","",IF('Pipe Insulation'!G8='Look Up Tables'!$F$97,'Look Up Tables'!$AS$71,'Look Up Tables'!$AS$72))</f>
        <v>SucPipeInsulLowTemp</v>
      </c>
      <c r="E122" t="str">
        <f>IF('Data Export'!$C122="","", 'Pipe Insulation'!P8)</f>
        <v/>
      </c>
      <c r="F122" s="373">
        <f>IF('Data Export'!C122="","", 'Project Summary'!$C$6)</f>
        <v>0</v>
      </c>
      <c r="G122">
        <f>IF('Data Export'!$C122="","",'Pipe Insulation'!M8)</f>
        <v>0</v>
      </c>
      <c r="H122">
        <f>IF('Data Export'!$C122="","",'Pipe Insulation'!N8)</f>
        <v>0</v>
      </c>
      <c r="I122">
        <f>IF('Data Export'!$C122="","", 'Project Summary'!$H$1)</f>
        <v>4.1399999999999997</v>
      </c>
      <c r="J122">
        <f>IF('Data Export'!$C122="","",'Pipe Insulation'!D8)</f>
        <v>0</v>
      </c>
      <c r="K122">
        <f>IF('Data Export'!$C122="","",'Pipe Insulation'!E8)</f>
        <v>0</v>
      </c>
      <c r="L122">
        <f>IF('Data Export'!$C122="","", 'Project Summary'!$C$13)</f>
        <v>0</v>
      </c>
      <c r="M122" t="str">
        <f>IF('Data Export'!$C122="","", "")</f>
        <v/>
      </c>
      <c r="N122" t="str">
        <f>IF('Data Export'!$C122="","", "")</f>
        <v/>
      </c>
      <c r="O122" s="121"/>
      <c r="P122" t="str">
        <f>IF('Data Export'!$C122="","", "")</f>
        <v/>
      </c>
      <c r="Q122" t="str">
        <f>IF('Data Export'!$C122="","", "")</f>
        <v/>
      </c>
      <c r="R122" t="str">
        <f>IF('Data Export'!$C122="","", "")</f>
        <v/>
      </c>
      <c r="S122" t="str">
        <f>IF('Data Export'!$C122="","", "")</f>
        <v/>
      </c>
      <c r="T122" t="str">
        <f>IF('Data Export'!$C122="","", "")</f>
        <v/>
      </c>
      <c r="U122" t="str">
        <f>IF('Data Export'!$C122="","", "")</f>
        <v/>
      </c>
      <c r="V122" t="str">
        <f>IF('Data Export'!$C122="","", "")</f>
        <v/>
      </c>
      <c r="W122" t="str">
        <f>IF('Data Export'!$C122="","", "")</f>
        <v/>
      </c>
      <c r="X122" t="str">
        <f>IF('Data Export'!$C122="","", "")</f>
        <v/>
      </c>
      <c r="Y122" t="str">
        <f>IF('Data Export'!$C122="","", "")</f>
        <v/>
      </c>
      <c r="Z122" t="str">
        <f>IF('Data Export'!$C122="","", "")</f>
        <v/>
      </c>
      <c r="AA122" t="str">
        <f>IF('Data Export'!$C122="","", "")</f>
        <v/>
      </c>
      <c r="AB122" t="str">
        <f>IF('Data Export'!$C122="","", "")</f>
        <v/>
      </c>
      <c r="AC122" t="str">
        <f>IF('Data Export'!$C122="","", "")</f>
        <v/>
      </c>
      <c r="AD122" t="str">
        <f>IF('Data Export'!$C122="","", "")</f>
        <v/>
      </c>
      <c r="AE122">
        <f>IF('Data Export'!$C122="","", 'Door Gaskets'!H28)</f>
        <v>0</v>
      </c>
      <c r="AF122">
        <f>IF('Data Export'!$C122="","", 'Special Doors'!I18)</f>
        <v>0</v>
      </c>
      <c r="AG122" t="str">
        <f>IF('Data Export'!$C122="","", "")</f>
        <v/>
      </c>
      <c r="AH122" t="str">
        <f>IF('Data Export'!$C122="","", "")</f>
        <v/>
      </c>
      <c r="AI122" s="121"/>
      <c r="AJ122" t="str">
        <f>IF('Data Export'!$C122="","", "")</f>
        <v/>
      </c>
      <c r="AK122" t="str">
        <f>IF('Data Export'!$C122="","", "")</f>
        <v/>
      </c>
      <c r="AL122" s="374" t="str">
        <f>IF('Data Export'!$C122="","", 'Pipe Insulation'!L8)</f>
        <v/>
      </c>
      <c r="AM122" t="str">
        <f>IF('Data Export'!$C122="","", "")</f>
        <v/>
      </c>
      <c r="AN122">
        <f>IF('Data Export'!$C122="","", 'Pipe Insulation'!H8)</f>
        <v>0</v>
      </c>
    </row>
    <row r="123" spans="1:45" x14ac:dyDescent="0.2">
      <c r="A123" t="str">
        <f>'Pipe Insulation'!$B$3</f>
        <v>Suction Pipe Insulation For Walk In Coolers and Freezers</v>
      </c>
      <c r="B123">
        <v>122</v>
      </c>
      <c r="C123">
        <f>IF('Pipe Insulation'!P9&gt;0,'Pipe Insulation'!I9,"")</f>
        <v>0</v>
      </c>
      <c r="D123" t="str">
        <f>IF($C123="","",IF('Pipe Insulation'!G9='Look Up Tables'!$F$97,'Look Up Tables'!$AS$71,'Look Up Tables'!$AS$72))</f>
        <v>SucPipeInsulLowTemp</v>
      </c>
      <c r="E123" t="str">
        <f>IF('Data Export'!$C123="","", 'Pipe Insulation'!P9)</f>
        <v/>
      </c>
      <c r="F123" s="373">
        <f>IF('Data Export'!C123="","", 'Project Summary'!$C$6)</f>
        <v>0</v>
      </c>
      <c r="G123">
        <f>IF('Data Export'!$C123="","",'Pipe Insulation'!M9)</f>
        <v>0</v>
      </c>
      <c r="H123">
        <f>IF('Data Export'!$C123="","",'Pipe Insulation'!N9)</f>
        <v>0</v>
      </c>
      <c r="I123">
        <f>IF('Data Export'!$C123="","", 'Project Summary'!$H$1)</f>
        <v>4.1399999999999997</v>
      </c>
      <c r="J123">
        <f>IF('Data Export'!$C123="","",'Pipe Insulation'!D9)</f>
        <v>0</v>
      </c>
      <c r="K123">
        <f>IF('Data Export'!$C123="","",'Pipe Insulation'!E9)</f>
        <v>0</v>
      </c>
      <c r="L123">
        <f>IF('Data Export'!$C123="","", 'Project Summary'!$C$13)</f>
        <v>0</v>
      </c>
      <c r="M123" t="str">
        <f>IF('Data Export'!$C123="","", "")</f>
        <v/>
      </c>
      <c r="N123" t="str">
        <f>IF('Data Export'!$C123="","", "")</f>
        <v/>
      </c>
      <c r="O123" s="121"/>
      <c r="P123" t="str">
        <f>IF('Data Export'!$C123="","", "")</f>
        <v/>
      </c>
      <c r="Q123" t="str">
        <f>IF('Data Export'!$C123="","", "")</f>
        <v/>
      </c>
      <c r="R123" t="str">
        <f>IF('Data Export'!$C123="","", "")</f>
        <v/>
      </c>
      <c r="S123" t="str">
        <f>IF('Data Export'!$C123="","", "")</f>
        <v/>
      </c>
      <c r="T123" t="str">
        <f>IF('Data Export'!$C123="","", "")</f>
        <v/>
      </c>
      <c r="U123" t="str">
        <f>IF('Data Export'!$C123="","", "")</f>
        <v/>
      </c>
      <c r="V123" t="str">
        <f>IF('Data Export'!$C123="","", "")</f>
        <v/>
      </c>
      <c r="W123" t="str">
        <f>IF('Data Export'!$C123="","", "")</f>
        <v/>
      </c>
      <c r="X123" t="str">
        <f>IF('Data Export'!$C123="","", "")</f>
        <v/>
      </c>
      <c r="Y123" t="str">
        <f>IF('Data Export'!$C123="","", "")</f>
        <v/>
      </c>
      <c r="Z123" t="str">
        <f>IF('Data Export'!$C123="","", "")</f>
        <v/>
      </c>
      <c r="AA123" t="str">
        <f>IF('Data Export'!$C123="","", "")</f>
        <v/>
      </c>
      <c r="AB123" t="str">
        <f>IF('Data Export'!$C123="","", "")</f>
        <v/>
      </c>
      <c r="AC123" t="str">
        <f>IF('Data Export'!$C123="","", "")</f>
        <v/>
      </c>
      <c r="AD123" t="str">
        <f>IF('Data Export'!$C123="","", "")</f>
        <v/>
      </c>
      <c r="AE123">
        <f>IF('Data Export'!$C123="","", 'Door Gaskets'!H29)</f>
        <v>0</v>
      </c>
      <c r="AF123">
        <f>IF('Data Export'!$C123="","", 'Special Doors'!I19)</f>
        <v>0</v>
      </c>
      <c r="AG123" t="str">
        <f>IF('Data Export'!$C123="","", "")</f>
        <v/>
      </c>
      <c r="AH123" t="str">
        <f>IF('Data Export'!$C123="","", "")</f>
        <v/>
      </c>
      <c r="AI123" s="121"/>
      <c r="AJ123" t="str">
        <f>IF('Data Export'!$C123="","", "")</f>
        <v/>
      </c>
      <c r="AK123" t="str">
        <f>IF('Data Export'!$C123="","", "")</f>
        <v/>
      </c>
      <c r="AL123" s="374" t="str">
        <f>IF('Data Export'!$C123="","", 'Pipe Insulation'!L9)</f>
        <v/>
      </c>
      <c r="AM123" t="str">
        <f>IF('Data Export'!$C123="","", "")</f>
        <v/>
      </c>
      <c r="AN123">
        <f>IF('Data Export'!$C123="","", 'Pipe Insulation'!H9)</f>
        <v>0</v>
      </c>
    </row>
    <row r="124" spans="1:45" x14ac:dyDescent="0.2">
      <c r="A124" t="str">
        <f>'Pipe Insulation'!$B$3</f>
        <v>Suction Pipe Insulation For Walk In Coolers and Freezers</v>
      </c>
      <c r="B124">
        <v>123</v>
      </c>
      <c r="C124">
        <f>IF('Pipe Insulation'!P10&gt;0,'Pipe Insulation'!I10,"")</f>
        <v>0</v>
      </c>
      <c r="D124" t="str">
        <f>IF($C124="","",IF('Pipe Insulation'!G10='Look Up Tables'!$F$97,'Look Up Tables'!$AS$71,'Look Up Tables'!$AS$72))</f>
        <v>SucPipeInsulLowTemp</v>
      </c>
      <c r="E124" t="str">
        <f>IF('Data Export'!$C124="","", 'Pipe Insulation'!P10)</f>
        <v/>
      </c>
      <c r="F124" s="373">
        <f>IF('Data Export'!C124="","", 'Project Summary'!$C$6)</f>
        <v>0</v>
      </c>
      <c r="G124">
        <f>IF('Data Export'!$C124="","",'Pipe Insulation'!M10)</f>
        <v>0</v>
      </c>
      <c r="H124">
        <f>IF('Data Export'!$C124="","",'Pipe Insulation'!N10)</f>
        <v>0</v>
      </c>
      <c r="I124">
        <f>IF('Data Export'!$C124="","", 'Project Summary'!$H$1)</f>
        <v>4.1399999999999997</v>
      </c>
      <c r="J124">
        <f>IF('Data Export'!$C124="","",'Pipe Insulation'!D10)</f>
        <v>0</v>
      </c>
      <c r="K124">
        <f>IF('Data Export'!$C124="","",'Pipe Insulation'!E10)</f>
        <v>0</v>
      </c>
      <c r="L124">
        <f>IF('Data Export'!$C124="","", 'Project Summary'!$C$13)</f>
        <v>0</v>
      </c>
      <c r="M124" t="str">
        <f>IF('Data Export'!$C124="","", "")</f>
        <v/>
      </c>
      <c r="N124" t="str">
        <f>IF('Data Export'!$C124="","", "")</f>
        <v/>
      </c>
      <c r="O124" s="121"/>
      <c r="P124" t="str">
        <f>IF('Data Export'!$C124="","", "")</f>
        <v/>
      </c>
      <c r="Q124" t="str">
        <f>IF('Data Export'!$C124="","", "")</f>
        <v/>
      </c>
      <c r="R124" t="str">
        <f>IF('Data Export'!$C124="","", "")</f>
        <v/>
      </c>
      <c r="S124" t="str">
        <f>IF('Data Export'!$C124="","", "")</f>
        <v/>
      </c>
      <c r="T124" t="str">
        <f>IF('Data Export'!$C124="","", "")</f>
        <v/>
      </c>
      <c r="U124" t="str">
        <f>IF('Data Export'!$C124="","", "")</f>
        <v/>
      </c>
      <c r="V124" t="str">
        <f>IF('Data Export'!$C124="","", "")</f>
        <v/>
      </c>
      <c r="W124" t="str">
        <f>IF('Data Export'!$C124="","", "")</f>
        <v/>
      </c>
      <c r="X124" t="str">
        <f>IF('Data Export'!$C124="","", "")</f>
        <v/>
      </c>
      <c r="Y124" t="str">
        <f>IF('Data Export'!$C124="","", "")</f>
        <v/>
      </c>
      <c r="Z124" t="str">
        <f>IF('Data Export'!$C124="","", "")</f>
        <v/>
      </c>
      <c r="AA124" t="str">
        <f>IF('Data Export'!$C124="","", "")</f>
        <v/>
      </c>
      <c r="AB124" t="str">
        <f>IF('Data Export'!$C124="","", "")</f>
        <v/>
      </c>
      <c r="AC124" t="str">
        <f>IF('Data Export'!$C124="","", "")</f>
        <v/>
      </c>
      <c r="AD124" t="str">
        <f>IF('Data Export'!$C124="","", "")</f>
        <v/>
      </c>
      <c r="AE124">
        <f>IF('Data Export'!$C124="","", 'Door Gaskets'!H30)</f>
        <v>0</v>
      </c>
      <c r="AF124">
        <f>IF('Data Export'!$C124="","", 'Special Doors'!I20)</f>
        <v>0</v>
      </c>
      <c r="AG124" t="str">
        <f>IF('Data Export'!$C124="","", "")</f>
        <v/>
      </c>
      <c r="AH124" t="str">
        <f>IF('Data Export'!$C124="","", "")</f>
        <v/>
      </c>
      <c r="AI124" s="121"/>
      <c r="AJ124" t="str">
        <f>IF('Data Export'!$C124="","", "")</f>
        <v/>
      </c>
      <c r="AK124" t="str">
        <f>IF('Data Export'!$C124="","", "")</f>
        <v/>
      </c>
      <c r="AL124" s="374" t="str">
        <f>IF('Data Export'!$C124="","", 'Pipe Insulation'!L10)</f>
        <v/>
      </c>
      <c r="AM124" t="str">
        <f>IF('Data Export'!$C124="","", "")</f>
        <v/>
      </c>
      <c r="AN124">
        <f>IF('Data Export'!$C124="","", 'Pipe Insulation'!H10)</f>
        <v>0</v>
      </c>
    </row>
    <row r="125" spans="1:45" x14ac:dyDescent="0.2">
      <c r="A125" t="str">
        <f>'Pipe Insulation'!$B$3</f>
        <v>Suction Pipe Insulation For Walk In Coolers and Freezers</v>
      </c>
      <c r="B125">
        <v>124</v>
      </c>
      <c r="C125">
        <f>IF('Pipe Insulation'!P11&gt;0,'Pipe Insulation'!I11,"")</f>
        <v>0</v>
      </c>
      <c r="D125" t="str">
        <f>IF($C125="","",IF('Pipe Insulation'!G11='Look Up Tables'!$F$97,'Look Up Tables'!$AS$71,'Look Up Tables'!$AS$72))</f>
        <v>SucPipeInsulLowTemp</v>
      </c>
      <c r="E125" t="str">
        <f>IF('Data Export'!$C125="","", 'Pipe Insulation'!P11)</f>
        <v/>
      </c>
      <c r="F125" s="373">
        <f>IF('Data Export'!C125="","", 'Project Summary'!$C$6)</f>
        <v>0</v>
      </c>
      <c r="G125">
        <f>IF('Data Export'!$C125="","",'Pipe Insulation'!M11)</f>
        <v>0</v>
      </c>
      <c r="H125">
        <f>IF('Data Export'!$C125="","",'Pipe Insulation'!N11)</f>
        <v>0</v>
      </c>
      <c r="I125">
        <f>IF('Data Export'!$C125="","", 'Project Summary'!$H$1)</f>
        <v>4.1399999999999997</v>
      </c>
      <c r="J125">
        <f>IF('Data Export'!$C125="","",'Pipe Insulation'!D11)</f>
        <v>0</v>
      </c>
      <c r="K125">
        <f>IF('Data Export'!$C125="","",'Pipe Insulation'!E11)</f>
        <v>0</v>
      </c>
      <c r="L125">
        <f>IF('Data Export'!$C125="","", 'Project Summary'!$C$13)</f>
        <v>0</v>
      </c>
      <c r="M125" t="str">
        <f>IF('Data Export'!$C125="","", "")</f>
        <v/>
      </c>
      <c r="N125" t="str">
        <f>IF('Data Export'!$C125="","", "")</f>
        <v/>
      </c>
      <c r="O125" s="121"/>
      <c r="P125" t="str">
        <f>IF('Data Export'!$C125="","", "")</f>
        <v/>
      </c>
      <c r="Q125" t="str">
        <f>IF('Data Export'!$C125="","", "")</f>
        <v/>
      </c>
      <c r="R125" t="str">
        <f>IF('Data Export'!$C125="","", "")</f>
        <v/>
      </c>
      <c r="S125" t="str">
        <f>IF('Data Export'!$C125="","", "")</f>
        <v/>
      </c>
      <c r="T125" t="str">
        <f>IF('Data Export'!$C125="","", "")</f>
        <v/>
      </c>
      <c r="U125" t="str">
        <f>IF('Data Export'!$C125="","", "")</f>
        <v/>
      </c>
      <c r="V125" t="str">
        <f>IF('Data Export'!$C125="","", "")</f>
        <v/>
      </c>
      <c r="W125" t="str">
        <f>IF('Data Export'!$C125="","", "")</f>
        <v/>
      </c>
      <c r="X125" t="str">
        <f>IF('Data Export'!$C125="","", "")</f>
        <v/>
      </c>
      <c r="Y125" t="str">
        <f>IF('Data Export'!$C125="","", "")</f>
        <v/>
      </c>
      <c r="Z125" t="str">
        <f>IF('Data Export'!$C125="","", "")</f>
        <v/>
      </c>
      <c r="AA125" t="str">
        <f>IF('Data Export'!$C125="","", "")</f>
        <v/>
      </c>
      <c r="AB125" t="str">
        <f>IF('Data Export'!$C125="","", "")</f>
        <v/>
      </c>
      <c r="AC125" t="str">
        <f>IF('Data Export'!$C125="","", "")</f>
        <v/>
      </c>
      <c r="AD125" t="str">
        <f>IF('Data Export'!$C125="","", "")</f>
        <v/>
      </c>
      <c r="AE125">
        <f>IF('Data Export'!$C125="","", 'Door Gaskets'!H31)</f>
        <v>0</v>
      </c>
      <c r="AF125">
        <f>IF('Data Export'!$C125="","", 'Special Doors'!I21)</f>
        <v>0</v>
      </c>
      <c r="AG125" t="str">
        <f>IF('Data Export'!$C125="","", "")</f>
        <v/>
      </c>
      <c r="AH125" t="str">
        <f>IF('Data Export'!$C125="","", "")</f>
        <v/>
      </c>
      <c r="AI125" s="121"/>
      <c r="AJ125" t="str">
        <f>IF('Data Export'!$C125="","", "")</f>
        <v/>
      </c>
      <c r="AK125" t="str">
        <f>IF('Data Export'!$C125="","", "")</f>
        <v/>
      </c>
      <c r="AL125" s="374" t="str">
        <f>IF('Data Export'!$C125="","", 'Pipe Insulation'!L11)</f>
        <v/>
      </c>
      <c r="AM125" t="str">
        <f>IF('Data Export'!$C125="","", "")</f>
        <v/>
      </c>
      <c r="AN125">
        <f>IF('Data Export'!$C125="","", 'Pipe Insulation'!H11)</f>
        <v>0</v>
      </c>
    </row>
    <row r="126" spans="1:45" x14ac:dyDescent="0.2">
      <c r="A126" t="str">
        <f>'Pipe Insulation'!$B$3</f>
        <v>Suction Pipe Insulation For Walk In Coolers and Freezers</v>
      </c>
      <c r="B126">
        <v>125</v>
      </c>
      <c r="C126">
        <f>IF('Pipe Insulation'!P12&gt;0,'Pipe Insulation'!I12,"")</f>
        <v>0</v>
      </c>
      <c r="D126" t="str">
        <f>IF($C126="","",IF('Pipe Insulation'!G12='Look Up Tables'!$F$97,'Look Up Tables'!$AS$71,'Look Up Tables'!$AS$72))</f>
        <v>SucPipeInsulLowTemp</v>
      </c>
      <c r="E126" t="str">
        <f>IF('Data Export'!$C126="","", 'Pipe Insulation'!P12)</f>
        <v/>
      </c>
      <c r="F126" s="373">
        <f>IF('Data Export'!C126="","", 'Project Summary'!$C$6)</f>
        <v>0</v>
      </c>
      <c r="G126">
        <f>IF('Data Export'!$C126="","",'Pipe Insulation'!M12)</f>
        <v>0</v>
      </c>
      <c r="H126">
        <f>IF('Data Export'!$C126="","",'Pipe Insulation'!N12)</f>
        <v>0</v>
      </c>
      <c r="I126">
        <f>IF('Data Export'!$C126="","", 'Project Summary'!$H$1)</f>
        <v>4.1399999999999997</v>
      </c>
      <c r="J126">
        <f>IF('Data Export'!$C126="","",'Pipe Insulation'!D12)</f>
        <v>0</v>
      </c>
      <c r="K126">
        <f>IF('Data Export'!$C126="","",'Pipe Insulation'!E12)</f>
        <v>0</v>
      </c>
      <c r="L126">
        <f>IF('Data Export'!$C126="","", 'Project Summary'!$C$13)</f>
        <v>0</v>
      </c>
      <c r="M126" t="str">
        <f>IF('Data Export'!$C126="","", "")</f>
        <v/>
      </c>
      <c r="N126" t="str">
        <f>IF('Data Export'!$C126="","", "")</f>
        <v/>
      </c>
      <c r="O126" s="121"/>
      <c r="P126" t="str">
        <f>IF('Data Export'!$C126="","", "")</f>
        <v/>
      </c>
      <c r="Q126" t="str">
        <f>IF('Data Export'!$C126="","", "")</f>
        <v/>
      </c>
      <c r="R126" t="str">
        <f>IF('Data Export'!$C126="","", "")</f>
        <v/>
      </c>
      <c r="S126" t="str">
        <f>IF('Data Export'!$C126="","", "")</f>
        <v/>
      </c>
      <c r="T126" t="str">
        <f>IF('Data Export'!$C126="","", "")</f>
        <v/>
      </c>
      <c r="U126" t="str">
        <f>IF('Data Export'!$C126="","", "")</f>
        <v/>
      </c>
      <c r="V126" t="str">
        <f>IF('Data Export'!$C126="","", "")</f>
        <v/>
      </c>
      <c r="W126" t="str">
        <f>IF('Data Export'!$C126="","", "")</f>
        <v/>
      </c>
      <c r="X126" t="str">
        <f>IF('Data Export'!$C126="","", "")</f>
        <v/>
      </c>
      <c r="Y126" t="str">
        <f>IF('Data Export'!$C126="","", "")</f>
        <v/>
      </c>
      <c r="Z126" t="str">
        <f>IF('Data Export'!$C126="","", "")</f>
        <v/>
      </c>
      <c r="AA126" t="str">
        <f>IF('Data Export'!$C126="","", "")</f>
        <v/>
      </c>
      <c r="AB126" t="str">
        <f>IF('Data Export'!$C126="","", "")</f>
        <v/>
      </c>
      <c r="AC126" t="str">
        <f>IF('Data Export'!$C126="","", "")</f>
        <v/>
      </c>
      <c r="AD126" t="str">
        <f>IF('Data Export'!$C126="","", "")</f>
        <v/>
      </c>
      <c r="AE126">
        <f>IF('Data Export'!$C126="","", 'Door Gaskets'!H32)</f>
        <v>0</v>
      </c>
      <c r="AF126">
        <f>IF('Data Export'!$C126="","", 'Special Doors'!I22)</f>
        <v>0</v>
      </c>
      <c r="AG126" t="str">
        <f>IF('Data Export'!$C126="","", "")</f>
        <v/>
      </c>
      <c r="AH126" t="str">
        <f>IF('Data Export'!$C126="","", "")</f>
        <v/>
      </c>
      <c r="AI126" s="121"/>
      <c r="AJ126" t="str">
        <f>IF('Data Export'!$C126="","", "")</f>
        <v/>
      </c>
      <c r="AK126" t="str">
        <f>IF('Data Export'!$C126="","", "")</f>
        <v/>
      </c>
      <c r="AL126" s="374" t="str">
        <f>IF('Data Export'!$C126="","", 'Pipe Insulation'!L12)</f>
        <v/>
      </c>
      <c r="AM126" t="str">
        <f>IF('Data Export'!$C126="","", "")</f>
        <v/>
      </c>
      <c r="AN126">
        <f>IF('Data Export'!$C126="","", 'Pipe Insulation'!H12)</f>
        <v>0</v>
      </c>
    </row>
    <row r="127" spans="1:45" x14ac:dyDescent="0.2">
      <c r="A127" t="str">
        <f>'Pipe Insulation'!$B$3</f>
        <v>Suction Pipe Insulation For Walk In Coolers and Freezers</v>
      </c>
      <c r="B127">
        <v>126</v>
      </c>
      <c r="C127">
        <f>IF('Pipe Insulation'!P13&gt;0,'Pipe Insulation'!I13,"")</f>
        <v>0</v>
      </c>
      <c r="D127" t="str">
        <f>IF($C127="","",IF('Pipe Insulation'!G13='Look Up Tables'!$F$97,'Look Up Tables'!$AS$71,'Look Up Tables'!$AS$72))</f>
        <v>SucPipeInsulLowTemp</v>
      </c>
      <c r="E127" t="str">
        <f>IF('Data Export'!$C127="","", 'Pipe Insulation'!P13)</f>
        <v/>
      </c>
      <c r="F127" s="373">
        <f>IF('Data Export'!C127="","", 'Project Summary'!$C$6)</f>
        <v>0</v>
      </c>
      <c r="G127">
        <f>IF('Data Export'!$C127="","",'Pipe Insulation'!M13)</f>
        <v>0</v>
      </c>
      <c r="H127">
        <f>IF('Data Export'!$C127="","",'Pipe Insulation'!N13)</f>
        <v>0</v>
      </c>
      <c r="I127">
        <f>IF('Data Export'!$C127="","", 'Project Summary'!$H$1)</f>
        <v>4.1399999999999997</v>
      </c>
      <c r="J127">
        <f>IF('Data Export'!$C127="","",'Pipe Insulation'!D13)</f>
        <v>0</v>
      </c>
      <c r="K127">
        <f>IF('Data Export'!$C127="","",'Pipe Insulation'!E13)</f>
        <v>0</v>
      </c>
      <c r="L127">
        <f>IF('Data Export'!$C127="","", 'Project Summary'!$C$13)</f>
        <v>0</v>
      </c>
      <c r="M127" t="str">
        <f>IF('Data Export'!$C127="","", "")</f>
        <v/>
      </c>
      <c r="N127" t="str">
        <f>IF('Data Export'!$C127="","", "")</f>
        <v/>
      </c>
      <c r="O127" s="121"/>
      <c r="P127" t="str">
        <f>IF('Data Export'!$C127="","", "")</f>
        <v/>
      </c>
      <c r="Q127" t="str">
        <f>IF('Data Export'!$C127="","", "")</f>
        <v/>
      </c>
      <c r="R127" t="str">
        <f>IF('Data Export'!$C127="","", "")</f>
        <v/>
      </c>
      <c r="S127" t="str">
        <f>IF('Data Export'!$C127="","", "")</f>
        <v/>
      </c>
      <c r="T127" t="str">
        <f>IF('Data Export'!$C127="","", "")</f>
        <v/>
      </c>
      <c r="U127" t="str">
        <f>IF('Data Export'!$C127="","", "")</f>
        <v/>
      </c>
      <c r="V127" t="str">
        <f>IF('Data Export'!$C127="","", "")</f>
        <v/>
      </c>
      <c r="W127" t="str">
        <f>IF('Data Export'!$C127="","", "")</f>
        <v/>
      </c>
      <c r="X127" t="str">
        <f>IF('Data Export'!$C127="","", "")</f>
        <v/>
      </c>
      <c r="Y127" t="str">
        <f>IF('Data Export'!$C127="","", "")</f>
        <v/>
      </c>
      <c r="Z127" t="str">
        <f>IF('Data Export'!$C127="","", "")</f>
        <v/>
      </c>
      <c r="AA127" t="str">
        <f>IF('Data Export'!$C127="","", "")</f>
        <v/>
      </c>
      <c r="AB127" t="str">
        <f>IF('Data Export'!$C127="","", "")</f>
        <v/>
      </c>
      <c r="AC127" t="str">
        <f>IF('Data Export'!$C127="","", "")</f>
        <v/>
      </c>
      <c r="AD127" t="str">
        <f>IF('Data Export'!$C127="","", "")</f>
        <v/>
      </c>
      <c r="AE127">
        <f>IF('Data Export'!$C127="","", 'Door Gaskets'!H33)</f>
        <v>0</v>
      </c>
      <c r="AF127">
        <f>IF('Data Export'!$C127="","", 'Special Doors'!I23)</f>
        <v>0</v>
      </c>
      <c r="AG127" t="str">
        <f>IF('Data Export'!$C127="","", "")</f>
        <v/>
      </c>
      <c r="AH127" t="str">
        <f>IF('Data Export'!$C127="","", "")</f>
        <v/>
      </c>
      <c r="AI127" s="121"/>
      <c r="AJ127" t="str">
        <f>IF('Data Export'!$C127="","", "")</f>
        <v/>
      </c>
      <c r="AK127" t="str">
        <f>IF('Data Export'!$C127="","", "")</f>
        <v/>
      </c>
      <c r="AL127" s="374" t="str">
        <f>IF('Data Export'!$C127="","", 'Pipe Insulation'!L13)</f>
        <v/>
      </c>
      <c r="AM127" t="str">
        <f>IF('Data Export'!$C127="","", "")</f>
        <v/>
      </c>
      <c r="AN127">
        <f>IF('Data Export'!$C127="","", 'Pipe Insulation'!H13)</f>
        <v>0</v>
      </c>
    </row>
    <row r="128" spans="1:45" x14ac:dyDescent="0.2">
      <c r="A128" t="str">
        <f>'Pipe Insulation'!$B$3</f>
        <v>Suction Pipe Insulation For Walk In Coolers and Freezers</v>
      </c>
      <c r="B128">
        <v>127</v>
      </c>
      <c r="C128">
        <f>IF('Pipe Insulation'!P14&gt;0,'Pipe Insulation'!I14,"")</f>
        <v>0</v>
      </c>
      <c r="D128" t="str">
        <f>IF($C128="","",IF('Pipe Insulation'!G14='Look Up Tables'!$F$97,'Look Up Tables'!$AS$71,'Look Up Tables'!$AS$72))</f>
        <v>SucPipeInsulLowTemp</v>
      </c>
      <c r="E128" t="str">
        <f>IF('Data Export'!$C128="","", 'Pipe Insulation'!P14)</f>
        <v/>
      </c>
      <c r="F128" s="373">
        <f>IF('Data Export'!C128="","", 'Project Summary'!$C$6)</f>
        <v>0</v>
      </c>
      <c r="G128">
        <f>IF('Data Export'!$C128="","",'Pipe Insulation'!M14)</f>
        <v>0</v>
      </c>
      <c r="H128">
        <f>IF('Data Export'!$C128="","",'Pipe Insulation'!N14)</f>
        <v>0</v>
      </c>
      <c r="I128">
        <f>IF('Data Export'!$C128="","", 'Project Summary'!$H$1)</f>
        <v>4.1399999999999997</v>
      </c>
      <c r="J128">
        <f>IF('Data Export'!$C128="","",'Pipe Insulation'!D14)</f>
        <v>0</v>
      </c>
      <c r="K128">
        <f>IF('Data Export'!$C128="","",'Pipe Insulation'!E14)</f>
        <v>0</v>
      </c>
      <c r="L128">
        <f>IF('Data Export'!$C128="","", 'Project Summary'!$C$13)</f>
        <v>0</v>
      </c>
      <c r="M128" t="str">
        <f>IF('Data Export'!$C128="","", "")</f>
        <v/>
      </c>
      <c r="N128" t="str">
        <f>IF('Data Export'!$C128="","", "")</f>
        <v/>
      </c>
      <c r="O128" s="121"/>
      <c r="P128" t="str">
        <f>IF('Data Export'!$C128="","", "")</f>
        <v/>
      </c>
      <c r="Q128" t="str">
        <f>IF('Data Export'!$C128="","", "")</f>
        <v/>
      </c>
      <c r="R128" t="str">
        <f>IF('Data Export'!$C128="","", "")</f>
        <v/>
      </c>
      <c r="S128" t="str">
        <f>IF('Data Export'!$C128="","", "")</f>
        <v/>
      </c>
      <c r="T128" t="str">
        <f>IF('Data Export'!$C128="","", "")</f>
        <v/>
      </c>
      <c r="U128" t="str">
        <f>IF('Data Export'!$C128="","", "")</f>
        <v/>
      </c>
      <c r="V128" t="str">
        <f>IF('Data Export'!$C128="","", "")</f>
        <v/>
      </c>
      <c r="W128" t="str">
        <f>IF('Data Export'!$C128="","", "")</f>
        <v/>
      </c>
      <c r="X128" t="str">
        <f>IF('Data Export'!$C128="","", "")</f>
        <v/>
      </c>
      <c r="Y128" t="str">
        <f>IF('Data Export'!$C128="","", "")</f>
        <v/>
      </c>
      <c r="Z128" t="str">
        <f>IF('Data Export'!$C128="","", "")</f>
        <v/>
      </c>
      <c r="AA128" t="str">
        <f>IF('Data Export'!$C128="","", "")</f>
        <v/>
      </c>
      <c r="AB128" t="str">
        <f>IF('Data Export'!$C128="","", "")</f>
        <v/>
      </c>
      <c r="AC128" t="str">
        <f>IF('Data Export'!$C128="","", "")</f>
        <v/>
      </c>
      <c r="AD128" t="str">
        <f>IF('Data Export'!$C128="","", "")</f>
        <v/>
      </c>
      <c r="AE128">
        <f>IF('Data Export'!$C128="","", 'Door Gaskets'!H34)</f>
        <v>0</v>
      </c>
      <c r="AF128">
        <f>IF('Data Export'!$C128="","", 'Special Doors'!I24)</f>
        <v>0</v>
      </c>
      <c r="AG128" t="str">
        <f>IF('Data Export'!$C128="","", "")</f>
        <v/>
      </c>
      <c r="AH128" t="str">
        <f>IF('Data Export'!$C128="","", "")</f>
        <v/>
      </c>
      <c r="AI128" s="121"/>
      <c r="AJ128" t="str">
        <f>IF('Data Export'!$C128="","", "")</f>
        <v/>
      </c>
      <c r="AK128" t="str">
        <f>IF('Data Export'!$C128="","", "")</f>
        <v/>
      </c>
      <c r="AL128" s="374" t="str">
        <f>IF('Data Export'!$C128="","", 'Pipe Insulation'!L14)</f>
        <v/>
      </c>
      <c r="AM128" t="str">
        <f>IF('Data Export'!$C128="","", "")</f>
        <v/>
      </c>
      <c r="AN128">
        <f>IF('Data Export'!$C128="","", 'Pipe Insulation'!H14)</f>
        <v>0</v>
      </c>
    </row>
    <row r="129" spans="1:45" x14ac:dyDescent="0.2">
      <c r="A129" t="str">
        <f>'Pipe Insulation'!$B$3</f>
        <v>Suction Pipe Insulation For Walk In Coolers and Freezers</v>
      </c>
      <c r="B129">
        <v>128</v>
      </c>
      <c r="C129">
        <f>IF('Pipe Insulation'!P15&gt;0,'Pipe Insulation'!I15,"")</f>
        <v>0</v>
      </c>
      <c r="D129" t="str">
        <f>IF($C129="","",IF('Pipe Insulation'!G15='Look Up Tables'!$F$97,'Look Up Tables'!$AS$71,'Look Up Tables'!$AS$72))</f>
        <v>SucPipeInsulLowTemp</v>
      </c>
      <c r="E129" t="str">
        <f>IF('Data Export'!$C129="","", 'Pipe Insulation'!P15)</f>
        <v/>
      </c>
      <c r="F129" s="373">
        <f>IF('Data Export'!C129="","", 'Project Summary'!$C$6)</f>
        <v>0</v>
      </c>
      <c r="G129">
        <f>IF('Data Export'!$C129="","",'Pipe Insulation'!M15)</f>
        <v>0</v>
      </c>
      <c r="H129">
        <f>IF('Data Export'!$C129="","",'Pipe Insulation'!N15)</f>
        <v>0</v>
      </c>
      <c r="I129">
        <f>IF('Data Export'!$C129="","", 'Project Summary'!$H$1)</f>
        <v>4.1399999999999997</v>
      </c>
      <c r="J129">
        <f>IF('Data Export'!$C129="","",'Pipe Insulation'!D15)</f>
        <v>0</v>
      </c>
      <c r="K129">
        <f>IF('Data Export'!$C129="","",'Pipe Insulation'!E15)</f>
        <v>0</v>
      </c>
      <c r="L129">
        <f>IF('Data Export'!$C129="","", 'Project Summary'!$C$13)</f>
        <v>0</v>
      </c>
      <c r="M129" t="str">
        <f>IF('Data Export'!$C129="","", "")</f>
        <v/>
      </c>
      <c r="N129" t="str">
        <f>IF('Data Export'!$C129="","", "")</f>
        <v/>
      </c>
      <c r="O129" s="121"/>
      <c r="P129" t="str">
        <f>IF('Data Export'!$C129="","", "")</f>
        <v/>
      </c>
      <c r="Q129" t="str">
        <f>IF('Data Export'!$C129="","", "")</f>
        <v/>
      </c>
      <c r="R129" t="str">
        <f>IF('Data Export'!$C129="","", "")</f>
        <v/>
      </c>
      <c r="S129" t="str">
        <f>IF('Data Export'!$C129="","", "")</f>
        <v/>
      </c>
      <c r="T129" t="str">
        <f>IF('Data Export'!$C129="","", "")</f>
        <v/>
      </c>
      <c r="U129" t="str">
        <f>IF('Data Export'!$C129="","", "")</f>
        <v/>
      </c>
      <c r="V129" t="str">
        <f>IF('Data Export'!$C129="","", "")</f>
        <v/>
      </c>
      <c r="W129" t="str">
        <f>IF('Data Export'!$C129="","", "")</f>
        <v/>
      </c>
      <c r="X129" t="str">
        <f>IF('Data Export'!$C129="","", "")</f>
        <v/>
      </c>
      <c r="Y129" t="str">
        <f>IF('Data Export'!$C129="","", "")</f>
        <v/>
      </c>
      <c r="Z129" t="str">
        <f>IF('Data Export'!$C129="","", "")</f>
        <v/>
      </c>
      <c r="AA129" t="str">
        <f>IF('Data Export'!$C129="","", "")</f>
        <v/>
      </c>
      <c r="AB129" t="str">
        <f>IF('Data Export'!$C129="","", "")</f>
        <v/>
      </c>
      <c r="AC129" t="str">
        <f>IF('Data Export'!$C129="","", "")</f>
        <v/>
      </c>
      <c r="AD129" t="str">
        <f>IF('Data Export'!$C129="","", "")</f>
        <v/>
      </c>
      <c r="AE129">
        <f>IF('Data Export'!$C129="","", 'Door Gaskets'!H35)</f>
        <v>0</v>
      </c>
      <c r="AF129">
        <f>IF('Data Export'!$C129="","", 'Special Doors'!I25)</f>
        <v>0</v>
      </c>
      <c r="AG129" t="str">
        <f>IF('Data Export'!$C129="","", "")</f>
        <v/>
      </c>
      <c r="AH129" t="str">
        <f>IF('Data Export'!$C129="","", "")</f>
        <v/>
      </c>
      <c r="AI129" s="121"/>
      <c r="AJ129" t="str">
        <f>IF('Data Export'!$C129="","", "")</f>
        <v/>
      </c>
      <c r="AK129" t="str">
        <f>IF('Data Export'!$C129="","", "")</f>
        <v/>
      </c>
      <c r="AL129" s="374" t="str">
        <f>IF('Data Export'!$C129="","", 'Pipe Insulation'!L15)</f>
        <v/>
      </c>
      <c r="AM129" t="str">
        <f>IF('Data Export'!$C129="","", "")</f>
        <v/>
      </c>
      <c r="AN129">
        <f>IF('Data Export'!$C129="","", 'Pipe Insulation'!H15)</f>
        <v>0</v>
      </c>
    </row>
    <row r="130" spans="1:45" x14ac:dyDescent="0.2">
      <c r="A130" t="str">
        <f>'Pipe Insulation'!$B$3</f>
        <v>Suction Pipe Insulation For Walk In Coolers and Freezers</v>
      </c>
      <c r="B130">
        <v>129</v>
      </c>
      <c r="C130">
        <f>IF('Pipe Insulation'!P16&gt;0,'Pipe Insulation'!I16,"")</f>
        <v>0</v>
      </c>
      <c r="D130" t="str">
        <f>IF($C130="","",IF('Pipe Insulation'!G16='Look Up Tables'!$F$97,'Look Up Tables'!$AS$71,'Look Up Tables'!$AS$72))</f>
        <v>SucPipeInsulLowTemp</v>
      </c>
      <c r="E130" t="str">
        <f>IF('Data Export'!$C130="","", 'Pipe Insulation'!P16)</f>
        <v/>
      </c>
      <c r="F130" s="373">
        <f>IF('Data Export'!C130="","", 'Project Summary'!$C$6)</f>
        <v>0</v>
      </c>
      <c r="G130">
        <f>IF('Data Export'!$C130="","",'Pipe Insulation'!M16)</f>
        <v>0</v>
      </c>
      <c r="H130">
        <f>IF('Data Export'!$C130="","",'Pipe Insulation'!N16)</f>
        <v>0</v>
      </c>
      <c r="I130">
        <f>IF('Data Export'!$C130="","", 'Project Summary'!$H$1)</f>
        <v>4.1399999999999997</v>
      </c>
      <c r="J130">
        <f>IF('Data Export'!$C130="","",'Pipe Insulation'!D16)</f>
        <v>0</v>
      </c>
      <c r="K130">
        <f>IF('Data Export'!$C130="","",'Pipe Insulation'!E16)</f>
        <v>0</v>
      </c>
      <c r="L130">
        <f>IF('Data Export'!$C130="","", 'Project Summary'!$C$13)</f>
        <v>0</v>
      </c>
      <c r="M130" t="str">
        <f>IF('Data Export'!$C130="","", "")</f>
        <v/>
      </c>
      <c r="N130" t="str">
        <f>IF('Data Export'!$C130="","", "")</f>
        <v/>
      </c>
      <c r="O130" s="121"/>
      <c r="P130" t="str">
        <f>IF('Data Export'!$C130="","", "")</f>
        <v/>
      </c>
      <c r="Q130" t="str">
        <f>IF('Data Export'!$C130="","", "")</f>
        <v/>
      </c>
      <c r="R130" t="str">
        <f>IF('Data Export'!$C130="","", "")</f>
        <v/>
      </c>
      <c r="S130" t="str">
        <f>IF('Data Export'!$C130="","", "")</f>
        <v/>
      </c>
      <c r="T130" t="str">
        <f>IF('Data Export'!$C130="","", "")</f>
        <v/>
      </c>
      <c r="U130" t="str">
        <f>IF('Data Export'!$C130="","", "")</f>
        <v/>
      </c>
      <c r="V130" t="str">
        <f>IF('Data Export'!$C130="","", "")</f>
        <v/>
      </c>
      <c r="W130" t="str">
        <f>IF('Data Export'!$C130="","", "")</f>
        <v/>
      </c>
      <c r="X130" t="str">
        <f>IF('Data Export'!$C130="","", "")</f>
        <v/>
      </c>
      <c r="Y130" t="str">
        <f>IF('Data Export'!$C130="","", "")</f>
        <v/>
      </c>
      <c r="Z130" t="str">
        <f>IF('Data Export'!$C130="","", "")</f>
        <v/>
      </c>
      <c r="AA130" t="str">
        <f>IF('Data Export'!$C130="","", "")</f>
        <v/>
      </c>
      <c r="AB130" t="str">
        <f>IF('Data Export'!$C130="","", "")</f>
        <v/>
      </c>
      <c r="AC130" t="str">
        <f>IF('Data Export'!$C130="","", "")</f>
        <v/>
      </c>
      <c r="AD130" t="str">
        <f>IF('Data Export'!$C130="","", "")</f>
        <v/>
      </c>
      <c r="AE130">
        <f>IF('Data Export'!$C130="","", 'Door Gaskets'!H36)</f>
        <v>0</v>
      </c>
      <c r="AF130">
        <f>IF('Data Export'!$C130="","", 'Special Doors'!I26)</f>
        <v>0</v>
      </c>
      <c r="AG130" t="str">
        <f>IF('Data Export'!$C130="","", "")</f>
        <v/>
      </c>
      <c r="AH130" t="str">
        <f>IF('Data Export'!$C130="","", "")</f>
        <v/>
      </c>
      <c r="AI130" s="121"/>
      <c r="AJ130" t="str">
        <f>IF('Data Export'!$C130="","", "")</f>
        <v/>
      </c>
      <c r="AK130" t="str">
        <f>IF('Data Export'!$C130="","", "")</f>
        <v/>
      </c>
      <c r="AL130" s="374" t="str">
        <f>IF('Data Export'!$C130="","", 'Pipe Insulation'!L16)</f>
        <v/>
      </c>
      <c r="AM130" t="str">
        <f>IF('Data Export'!$C130="","", "")</f>
        <v/>
      </c>
      <c r="AN130">
        <f>IF('Data Export'!$C130="","", 'Pipe Insulation'!H16)</f>
        <v>0</v>
      </c>
    </row>
    <row r="131" spans="1:45" s="90" customFormat="1" x14ac:dyDescent="0.2">
      <c r="A131" t="str">
        <f>'Pipe Insulation'!$B$3</f>
        <v>Suction Pipe Insulation For Walk In Coolers and Freezers</v>
      </c>
      <c r="B131" s="90">
        <v>130</v>
      </c>
      <c r="C131">
        <f>IF('Pipe Insulation'!P17&gt;0,'Pipe Insulation'!I17,"")</f>
        <v>0</v>
      </c>
      <c r="D131" t="str">
        <f>IF($C131="","",IF('Pipe Insulation'!G17='Look Up Tables'!$F$97,'Look Up Tables'!$AS$71,'Look Up Tables'!$AS$72))</f>
        <v>SucPipeInsulLowTemp</v>
      </c>
      <c r="E131" t="str">
        <f>IF('Data Export'!$C131="","", 'Pipe Insulation'!P17)</f>
        <v/>
      </c>
      <c r="F131" s="373">
        <f>IF('Data Export'!C131="","", 'Project Summary'!$C$6)</f>
        <v>0</v>
      </c>
      <c r="G131">
        <f>IF('Data Export'!$C131="","",'Pipe Insulation'!M17)</f>
        <v>0</v>
      </c>
      <c r="H131">
        <f>IF('Data Export'!$C131="","",'Pipe Insulation'!N17)</f>
        <v>0</v>
      </c>
      <c r="I131">
        <f>IF('Data Export'!$C131="","", 'Project Summary'!$H$1)</f>
        <v>4.1399999999999997</v>
      </c>
      <c r="J131">
        <f>IF('Data Export'!$C131="","",'Pipe Insulation'!D17)</f>
        <v>0</v>
      </c>
      <c r="K131">
        <f>IF('Data Export'!$C131="","",'Pipe Insulation'!E17)</f>
        <v>0</v>
      </c>
      <c r="L131">
        <f>IF('Data Export'!$C131="","", 'Project Summary'!$C$13)</f>
        <v>0</v>
      </c>
      <c r="M131" t="str">
        <f>IF('Data Export'!$C131="","", "")</f>
        <v/>
      </c>
      <c r="N131" t="str">
        <f>IF('Data Export'!$C131="","", "")</f>
        <v/>
      </c>
      <c r="O131" s="121"/>
      <c r="P131" t="str">
        <f>IF('Data Export'!$C131="","", "")</f>
        <v/>
      </c>
      <c r="Q131" t="str">
        <f>IF('Data Export'!$C131="","", "")</f>
        <v/>
      </c>
      <c r="R131" t="str">
        <f>IF('Data Export'!$C131="","", "")</f>
        <v/>
      </c>
      <c r="S131" t="str">
        <f>IF('Data Export'!$C131="","", "")</f>
        <v/>
      </c>
      <c r="T131" t="str">
        <f>IF('Data Export'!$C131="","", "")</f>
        <v/>
      </c>
      <c r="U131" t="str">
        <f>IF('Data Export'!$C131="","", "")</f>
        <v/>
      </c>
      <c r="V131" t="str">
        <f>IF('Data Export'!$C131="","", "")</f>
        <v/>
      </c>
      <c r="W131" t="str">
        <f>IF('Data Export'!$C131="","", "")</f>
        <v/>
      </c>
      <c r="X131" t="str">
        <f>IF('Data Export'!$C131="","", "")</f>
        <v/>
      </c>
      <c r="Y131" t="str">
        <f>IF('Data Export'!$C131="","", "")</f>
        <v/>
      </c>
      <c r="Z131" t="str">
        <f>IF('Data Export'!$C131="","", "")</f>
        <v/>
      </c>
      <c r="AA131" t="str">
        <f>IF('Data Export'!$C131="","", "")</f>
        <v/>
      </c>
      <c r="AB131" t="str">
        <f>IF('Data Export'!$C131="","", "")</f>
        <v/>
      </c>
      <c r="AC131" t="str">
        <f>IF('Data Export'!$C131="","", "")</f>
        <v/>
      </c>
      <c r="AD131" t="str">
        <f>IF('Data Export'!$C131="","", "")</f>
        <v/>
      </c>
      <c r="AE131">
        <f>IF('Data Export'!$C131="","", 'Door Gaskets'!H37)</f>
        <v>0</v>
      </c>
      <c r="AF131">
        <f>IF('Data Export'!$C131="","", 'Special Doors'!I27)</f>
        <v>0</v>
      </c>
      <c r="AG131" t="str">
        <f>IF('Data Export'!$C131="","", "")</f>
        <v/>
      </c>
      <c r="AH131" t="str">
        <f>IF('Data Export'!$C131="","", "")</f>
        <v/>
      </c>
      <c r="AI131" s="121"/>
      <c r="AJ131" t="str">
        <f>IF('Data Export'!$C131="","", "")</f>
        <v/>
      </c>
      <c r="AK131" t="str">
        <f>IF('Data Export'!$C131="","", "")</f>
        <v/>
      </c>
      <c r="AL131" s="374" t="str">
        <f>IF('Data Export'!$C131="","", 'Pipe Insulation'!L17)</f>
        <v/>
      </c>
      <c r="AM131" t="str">
        <f>IF('Data Export'!$C131="","", "")</f>
        <v/>
      </c>
      <c r="AN131">
        <f>IF('Data Export'!$C131="","", 'Pipe Insulation'!H17)</f>
        <v>0</v>
      </c>
      <c r="AO131" s="113"/>
      <c r="AP131" s="116"/>
      <c r="AQ131" s="116"/>
      <c r="AR131" s="116"/>
      <c r="AS131" s="116"/>
    </row>
    <row r="132" spans="1:45" x14ac:dyDescent="0.2">
      <c r="A132" t="str">
        <f>'Door Replace Open'!$B$3</f>
        <v>Refrigerated Display Cases with Doors Replacing Open Cases</v>
      </c>
      <c r="B132">
        <v>131</v>
      </c>
      <c r="C132">
        <f>IF('Door Replace Open'!N8&gt;0,'Door Replace Open'!H8,"")</f>
        <v>0</v>
      </c>
      <c r="D132" t="str">
        <f>IF($C132="","",'Look Up Tables'!$AS$73)</f>
        <v>CaseDoor</v>
      </c>
      <c r="E132" t="str">
        <f>IF('Data Export'!$C132="","", 'Door Replace Open'!N8)</f>
        <v/>
      </c>
      <c r="F132" s="373">
        <f>IF('Data Export'!C132="","", 'Project Summary'!$C$6)</f>
        <v>0</v>
      </c>
      <c r="G132">
        <f>IF('Data Export'!$C132="","",'Door Replace Open'!K8)</f>
        <v>0</v>
      </c>
      <c r="H132">
        <f>IF('Data Export'!$C132="","",'Door Replace Open'!L8)</f>
        <v>0</v>
      </c>
      <c r="I132">
        <f>IF('Data Export'!$C132="","", 'Project Summary'!$H$1)</f>
        <v>4.1399999999999997</v>
      </c>
      <c r="J132">
        <f>IF('Data Export'!$C132="","",'Door Replace Open'!D8)</f>
        <v>0</v>
      </c>
      <c r="K132">
        <f>IF('Data Export'!$C132="","",'Door Replace Open'!E8)</f>
        <v>0</v>
      </c>
      <c r="L132">
        <f>IF('Data Export'!$C132="","", 'Project Summary'!$C$13)</f>
        <v>0</v>
      </c>
      <c r="M132" t="str">
        <f>IF('Data Export'!$C132="","", "")</f>
        <v/>
      </c>
      <c r="N132" t="str">
        <f>IF('Data Export'!$C132="","", "")</f>
        <v/>
      </c>
      <c r="O132" s="374" t="str">
        <f>IF('Data Export'!$C132="","", "Refrigerator")</f>
        <v>Refrigerator</v>
      </c>
      <c r="P132" t="str">
        <f>IF('Data Export'!$C132="","", "")</f>
        <v/>
      </c>
      <c r="Q132" t="str">
        <f>IF('Data Export'!$C132="","", "")</f>
        <v/>
      </c>
      <c r="R132" t="str">
        <f>IF('Data Export'!$C132="","", "")</f>
        <v/>
      </c>
      <c r="S132" t="str">
        <f>IF('Data Export'!$C132="","", "")</f>
        <v/>
      </c>
      <c r="T132" t="str">
        <f>IF('Data Export'!$C132="","", "")</f>
        <v/>
      </c>
      <c r="U132" t="str">
        <f>IF('Data Export'!$C132="","", "")</f>
        <v/>
      </c>
      <c r="V132" t="str">
        <f>IF('Data Export'!$C132="","", "")</f>
        <v/>
      </c>
      <c r="W132" t="str">
        <f>IF('Data Export'!$C132="","", "")</f>
        <v/>
      </c>
      <c r="X132" t="str">
        <f>IF('Data Export'!$C132="","", "")</f>
        <v/>
      </c>
      <c r="Y132" t="str">
        <f>IF('Data Export'!$C132="","", "")</f>
        <v/>
      </c>
      <c r="Z132" t="str">
        <f>IF('Data Export'!$C132="","", "")</f>
        <v/>
      </c>
      <c r="AA132" t="str">
        <f>IF('Data Export'!$C132="","", "")</f>
        <v/>
      </c>
      <c r="AB132" t="str">
        <f>IF('Data Export'!$C132="","", "")</f>
        <v/>
      </c>
      <c r="AC132" t="str">
        <f>IF('Data Export'!$C132="","", "")</f>
        <v/>
      </c>
      <c r="AD132">
        <f>IF('Data Export'!$C132="","", 'Door Replace Open'!G8)</f>
        <v>0</v>
      </c>
      <c r="AE132" t="str">
        <f>IF('Data Export'!$C132="","", "")</f>
        <v/>
      </c>
      <c r="AF132" t="str">
        <f>IF('Data Export'!$C132="","", "")</f>
        <v/>
      </c>
      <c r="AG132" t="str">
        <f>IF('Data Export'!$C132="","", "")</f>
        <v/>
      </c>
      <c r="AH132" t="str">
        <f>IF('Data Export'!$C132="","", "")</f>
        <v/>
      </c>
      <c r="AI132" t="str">
        <f>IF('Data Export'!$C132="","", "")</f>
        <v/>
      </c>
      <c r="AJ132" t="str">
        <f>IF('Data Export'!$C132="","", "")</f>
        <v/>
      </c>
      <c r="AK132" t="str">
        <f>IF('Data Export'!$C132="","", "")</f>
        <v/>
      </c>
      <c r="AL132" t="str">
        <f>IF('Data Export'!$C132="","", "")</f>
        <v/>
      </c>
      <c r="AM132">
        <f>IF('Data Export'!$C132="","",'Door Replace Open'!G8)</f>
        <v>0</v>
      </c>
      <c r="AN132" t="str">
        <f>IF('Data Export'!$C132="","", "")</f>
        <v/>
      </c>
    </row>
    <row r="133" spans="1:45" x14ac:dyDescent="0.2">
      <c r="A133" t="str">
        <f>'Door Replace Open'!$B$3</f>
        <v>Refrigerated Display Cases with Doors Replacing Open Cases</v>
      </c>
      <c r="B133">
        <v>132</v>
      </c>
      <c r="C133">
        <f>IF('Door Replace Open'!N9&gt;0,'Door Replace Open'!H9,"")</f>
        <v>0</v>
      </c>
      <c r="D133" t="str">
        <f>IF($C133="","",'Look Up Tables'!$AS$73)</f>
        <v>CaseDoor</v>
      </c>
      <c r="E133" t="str">
        <f>IF('Data Export'!$C133="","", 'Door Replace Open'!N9)</f>
        <v/>
      </c>
      <c r="F133" s="373">
        <f>IF('Data Export'!C133="","", 'Project Summary'!$C$6)</f>
        <v>0</v>
      </c>
      <c r="G133">
        <f>IF('Data Export'!$C133="","",'Door Replace Open'!K9)</f>
        <v>0</v>
      </c>
      <c r="H133">
        <f>IF('Data Export'!$C133="","",'Door Replace Open'!L9)</f>
        <v>0</v>
      </c>
      <c r="I133">
        <f>IF('Data Export'!$C133="","", 'Project Summary'!$H$1)</f>
        <v>4.1399999999999997</v>
      </c>
      <c r="J133">
        <f>IF('Data Export'!$C133="","",'Door Replace Open'!D9)</f>
        <v>0</v>
      </c>
      <c r="K133">
        <f>IF('Data Export'!$C133="","",'Door Replace Open'!E9)</f>
        <v>0</v>
      </c>
      <c r="L133">
        <f>IF('Data Export'!$C133="","", 'Project Summary'!$C$13)</f>
        <v>0</v>
      </c>
      <c r="M133" t="str">
        <f>IF('Data Export'!$C133="","", "")</f>
        <v/>
      </c>
      <c r="N133" t="str">
        <f>IF('Data Export'!$C133="","", "")</f>
        <v/>
      </c>
      <c r="O133" s="374" t="str">
        <f>IF('Data Export'!$C133="","", "Refrigerator")</f>
        <v>Refrigerator</v>
      </c>
      <c r="P133" t="str">
        <f>IF('Data Export'!$C133="","", "")</f>
        <v/>
      </c>
      <c r="Q133" t="str">
        <f>IF('Data Export'!$C133="","", "")</f>
        <v/>
      </c>
      <c r="R133" t="str">
        <f>IF('Data Export'!$C133="","", "")</f>
        <v/>
      </c>
      <c r="S133" t="str">
        <f>IF('Data Export'!$C133="","", "")</f>
        <v/>
      </c>
      <c r="T133" t="str">
        <f>IF('Data Export'!$C133="","", "")</f>
        <v/>
      </c>
      <c r="U133" t="str">
        <f>IF('Data Export'!$C133="","", "")</f>
        <v/>
      </c>
      <c r="V133" t="str">
        <f>IF('Data Export'!$C133="","", "")</f>
        <v/>
      </c>
      <c r="W133" t="str">
        <f>IF('Data Export'!$C133="","", "")</f>
        <v/>
      </c>
      <c r="X133" t="str">
        <f>IF('Data Export'!$C133="","", "")</f>
        <v/>
      </c>
      <c r="Y133" t="str">
        <f>IF('Data Export'!$C133="","", "")</f>
        <v/>
      </c>
      <c r="Z133" t="str">
        <f>IF('Data Export'!$C133="","", "")</f>
        <v/>
      </c>
      <c r="AA133" t="str">
        <f>IF('Data Export'!$C133="","", "")</f>
        <v/>
      </c>
      <c r="AB133" t="str">
        <f>IF('Data Export'!$C133="","", "")</f>
        <v/>
      </c>
      <c r="AC133" t="str">
        <f>IF('Data Export'!$C133="","", "")</f>
        <v/>
      </c>
      <c r="AD133">
        <f>IF('Data Export'!$C133="","", 'Door Replace Open'!G9)</f>
        <v>0</v>
      </c>
      <c r="AE133" t="str">
        <f>IF('Data Export'!$C133="","", "")</f>
        <v/>
      </c>
      <c r="AF133" t="str">
        <f>IF('Data Export'!$C133="","", "")</f>
        <v/>
      </c>
      <c r="AG133" t="str">
        <f>IF('Data Export'!$C133="","", "")</f>
        <v/>
      </c>
      <c r="AH133" t="str">
        <f>IF('Data Export'!$C133="","", "")</f>
        <v/>
      </c>
      <c r="AI133" t="str">
        <f>IF('Data Export'!$C133="","", "")</f>
        <v/>
      </c>
      <c r="AJ133" t="str">
        <f>IF('Data Export'!$C133="","", "")</f>
        <v/>
      </c>
      <c r="AK133" t="str">
        <f>IF('Data Export'!$C133="","", "")</f>
        <v/>
      </c>
      <c r="AL133" t="str">
        <f>IF('Data Export'!$C133="","", "")</f>
        <v/>
      </c>
      <c r="AM133">
        <f>IF('Data Export'!$C133="","",'Door Replace Open'!G9)</f>
        <v>0</v>
      </c>
      <c r="AN133" t="str">
        <f>IF('Data Export'!$C133="","", "")</f>
        <v/>
      </c>
    </row>
    <row r="134" spans="1:45" x14ac:dyDescent="0.2">
      <c r="A134" t="str">
        <f>'Door Replace Open'!$B$3</f>
        <v>Refrigerated Display Cases with Doors Replacing Open Cases</v>
      </c>
      <c r="B134">
        <v>133</v>
      </c>
      <c r="C134">
        <f>IF('Door Replace Open'!N10&gt;0,'Door Replace Open'!H10,"")</f>
        <v>0</v>
      </c>
      <c r="D134" t="str">
        <f>IF($C134="","",'Look Up Tables'!$AS$73)</f>
        <v>CaseDoor</v>
      </c>
      <c r="E134" t="str">
        <f>IF('Data Export'!$C134="","", 'Door Replace Open'!N10)</f>
        <v/>
      </c>
      <c r="F134" s="373">
        <f>IF('Data Export'!C134="","", 'Project Summary'!$C$6)</f>
        <v>0</v>
      </c>
      <c r="G134">
        <f>IF('Data Export'!$C134="","",'Door Replace Open'!K10)</f>
        <v>0</v>
      </c>
      <c r="H134">
        <f>IF('Data Export'!$C134="","",'Door Replace Open'!L10)</f>
        <v>0</v>
      </c>
      <c r="I134">
        <f>IF('Data Export'!$C134="","", 'Project Summary'!$H$1)</f>
        <v>4.1399999999999997</v>
      </c>
      <c r="J134">
        <f>IF('Data Export'!$C134="","",'Door Replace Open'!D10)</f>
        <v>0</v>
      </c>
      <c r="K134">
        <f>IF('Data Export'!$C134="","",'Door Replace Open'!E10)</f>
        <v>0</v>
      </c>
      <c r="L134">
        <f>IF('Data Export'!$C134="","", 'Project Summary'!$C$13)</f>
        <v>0</v>
      </c>
      <c r="M134" t="str">
        <f>IF('Data Export'!$C134="","", "")</f>
        <v/>
      </c>
      <c r="N134" t="str">
        <f>IF('Data Export'!$C134="","", "")</f>
        <v/>
      </c>
      <c r="O134" s="374" t="str">
        <f>IF('Data Export'!$C134="","", "Refrigerator")</f>
        <v>Refrigerator</v>
      </c>
      <c r="P134" t="str">
        <f>IF('Data Export'!$C134="","", "")</f>
        <v/>
      </c>
      <c r="Q134" t="str">
        <f>IF('Data Export'!$C134="","", "")</f>
        <v/>
      </c>
      <c r="R134" t="str">
        <f>IF('Data Export'!$C134="","", "")</f>
        <v/>
      </c>
      <c r="S134" t="str">
        <f>IF('Data Export'!$C134="","", "")</f>
        <v/>
      </c>
      <c r="T134" t="str">
        <f>IF('Data Export'!$C134="","", "")</f>
        <v/>
      </c>
      <c r="U134" t="str">
        <f>IF('Data Export'!$C134="","", "")</f>
        <v/>
      </c>
      <c r="V134" t="str">
        <f>IF('Data Export'!$C134="","", "")</f>
        <v/>
      </c>
      <c r="W134" t="str">
        <f>IF('Data Export'!$C134="","", "")</f>
        <v/>
      </c>
      <c r="X134" t="str">
        <f>IF('Data Export'!$C134="","", "")</f>
        <v/>
      </c>
      <c r="Y134" t="str">
        <f>IF('Data Export'!$C134="","", "")</f>
        <v/>
      </c>
      <c r="Z134" t="str">
        <f>IF('Data Export'!$C134="","", "")</f>
        <v/>
      </c>
      <c r="AA134" t="str">
        <f>IF('Data Export'!$C134="","", "")</f>
        <v/>
      </c>
      <c r="AB134" t="str">
        <f>IF('Data Export'!$C134="","", "")</f>
        <v/>
      </c>
      <c r="AC134" t="str">
        <f>IF('Data Export'!$C134="","", "")</f>
        <v/>
      </c>
      <c r="AD134">
        <f>IF('Data Export'!$C134="","", 'Door Replace Open'!G10)</f>
        <v>0</v>
      </c>
      <c r="AE134" t="str">
        <f>IF('Data Export'!$C134="","", "")</f>
        <v/>
      </c>
      <c r="AF134" t="str">
        <f>IF('Data Export'!$C134="","", "")</f>
        <v/>
      </c>
      <c r="AG134" t="str">
        <f>IF('Data Export'!$C134="","", "")</f>
        <v/>
      </c>
      <c r="AH134" t="str">
        <f>IF('Data Export'!$C134="","", "")</f>
        <v/>
      </c>
      <c r="AI134" t="str">
        <f>IF('Data Export'!$C134="","", "")</f>
        <v/>
      </c>
      <c r="AJ134" t="str">
        <f>IF('Data Export'!$C134="","", "")</f>
        <v/>
      </c>
      <c r="AK134" t="str">
        <f>IF('Data Export'!$C134="","", "")</f>
        <v/>
      </c>
      <c r="AL134" t="str">
        <f>IF('Data Export'!$C134="","", "")</f>
        <v/>
      </c>
      <c r="AM134">
        <f>IF('Data Export'!$C134="","",'Door Replace Open'!G10)</f>
        <v>0</v>
      </c>
      <c r="AN134" t="str">
        <f>IF('Data Export'!$C134="","", "")</f>
        <v/>
      </c>
    </row>
    <row r="135" spans="1:45" x14ac:dyDescent="0.2">
      <c r="A135" t="str">
        <f>'Door Replace Open'!$B$3</f>
        <v>Refrigerated Display Cases with Doors Replacing Open Cases</v>
      </c>
      <c r="B135">
        <v>134</v>
      </c>
      <c r="C135">
        <f>IF('Door Replace Open'!N11&gt;0,'Door Replace Open'!H11,"")</f>
        <v>0</v>
      </c>
      <c r="D135" t="str">
        <f>IF($C135="","",'Look Up Tables'!$AS$73)</f>
        <v>CaseDoor</v>
      </c>
      <c r="E135" t="str">
        <f>IF('Data Export'!$C135="","", 'Door Replace Open'!N11)</f>
        <v/>
      </c>
      <c r="F135" s="373">
        <f>IF('Data Export'!C135="","", 'Project Summary'!$C$6)</f>
        <v>0</v>
      </c>
      <c r="G135">
        <f>IF('Data Export'!$C135="","",'Door Replace Open'!K11)</f>
        <v>0</v>
      </c>
      <c r="H135">
        <f>IF('Data Export'!$C135="","",'Door Replace Open'!L11)</f>
        <v>0</v>
      </c>
      <c r="I135">
        <f>IF('Data Export'!$C135="","", 'Project Summary'!$H$1)</f>
        <v>4.1399999999999997</v>
      </c>
      <c r="J135">
        <f>IF('Data Export'!$C135="","",'Door Replace Open'!D11)</f>
        <v>0</v>
      </c>
      <c r="K135">
        <f>IF('Data Export'!$C135="","",'Door Replace Open'!E11)</f>
        <v>0</v>
      </c>
      <c r="L135">
        <f>IF('Data Export'!$C135="","", 'Project Summary'!$C$13)</f>
        <v>0</v>
      </c>
      <c r="M135" t="str">
        <f>IF('Data Export'!$C135="","", "")</f>
        <v/>
      </c>
      <c r="N135" t="str">
        <f>IF('Data Export'!$C135="","", "")</f>
        <v/>
      </c>
      <c r="O135" s="374" t="str">
        <f>IF('Data Export'!$C135="","", "Refrigerator")</f>
        <v>Refrigerator</v>
      </c>
      <c r="P135" t="str">
        <f>IF('Data Export'!$C135="","", "")</f>
        <v/>
      </c>
      <c r="Q135" t="str">
        <f>IF('Data Export'!$C135="","", "")</f>
        <v/>
      </c>
      <c r="R135" t="str">
        <f>IF('Data Export'!$C135="","", "")</f>
        <v/>
      </c>
      <c r="S135" t="str">
        <f>IF('Data Export'!$C135="","", "")</f>
        <v/>
      </c>
      <c r="T135" t="str">
        <f>IF('Data Export'!$C135="","", "")</f>
        <v/>
      </c>
      <c r="U135" t="str">
        <f>IF('Data Export'!$C135="","", "")</f>
        <v/>
      </c>
      <c r="V135" t="str">
        <f>IF('Data Export'!$C135="","", "")</f>
        <v/>
      </c>
      <c r="W135" t="str">
        <f>IF('Data Export'!$C135="","", "")</f>
        <v/>
      </c>
      <c r="X135" t="str">
        <f>IF('Data Export'!$C135="","", "")</f>
        <v/>
      </c>
      <c r="Y135" t="str">
        <f>IF('Data Export'!$C135="","", "")</f>
        <v/>
      </c>
      <c r="Z135" t="str">
        <f>IF('Data Export'!$C135="","", "")</f>
        <v/>
      </c>
      <c r="AA135" t="str">
        <f>IF('Data Export'!$C135="","", "")</f>
        <v/>
      </c>
      <c r="AB135" t="str">
        <f>IF('Data Export'!$C135="","", "")</f>
        <v/>
      </c>
      <c r="AC135" t="str">
        <f>IF('Data Export'!$C135="","", "")</f>
        <v/>
      </c>
      <c r="AD135">
        <f>IF('Data Export'!$C135="","", 'Door Replace Open'!G11)</f>
        <v>0</v>
      </c>
      <c r="AE135" t="str">
        <f>IF('Data Export'!$C135="","", "")</f>
        <v/>
      </c>
      <c r="AF135" t="str">
        <f>IF('Data Export'!$C135="","", "")</f>
        <v/>
      </c>
      <c r="AG135" t="str">
        <f>IF('Data Export'!$C135="","", "")</f>
        <v/>
      </c>
      <c r="AH135" t="str">
        <f>IF('Data Export'!$C135="","", "")</f>
        <v/>
      </c>
      <c r="AI135" t="str">
        <f>IF('Data Export'!$C135="","", "")</f>
        <v/>
      </c>
      <c r="AJ135" t="str">
        <f>IF('Data Export'!$C135="","", "")</f>
        <v/>
      </c>
      <c r="AK135" t="str">
        <f>IF('Data Export'!$C135="","", "")</f>
        <v/>
      </c>
      <c r="AL135" t="str">
        <f>IF('Data Export'!$C135="","", "")</f>
        <v/>
      </c>
      <c r="AM135">
        <f>IF('Data Export'!$C135="","",'Door Replace Open'!G11)</f>
        <v>0</v>
      </c>
      <c r="AN135" t="str">
        <f>IF('Data Export'!$C135="","", "")</f>
        <v/>
      </c>
    </row>
    <row r="136" spans="1:45" x14ac:dyDescent="0.2">
      <c r="A136" t="str">
        <f>'Door Replace Open'!$B$3</f>
        <v>Refrigerated Display Cases with Doors Replacing Open Cases</v>
      </c>
      <c r="B136">
        <v>135</v>
      </c>
      <c r="C136">
        <f>IF('Door Replace Open'!N12&gt;0,'Door Replace Open'!H12,"")</f>
        <v>0</v>
      </c>
      <c r="D136" t="str">
        <f>IF($C136="","",'Look Up Tables'!$AS$73)</f>
        <v>CaseDoor</v>
      </c>
      <c r="E136" t="str">
        <f>IF('Data Export'!$C136="","", 'Door Replace Open'!N12)</f>
        <v/>
      </c>
      <c r="F136" s="373">
        <f>IF('Data Export'!C136="","", 'Project Summary'!$C$6)</f>
        <v>0</v>
      </c>
      <c r="G136">
        <f>IF('Data Export'!$C136="","",'Door Replace Open'!K12)</f>
        <v>0</v>
      </c>
      <c r="H136">
        <f>IF('Data Export'!$C136="","",'Door Replace Open'!L12)</f>
        <v>0</v>
      </c>
      <c r="I136">
        <f>IF('Data Export'!$C136="","", 'Project Summary'!$H$1)</f>
        <v>4.1399999999999997</v>
      </c>
      <c r="J136">
        <f>IF('Data Export'!$C136="","",'Door Replace Open'!D12)</f>
        <v>0</v>
      </c>
      <c r="K136">
        <f>IF('Data Export'!$C136="","",'Door Replace Open'!E12)</f>
        <v>0</v>
      </c>
      <c r="L136">
        <f>IF('Data Export'!$C136="","", 'Project Summary'!$C$13)</f>
        <v>0</v>
      </c>
      <c r="M136" t="str">
        <f>IF('Data Export'!$C136="","", "")</f>
        <v/>
      </c>
      <c r="N136" t="str">
        <f>IF('Data Export'!$C136="","", "")</f>
        <v/>
      </c>
      <c r="O136" s="374" t="str">
        <f>IF('Data Export'!$C136="","", "Refrigerator")</f>
        <v>Refrigerator</v>
      </c>
      <c r="P136" t="str">
        <f>IF('Data Export'!$C136="","", "")</f>
        <v/>
      </c>
      <c r="Q136" t="str">
        <f>IF('Data Export'!$C136="","", "")</f>
        <v/>
      </c>
      <c r="R136" t="str">
        <f>IF('Data Export'!$C136="","", "")</f>
        <v/>
      </c>
      <c r="S136" t="str">
        <f>IF('Data Export'!$C136="","", "")</f>
        <v/>
      </c>
      <c r="T136" t="str">
        <f>IF('Data Export'!$C136="","", "")</f>
        <v/>
      </c>
      <c r="U136" t="str">
        <f>IF('Data Export'!$C136="","", "")</f>
        <v/>
      </c>
      <c r="V136" t="str">
        <f>IF('Data Export'!$C136="","", "")</f>
        <v/>
      </c>
      <c r="W136" t="str">
        <f>IF('Data Export'!$C136="","", "")</f>
        <v/>
      </c>
      <c r="X136" t="str">
        <f>IF('Data Export'!$C136="","", "")</f>
        <v/>
      </c>
      <c r="Y136" t="str">
        <f>IF('Data Export'!$C136="","", "")</f>
        <v/>
      </c>
      <c r="Z136" t="str">
        <f>IF('Data Export'!$C136="","", "")</f>
        <v/>
      </c>
      <c r="AA136" t="str">
        <f>IF('Data Export'!$C136="","", "")</f>
        <v/>
      </c>
      <c r="AB136" t="str">
        <f>IF('Data Export'!$C136="","", "")</f>
        <v/>
      </c>
      <c r="AC136" t="str">
        <f>IF('Data Export'!$C136="","", "")</f>
        <v/>
      </c>
      <c r="AD136">
        <f>IF('Data Export'!$C136="","", 'Door Replace Open'!G12)</f>
        <v>0</v>
      </c>
      <c r="AE136" t="str">
        <f>IF('Data Export'!$C136="","", "")</f>
        <v/>
      </c>
      <c r="AF136" t="str">
        <f>IF('Data Export'!$C136="","", "")</f>
        <v/>
      </c>
      <c r="AG136" t="str">
        <f>IF('Data Export'!$C136="","", "")</f>
        <v/>
      </c>
      <c r="AH136" t="str">
        <f>IF('Data Export'!$C136="","", "")</f>
        <v/>
      </c>
      <c r="AI136" t="str">
        <f>IF('Data Export'!$C136="","", "")</f>
        <v/>
      </c>
      <c r="AJ136" t="str">
        <f>IF('Data Export'!$C136="","", "")</f>
        <v/>
      </c>
      <c r="AK136" t="str">
        <f>IF('Data Export'!$C136="","", "")</f>
        <v/>
      </c>
      <c r="AL136" t="str">
        <f>IF('Data Export'!$C136="","", "")</f>
        <v/>
      </c>
      <c r="AM136">
        <f>IF('Data Export'!$C136="","",'Door Replace Open'!G12)</f>
        <v>0</v>
      </c>
      <c r="AN136" t="str">
        <f>IF('Data Export'!$C136="","", "")</f>
        <v/>
      </c>
    </row>
    <row r="137" spans="1:45" x14ac:dyDescent="0.2">
      <c r="A137" t="str">
        <f>'Door Replace Open'!$B$3</f>
        <v>Refrigerated Display Cases with Doors Replacing Open Cases</v>
      </c>
      <c r="B137">
        <v>136</v>
      </c>
      <c r="C137">
        <f>IF('Door Replace Open'!N13&gt;0,'Door Replace Open'!H13,"")</f>
        <v>0</v>
      </c>
      <c r="D137" t="str">
        <f>IF($C137="","",'Look Up Tables'!$AS$73)</f>
        <v>CaseDoor</v>
      </c>
      <c r="E137" t="str">
        <f>IF('Data Export'!$C137="","", 'Door Replace Open'!N13)</f>
        <v/>
      </c>
      <c r="F137" s="373">
        <f>IF('Data Export'!C137="","", 'Project Summary'!$C$6)</f>
        <v>0</v>
      </c>
      <c r="G137">
        <f>IF('Data Export'!$C137="","",'Door Replace Open'!K13)</f>
        <v>0</v>
      </c>
      <c r="H137">
        <f>IF('Data Export'!$C137="","",'Door Replace Open'!L13)</f>
        <v>0</v>
      </c>
      <c r="I137">
        <f>IF('Data Export'!$C137="","", 'Project Summary'!$H$1)</f>
        <v>4.1399999999999997</v>
      </c>
      <c r="J137">
        <f>IF('Data Export'!$C137="","",'Door Replace Open'!D13)</f>
        <v>0</v>
      </c>
      <c r="K137">
        <f>IF('Data Export'!$C137="","",'Door Replace Open'!E13)</f>
        <v>0</v>
      </c>
      <c r="L137">
        <f>IF('Data Export'!$C137="","", 'Project Summary'!$C$13)</f>
        <v>0</v>
      </c>
      <c r="M137" t="str">
        <f>IF('Data Export'!$C137="","", "")</f>
        <v/>
      </c>
      <c r="N137" t="str">
        <f>IF('Data Export'!$C137="","", "")</f>
        <v/>
      </c>
      <c r="O137" s="374" t="str">
        <f>IF('Data Export'!$C137="","", "Refrigerator")</f>
        <v>Refrigerator</v>
      </c>
      <c r="P137" t="str">
        <f>IF('Data Export'!$C137="","", "")</f>
        <v/>
      </c>
      <c r="Q137" t="str">
        <f>IF('Data Export'!$C137="","", "")</f>
        <v/>
      </c>
      <c r="R137" t="str">
        <f>IF('Data Export'!$C137="","", "")</f>
        <v/>
      </c>
      <c r="S137" t="str">
        <f>IF('Data Export'!$C137="","", "")</f>
        <v/>
      </c>
      <c r="T137" t="str">
        <f>IF('Data Export'!$C137="","", "")</f>
        <v/>
      </c>
      <c r="U137" t="str">
        <f>IF('Data Export'!$C137="","", "")</f>
        <v/>
      </c>
      <c r="V137" t="str">
        <f>IF('Data Export'!$C137="","", "")</f>
        <v/>
      </c>
      <c r="W137" t="str">
        <f>IF('Data Export'!$C137="","", "")</f>
        <v/>
      </c>
      <c r="X137" t="str">
        <f>IF('Data Export'!$C137="","", "")</f>
        <v/>
      </c>
      <c r="Y137" t="str">
        <f>IF('Data Export'!$C137="","", "")</f>
        <v/>
      </c>
      <c r="Z137" t="str">
        <f>IF('Data Export'!$C137="","", "")</f>
        <v/>
      </c>
      <c r="AA137" t="str">
        <f>IF('Data Export'!$C137="","", "")</f>
        <v/>
      </c>
      <c r="AB137" t="str">
        <f>IF('Data Export'!$C137="","", "")</f>
        <v/>
      </c>
      <c r="AC137" t="str">
        <f>IF('Data Export'!$C137="","", "")</f>
        <v/>
      </c>
      <c r="AD137">
        <f>IF('Data Export'!$C137="","", 'Door Replace Open'!G13)</f>
        <v>0</v>
      </c>
      <c r="AE137" t="str">
        <f>IF('Data Export'!$C137="","", "")</f>
        <v/>
      </c>
      <c r="AF137" t="str">
        <f>IF('Data Export'!$C137="","", "")</f>
        <v/>
      </c>
      <c r="AG137" t="str">
        <f>IF('Data Export'!$C137="","", "")</f>
        <v/>
      </c>
      <c r="AH137" t="str">
        <f>IF('Data Export'!$C137="","", "")</f>
        <v/>
      </c>
      <c r="AI137" t="str">
        <f>IF('Data Export'!$C137="","", "")</f>
        <v/>
      </c>
      <c r="AJ137" t="str">
        <f>IF('Data Export'!$C137="","", "")</f>
        <v/>
      </c>
      <c r="AK137" t="str">
        <f>IF('Data Export'!$C137="","", "")</f>
        <v/>
      </c>
      <c r="AL137" t="str">
        <f>IF('Data Export'!$C137="","", "")</f>
        <v/>
      </c>
      <c r="AM137">
        <f>IF('Data Export'!$C137="","",'Door Replace Open'!G13)</f>
        <v>0</v>
      </c>
      <c r="AN137" t="str">
        <f>IF('Data Export'!$C137="","", "")</f>
        <v/>
      </c>
    </row>
    <row r="138" spans="1:45" x14ac:dyDescent="0.2">
      <c r="A138" t="str">
        <f>'Door Replace Open'!$B$3</f>
        <v>Refrigerated Display Cases with Doors Replacing Open Cases</v>
      </c>
      <c r="B138">
        <v>137</v>
      </c>
      <c r="C138">
        <f>IF('Door Replace Open'!N14&gt;0,'Door Replace Open'!H14,"")</f>
        <v>0</v>
      </c>
      <c r="D138" t="str">
        <f>IF($C138="","",'Look Up Tables'!$AS$73)</f>
        <v>CaseDoor</v>
      </c>
      <c r="E138" t="str">
        <f>IF('Data Export'!$C138="","", 'Door Replace Open'!N14)</f>
        <v/>
      </c>
      <c r="F138" s="373">
        <f>IF('Data Export'!C138="","", 'Project Summary'!$C$6)</f>
        <v>0</v>
      </c>
      <c r="G138">
        <f>IF('Data Export'!$C138="","",'Door Replace Open'!K14)</f>
        <v>0</v>
      </c>
      <c r="H138">
        <f>IF('Data Export'!$C138="","",'Door Replace Open'!L14)</f>
        <v>0</v>
      </c>
      <c r="I138">
        <f>IF('Data Export'!$C138="","", 'Project Summary'!$H$1)</f>
        <v>4.1399999999999997</v>
      </c>
      <c r="J138">
        <f>IF('Data Export'!$C138="","",'Door Replace Open'!D14)</f>
        <v>0</v>
      </c>
      <c r="K138">
        <f>IF('Data Export'!$C138="","",'Door Replace Open'!E14)</f>
        <v>0</v>
      </c>
      <c r="L138">
        <f>IF('Data Export'!$C138="","", 'Project Summary'!$C$13)</f>
        <v>0</v>
      </c>
      <c r="M138" t="str">
        <f>IF('Data Export'!$C138="","", "")</f>
        <v/>
      </c>
      <c r="N138" t="str">
        <f>IF('Data Export'!$C138="","", "")</f>
        <v/>
      </c>
      <c r="O138" s="374" t="str">
        <f>IF('Data Export'!$C138="","", "Refrigerator")</f>
        <v>Refrigerator</v>
      </c>
      <c r="P138" t="str">
        <f>IF('Data Export'!$C138="","", "")</f>
        <v/>
      </c>
      <c r="Q138" t="str">
        <f>IF('Data Export'!$C138="","", "")</f>
        <v/>
      </c>
      <c r="R138" t="str">
        <f>IF('Data Export'!$C138="","", "")</f>
        <v/>
      </c>
      <c r="S138" t="str">
        <f>IF('Data Export'!$C138="","", "")</f>
        <v/>
      </c>
      <c r="T138" t="str">
        <f>IF('Data Export'!$C138="","", "")</f>
        <v/>
      </c>
      <c r="U138" t="str">
        <f>IF('Data Export'!$C138="","", "")</f>
        <v/>
      </c>
      <c r="V138" t="str">
        <f>IF('Data Export'!$C138="","", "")</f>
        <v/>
      </c>
      <c r="W138" t="str">
        <f>IF('Data Export'!$C138="","", "")</f>
        <v/>
      </c>
      <c r="X138" t="str">
        <f>IF('Data Export'!$C138="","", "")</f>
        <v/>
      </c>
      <c r="Y138" t="str">
        <f>IF('Data Export'!$C138="","", "")</f>
        <v/>
      </c>
      <c r="Z138" t="str">
        <f>IF('Data Export'!$C138="","", "")</f>
        <v/>
      </c>
      <c r="AA138" t="str">
        <f>IF('Data Export'!$C138="","", "")</f>
        <v/>
      </c>
      <c r="AB138" t="str">
        <f>IF('Data Export'!$C138="","", "")</f>
        <v/>
      </c>
      <c r="AC138" t="str">
        <f>IF('Data Export'!$C138="","", "")</f>
        <v/>
      </c>
      <c r="AD138">
        <f>IF('Data Export'!$C138="","", 'Door Replace Open'!G14)</f>
        <v>0</v>
      </c>
      <c r="AE138" t="str">
        <f>IF('Data Export'!$C138="","", "")</f>
        <v/>
      </c>
      <c r="AF138" t="str">
        <f>IF('Data Export'!$C138="","", "")</f>
        <v/>
      </c>
      <c r="AG138" t="str">
        <f>IF('Data Export'!$C138="","", "")</f>
        <v/>
      </c>
      <c r="AH138" t="str">
        <f>IF('Data Export'!$C138="","", "")</f>
        <v/>
      </c>
      <c r="AI138" t="str">
        <f>IF('Data Export'!$C138="","", "")</f>
        <v/>
      </c>
      <c r="AJ138" t="str">
        <f>IF('Data Export'!$C138="","", "")</f>
        <v/>
      </c>
      <c r="AK138" t="str">
        <f>IF('Data Export'!$C138="","", "")</f>
        <v/>
      </c>
      <c r="AL138" t="str">
        <f>IF('Data Export'!$C138="","", "")</f>
        <v/>
      </c>
      <c r="AM138">
        <f>IF('Data Export'!$C138="","",'Door Replace Open'!G14)</f>
        <v>0</v>
      </c>
      <c r="AN138" t="str">
        <f>IF('Data Export'!$C138="","", "")</f>
        <v/>
      </c>
    </row>
    <row r="139" spans="1:45" x14ac:dyDescent="0.2">
      <c r="A139" t="str">
        <f>'Door Replace Open'!$B$3</f>
        <v>Refrigerated Display Cases with Doors Replacing Open Cases</v>
      </c>
      <c r="B139">
        <v>138</v>
      </c>
      <c r="C139">
        <f>IF('Door Replace Open'!N15&gt;0,'Door Replace Open'!H15,"")</f>
        <v>0</v>
      </c>
      <c r="D139" t="str">
        <f>IF($C139="","",'Look Up Tables'!$AS$73)</f>
        <v>CaseDoor</v>
      </c>
      <c r="E139" t="str">
        <f>IF('Data Export'!$C139="","", 'Door Replace Open'!N15)</f>
        <v/>
      </c>
      <c r="F139" s="373">
        <f>IF('Data Export'!C139="","", 'Project Summary'!$C$6)</f>
        <v>0</v>
      </c>
      <c r="G139">
        <f>IF('Data Export'!$C139="","",'Door Replace Open'!K15)</f>
        <v>0</v>
      </c>
      <c r="H139">
        <f>IF('Data Export'!$C139="","",'Door Replace Open'!L15)</f>
        <v>0</v>
      </c>
      <c r="I139">
        <f>IF('Data Export'!$C139="","", 'Project Summary'!$H$1)</f>
        <v>4.1399999999999997</v>
      </c>
      <c r="J139">
        <f>IF('Data Export'!$C139="","",'Door Replace Open'!D15)</f>
        <v>0</v>
      </c>
      <c r="K139">
        <f>IF('Data Export'!$C139="","",'Door Replace Open'!E15)</f>
        <v>0</v>
      </c>
      <c r="L139">
        <f>IF('Data Export'!$C139="","", 'Project Summary'!$C$13)</f>
        <v>0</v>
      </c>
      <c r="M139" t="str">
        <f>IF('Data Export'!$C139="","", "")</f>
        <v/>
      </c>
      <c r="N139" t="str">
        <f>IF('Data Export'!$C139="","", "")</f>
        <v/>
      </c>
      <c r="O139" s="374" t="str">
        <f>IF('Data Export'!$C139="","", "Refrigerator")</f>
        <v>Refrigerator</v>
      </c>
      <c r="P139" t="str">
        <f>IF('Data Export'!$C139="","", "")</f>
        <v/>
      </c>
      <c r="Q139" t="str">
        <f>IF('Data Export'!$C139="","", "")</f>
        <v/>
      </c>
      <c r="R139" t="str">
        <f>IF('Data Export'!$C139="","", "")</f>
        <v/>
      </c>
      <c r="S139" t="str">
        <f>IF('Data Export'!$C139="","", "")</f>
        <v/>
      </c>
      <c r="T139" t="str">
        <f>IF('Data Export'!$C139="","", "")</f>
        <v/>
      </c>
      <c r="U139" t="str">
        <f>IF('Data Export'!$C139="","", "")</f>
        <v/>
      </c>
      <c r="V139" t="str">
        <f>IF('Data Export'!$C139="","", "")</f>
        <v/>
      </c>
      <c r="W139" t="str">
        <f>IF('Data Export'!$C139="","", "")</f>
        <v/>
      </c>
      <c r="X139" t="str">
        <f>IF('Data Export'!$C139="","", "")</f>
        <v/>
      </c>
      <c r="Y139" t="str">
        <f>IF('Data Export'!$C139="","", "")</f>
        <v/>
      </c>
      <c r="Z139" t="str">
        <f>IF('Data Export'!$C139="","", "")</f>
        <v/>
      </c>
      <c r="AA139" t="str">
        <f>IF('Data Export'!$C139="","", "")</f>
        <v/>
      </c>
      <c r="AB139" t="str">
        <f>IF('Data Export'!$C139="","", "")</f>
        <v/>
      </c>
      <c r="AC139" t="str">
        <f>IF('Data Export'!$C139="","", "")</f>
        <v/>
      </c>
      <c r="AD139">
        <f>IF('Data Export'!$C139="","", 'Door Replace Open'!G15)</f>
        <v>0</v>
      </c>
      <c r="AE139" t="str">
        <f>IF('Data Export'!$C139="","", "")</f>
        <v/>
      </c>
      <c r="AF139" t="str">
        <f>IF('Data Export'!$C139="","", "")</f>
        <v/>
      </c>
      <c r="AG139" t="str">
        <f>IF('Data Export'!$C139="","", "")</f>
        <v/>
      </c>
      <c r="AH139" t="str">
        <f>IF('Data Export'!$C139="","", "")</f>
        <v/>
      </c>
      <c r="AI139" t="str">
        <f>IF('Data Export'!$C139="","", "")</f>
        <v/>
      </c>
      <c r="AJ139" t="str">
        <f>IF('Data Export'!$C139="","", "")</f>
        <v/>
      </c>
      <c r="AK139" t="str">
        <f>IF('Data Export'!$C139="","", "")</f>
        <v/>
      </c>
      <c r="AL139" t="str">
        <f>IF('Data Export'!$C139="","", "")</f>
        <v/>
      </c>
      <c r="AM139">
        <f>IF('Data Export'!$C139="","",'Door Replace Open'!G15)</f>
        <v>0</v>
      </c>
      <c r="AN139" t="str">
        <f>IF('Data Export'!$C139="","", "")</f>
        <v/>
      </c>
    </row>
    <row r="140" spans="1:45" x14ac:dyDescent="0.2">
      <c r="A140" t="str">
        <f>'Door Replace Open'!$B$3</f>
        <v>Refrigerated Display Cases with Doors Replacing Open Cases</v>
      </c>
      <c r="B140">
        <v>139</v>
      </c>
      <c r="C140">
        <f>IF('Door Replace Open'!N16&gt;0,'Door Replace Open'!H16,"")</f>
        <v>0</v>
      </c>
      <c r="D140" t="str">
        <f>IF($C140="","",'Look Up Tables'!$AS$73)</f>
        <v>CaseDoor</v>
      </c>
      <c r="E140" t="str">
        <f>IF('Data Export'!$C140="","", 'Door Replace Open'!N16)</f>
        <v/>
      </c>
      <c r="F140" s="373">
        <f>IF('Data Export'!C140="","", 'Project Summary'!$C$6)</f>
        <v>0</v>
      </c>
      <c r="G140">
        <f>IF('Data Export'!$C140="","",'Door Replace Open'!K16)</f>
        <v>0</v>
      </c>
      <c r="H140">
        <f>IF('Data Export'!$C140="","",'Door Replace Open'!L16)</f>
        <v>0</v>
      </c>
      <c r="I140">
        <f>IF('Data Export'!$C140="","", 'Project Summary'!$H$1)</f>
        <v>4.1399999999999997</v>
      </c>
      <c r="J140">
        <f>IF('Data Export'!$C140="","",'Door Replace Open'!D16)</f>
        <v>0</v>
      </c>
      <c r="K140">
        <f>IF('Data Export'!$C140="","",'Door Replace Open'!E16)</f>
        <v>0</v>
      </c>
      <c r="L140">
        <f>IF('Data Export'!$C140="","", 'Project Summary'!$C$13)</f>
        <v>0</v>
      </c>
      <c r="M140" t="str">
        <f>IF('Data Export'!$C140="","", "")</f>
        <v/>
      </c>
      <c r="N140" t="str">
        <f>IF('Data Export'!$C140="","", "")</f>
        <v/>
      </c>
      <c r="O140" s="374" t="str">
        <f>IF('Data Export'!$C140="","", "Refrigerator")</f>
        <v>Refrigerator</v>
      </c>
      <c r="P140" t="str">
        <f>IF('Data Export'!$C140="","", "")</f>
        <v/>
      </c>
      <c r="Q140" t="str">
        <f>IF('Data Export'!$C140="","", "")</f>
        <v/>
      </c>
      <c r="R140" t="str">
        <f>IF('Data Export'!$C140="","", "")</f>
        <v/>
      </c>
      <c r="S140" t="str">
        <f>IF('Data Export'!$C140="","", "")</f>
        <v/>
      </c>
      <c r="T140" t="str">
        <f>IF('Data Export'!$C140="","", "")</f>
        <v/>
      </c>
      <c r="U140" t="str">
        <f>IF('Data Export'!$C140="","", "")</f>
        <v/>
      </c>
      <c r="V140" t="str">
        <f>IF('Data Export'!$C140="","", "")</f>
        <v/>
      </c>
      <c r="W140" t="str">
        <f>IF('Data Export'!$C140="","", "")</f>
        <v/>
      </c>
      <c r="X140" t="str">
        <f>IF('Data Export'!$C140="","", "")</f>
        <v/>
      </c>
      <c r="Y140" t="str">
        <f>IF('Data Export'!$C140="","", "")</f>
        <v/>
      </c>
      <c r="Z140" t="str">
        <f>IF('Data Export'!$C140="","", "")</f>
        <v/>
      </c>
      <c r="AA140" t="str">
        <f>IF('Data Export'!$C140="","", "")</f>
        <v/>
      </c>
      <c r="AB140" t="str">
        <f>IF('Data Export'!$C140="","", "")</f>
        <v/>
      </c>
      <c r="AC140" t="str">
        <f>IF('Data Export'!$C140="","", "")</f>
        <v/>
      </c>
      <c r="AD140">
        <f>IF('Data Export'!$C140="","", 'Door Replace Open'!G16)</f>
        <v>0</v>
      </c>
      <c r="AE140" t="str">
        <f>IF('Data Export'!$C140="","", "")</f>
        <v/>
      </c>
      <c r="AF140" t="str">
        <f>IF('Data Export'!$C140="","", "")</f>
        <v/>
      </c>
      <c r="AG140" t="str">
        <f>IF('Data Export'!$C140="","", "")</f>
        <v/>
      </c>
      <c r="AH140" t="str">
        <f>IF('Data Export'!$C140="","", "")</f>
        <v/>
      </c>
      <c r="AI140" t="str">
        <f>IF('Data Export'!$C140="","", "")</f>
        <v/>
      </c>
      <c r="AJ140" t="str">
        <f>IF('Data Export'!$C140="","", "")</f>
        <v/>
      </c>
      <c r="AK140" t="str">
        <f>IF('Data Export'!$C140="","", "")</f>
        <v/>
      </c>
      <c r="AL140" t="str">
        <f>IF('Data Export'!$C140="","", "")</f>
        <v/>
      </c>
      <c r="AM140">
        <f>IF('Data Export'!$C140="","",'Door Replace Open'!G16)</f>
        <v>0</v>
      </c>
      <c r="AN140" t="str">
        <f>IF('Data Export'!$C140="","", "")</f>
        <v/>
      </c>
    </row>
    <row r="141" spans="1:45" s="90" customFormat="1" x14ac:dyDescent="0.2">
      <c r="A141" t="str">
        <f>'Door Replace Open'!$B$3</f>
        <v>Refrigerated Display Cases with Doors Replacing Open Cases</v>
      </c>
      <c r="B141" s="90">
        <v>140</v>
      </c>
      <c r="C141">
        <f>IF('Door Replace Open'!N17&gt;0,'Door Replace Open'!H17,"")</f>
        <v>0</v>
      </c>
      <c r="D141" t="str">
        <f>IF($C141="","",'Look Up Tables'!$AS$73)</f>
        <v>CaseDoor</v>
      </c>
      <c r="E141" t="str">
        <f>IF('Data Export'!$C141="","", 'Door Replace Open'!N17)</f>
        <v/>
      </c>
      <c r="F141" s="373">
        <f>IF('Data Export'!C141="","", 'Project Summary'!$C$6)</f>
        <v>0</v>
      </c>
      <c r="G141">
        <f>IF('Data Export'!$C141="","",'Door Replace Open'!K17)</f>
        <v>0</v>
      </c>
      <c r="H141">
        <f>IF('Data Export'!$C141="","",'Door Replace Open'!L17)</f>
        <v>0</v>
      </c>
      <c r="I141">
        <f>IF('Data Export'!$C141="","", 'Project Summary'!$H$1)</f>
        <v>4.1399999999999997</v>
      </c>
      <c r="J141">
        <f>IF('Data Export'!$C141="","",'Door Replace Open'!D17)</f>
        <v>0</v>
      </c>
      <c r="K141">
        <f>IF('Data Export'!$C141="","",'Door Replace Open'!E17)</f>
        <v>0</v>
      </c>
      <c r="L141">
        <f>IF('Data Export'!$C141="","", 'Project Summary'!$C$13)</f>
        <v>0</v>
      </c>
      <c r="M141" t="str">
        <f>IF('Data Export'!$C141="","", "")</f>
        <v/>
      </c>
      <c r="N141" t="str">
        <f>IF('Data Export'!$C141="","", "")</f>
        <v/>
      </c>
      <c r="O141" s="374" t="str">
        <f>IF('Data Export'!$C141="","", "Refrigerator")</f>
        <v>Refrigerator</v>
      </c>
      <c r="P141" t="str">
        <f>IF('Data Export'!$C141="","", "")</f>
        <v/>
      </c>
      <c r="Q141" t="str">
        <f>IF('Data Export'!$C141="","", "")</f>
        <v/>
      </c>
      <c r="R141" t="str">
        <f>IF('Data Export'!$C141="","", "")</f>
        <v/>
      </c>
      <c r="S141" t="str">
        <f>IF('Data Export'!$C141="","", "")</f>
        <v/>
      </c>
      <c r="T141" t="str">
        <f>IF('Data Export'!$C141="","", "")</f>
        <v/>
      </c>
      <c r="U141" t="str">
        <f>IF('Data Export'!$C141="","", "")</f>
        <v/>
      </c>
      <c r="V141" t="str">
        <f>IF('Data Export'!$C141="","", "")</f>
        <v/>
      </c>
      <c r="W141" t="str">
        <f>IF('Data Export'!$C141="","", "")</f>
        <v/>
      </c>
      <c r="X141" t="str">
        <f>IF('Data Export'!$C141="","", "")</f>
        <v/>
      </c>
      <c r="Y141" t="str">
        <f>IF('Data Export'!$C141="","", "")</f>
        <v/>
      </c>
      <c r="Z141" t="str">
        <f>IF('Data Export'!$C141="","", "")</f>
        <v/>
      </c>
      <c r="AA141" t="str">
        <f>IF('Data Export'!$C141="","", "")</f>
        <v/>
      </c>
      <c r="AB141" t="str">
        <f>IF('Data Export'!$C141="","", "")</f>
        <v/>
      </c>
      <c r="AC141" t="str">
        <f>IF('Data Export'!$C141="","", "")</f>
        <v/>
      </c>
      <c r="AD141">
        <f>IF('Data Export'!$C141="","", 'Door Replace Open'!G17)</f>
        <v>0</v>
      </c>
      <c r="AE141" t="str">
        <f>IF('Data Export'!$C141="","", "")</f>
        <v/>
      </c>
      <c r="AF141" t="str">
        <f>IF('Data Export'!$C141="","", "")</f>
        <v/>
      </c>
      <c r="AG141" t="str">
        <f>IF('Data Export'!$C141="","", "")</f>
        <v/>
      </c>
      <c r="AH141" t="str">
        <f>IF('Data Export'!$C141="","", "")</f>
        <v/>
      </c>
      <c r="AI141" t="str">
        <f>IF('Data Export'!$C141="","", "")</f>
        <v/>
      </c>
      <c r="AJ141" t="str">
        <f>IF('Data Export'!$C141="","", "")</f>
        <v/>
      </c>
      <c r="AK141" t="str">
        <f>IF('Data Export'!$C141="","", "")</f>
        <v/>
      </c>
      <c r="AL141" t="str">
        <f>IF('Data Export'!$C141="","", "")</f>
        <v/>
      </c>
      <c r="AM141">
        <f>IF('Data Export'!$C141="","",'Door Replace Open'!G17)</f>
        <v>0</v>
      </c>
      <c r="AN141" t="str">
        <f>IF('Data Export'!$C141="","", "")</f>
        <v/>
      </c>
      <c r="AO141" s="113"/>
      <c r="AP141" s="116"/>
      <c r="AQ141" s="116"/>
      <c r="AR141" s="116"/>
      <c r="AS141" s="116"/>
    </row>
    <row r="142" spans="1:45" x14ac:dyDescent="0.2">
      <c r="A142" t="str">
        <f>'Adding Doors'!$B$3</f>
        <v>Adding Doors to Existing Refrigerated Display Cases</v>
      </c>
      <c r="B142">
        <v>141</v>
      </c>
      <c r="C142">
        <f>IF('Adding Doors'!P8&gt;0,'Adding Doors'!I8,"")</f>
        <v>0</v>
      </c>
      <c r="D142" t="str">
        <f>IF($C142="","",'Look Up Tables'!$AS$73)</f>
        <v>CaseDoor</v>
      </c>
      <c r="E142" t="str">
        <f>IF('Data Export'!$C142="","",'Adding Doors'!P8)</f>
        <v/>
      </c>
      <c r="F142" s="373">
        <f>IF('Data Export'!C142="","", 'Project Summary'!$C$6)</f>
        <v>0</v>
      </c>
      <c r="G142">
        <f>IF('Data Export'!$C142="","",'Adding Doors'!M8)</f>
        <v>0</v>
      </c>
      <c r="H142">
        <f>IF('Data Export'!$C142="","",'Adding Doors'!N8)</f>
        <v>0</v>
      </c>
      <c r="I142">
        <f>IF('Data Export'!$C142="","", 'Project Summary'!$H$1)</f>
        <v>4.1399999999999997</v>
      </c>
      <c r="J142">
        <f>IF('Data Export'!$C142="","",'Adding Doors'!D8)</f>
        <v>0</v>
      </c>
      <c r="K142">
        <f>IF('Data Export'!$C142="","",'Adding Doors'!E8)</f>
        <v>0</v>
      </c>
      <c r="L142">
        <f>IF('Data Export'!$C142="","", 'Project Summary'!$C$13)</f>
        <v>0</v>
      </c>
      <c r="M142" t="str">
        <f>IF('Data Export'!$C142="","", "")</f>
        <v/>
      </c>
      <c r="N142" t="str">
        <f>IF('Data Export'!$C142="","", "")</f>
        <v/>
      </c>
      <c r="O142" t="str">
        <f>IF('Data Export'!$C142="","", "")</f>
        <v/>
      </c>
      <c r="P142" t="str">
        <f>IF('Data Export'!$C142="","", "")</f>
        <v/>
      </c>
      <c r="Q142" t="str">
        <f>IF('Data Export'!$C142="","", "")</f>
        <v/>
      </c>
      <c r="R142" t="str">
        <f>IF('Data Export'!$C142="","", "")</f>
        <v/>
      </c>
      <c r="S142" t="str">
        <f>IF('Data Export'!$C142="","", "")</f>
        <v/>
      </c>
      <c r="T142" t="str">
        <f>IF('Data Export'!$C142="","", "")</f>
        <v/>
      </c>
      <c r="U142" t="str">
        <f>IF('Data Export'!$C142="","", "")</f>
        <v/>
      </c>
      <c r="V142" t="str">
        <f>IF('Data Export'!$C142="","", "")</f>
        <v/>
      </c>
      <c r="W142" t="str">
        <f>IF('Data Export'!$C142="","", "")</f>
        <v/>
      </c>
      <c r="X142" t="str">
        <f>IF('Data Export'!$C142="","", "")</f>
        <v/>
      </c>
      <c r="Y142" t="str">
        <f>IF('Data Export'!$C142="","", "")</f>
        <v/>
      </c>
      <c r="AA142" t="str">
        <f>IF('Data Export'!$C142="","", "")</f>
        <v/>
      </c>
      <c r="AB142" t="str">
        <f>IF('Data Export'!$C142="","", "")</f>
        <v/>
      </c>
      <c r="AC142" t="str">
        <f>IF('Data Export'!$C142="","", "")</f>
        <v/>
      </c>
      <c r="AD142">
        <f>IF('Data Export'!$C142="","", 'Adding Doors'!H8)</f>
        <v>0</v>
      </c>
      <c r="AE142" t="str">
        <f>IF('Data Export'!$C142="","", "")</f>
        <v/>
      </c>
      <c r="AF142" t="str">
        <f>IF('Data Export'!$C142="","", "")</f>
        <v/>
      </c>
      <c r="AG142" t="str">
        <f>IF('Data Export'!$C142="","", "")</f>
        <v/>
      </c>
      <c r="AH142" t="str">
        <f>IF('Data Export'!$C142="","", "")</f>
        <v/>
      </c>
      <c r="AI142" t="str">
        <f>IF('Data Export'!$C142="","", "")</f>
        <v/>
      </c>
      <c r="AJ142" t="str">
        <f>IF('Data Export'!$C142="","", "")</f>
        <v/>
      </c>
      <c r="AK142" t="str">
        <f>IF('Data Export'!$C142="","", "")</f>
        <v/>
      </c>
      <c r="AL142" t="str">
        <f>IF('Data Export'!$C142="","", "")</f>
        <v/>
      </c>
      <c r="AM142" t="str">
        <f>IF('Data Export'!$C142="","", "")</f>
        <v/>
      </c>
      <c r="AN142" t="str">
        <f>IF('Data Export'!$C142="","", "")</f>
        <v/>
      </c>
    </row>
    <row r="143" spans="1:45" x14ac:dyDescent="0.2">
      <c r="A143" t="str">
        <f>'Adding Doors'!$B$3</f>
        <v>Adding Doors to Existing Refrigerated Display Cases</v>
      </c>
      <c r="B143">
        <v>142</v>
      </c>
      <c r="C143">
        <f>IF('Adding Doors'!P9&gt;0,'Adding Doors'!I9,"")</f>
        <v>0</v>
      </c>
      <c r="D143" t="str">
        <f>IF($C143="","",'Look Up Tables'!$AS$73)</f>
        <v>CaseDoor</v>
      </c>
      <c r="E143" t="str">
        <f>IF('Data Export'!$C143="","",'Adding Doors'!P9)</f>
        <v/>
      </c>
      <c r="F143" s="373">
        <f>IF('Data Export'!C143="","", 'Project Summary'!$C$6)</f>
        <v>0</v>
      </c>
      <c r="G143">
        <f>IF('Data Export'!$C143="","",'Adding Doors'!M9)</f>
        <v>0</v>
      </c>
      <c r="H143">
        <f>IF('Data Export'!$C143="","",'Adding Doors'!N9)</f>
        <v>0</v>
      </c>
      <c r="I143">
        <f>IF('Data Export'!$C143="","", 'Project Summary'!$H$1)</f>
        <v>4.1399999999999997</v>
      </c>
      <c r="J143">
        <f>IF('Data Export'!$C143="","",'Adding Doors'!D9)</f>
        <v>0</v>
      </c>
      <c r="K143">
        <f>IF('Data Export'!$C143="","",'Adding Doors'!E9)</f>
        <v>0</v>
      </c>
      <c r="L143">
        <f>IF('Data Export'!$C143="","", 'Project Summary'!$C$13)</f>
        <v>0</v>
      </c>
      <c r="M143" t="str">
        <f>IF('Data Export'!$C143="","", "")</f>
        <v/>
      </c>
      <c r="N143" t="str">
        <f>IF('Data Export'!$C143="","", "")</f>
        <v/>
      </c>
      <c r="O143" t="str">
        <f>IF('Data Export'!$C143="","", "")</f>
        <v/>
      </c>
      <c r="P143" t="str">
        <f>IF('Data Export'!$C143="","", "")</f>
        <v/>
      </c>
      <c r="Q143" t="str">
        <f>IF('Data Export'!$C143="","", "")</f>
        <v/>
      </c>
      <c r="R143" t="str">
        <f>IF('Data Export'!$C143="","", "")</f>
        <v/>
      </c>
      <c r="S143" t="str">
        <f>IF('Data Export'!$C143="","", "")</f>
        <v/>
      </c>
      <c r="T143" t="str">
        <f>IF('Data Export'!$C143="","", "")</f>
        <v/>
      </c>
      <c r="U143" t="str">
        <f>IF('Data Export'!$C143="","", "")</f>
        <v/>
      </c>
      <c r="V143" t="str">
        <f>IF('Data Export'!$C143="","", "")</f>
        <v/>
      </c>
      <c r="W143" t="str">
        <f>IF('Data Export'!$C143="","", "")</f>
        <v/>
      </c>
      <c r="X143" t="str">
        <f>IF('Data Export'!$C143="","", "")</f>
        <v/>
      </c>
      <c r="Y143" t="str">
        <f>IF('Data Export'!$C143="","", "")</f>
        <v/>
      </c>
      <c r="AA143" t="str">
        <f>IF('Data Export'!$C143="","", "")</f>
        <v/>
      </c>
      <c r="AB143" t="str">
        <f>IF('Data Export'!$C143="","", "")</f>
        <v/>
      </c>
      <c r="AC143" t="str">
        <f>IF('Data Export'!$C143="","", "")</f>
        <v/>
      </c>
      <c r="AD143">
        <f>IF('Data Export'!$C143="","", 'Adding Doors'!H9)</f>
        <v>0</v>
      </c>
      <c r="AE143" t="str">
        <f>IF('Data Export'!$C143="","", "")</f>
        <v/>
      </c>
      <c r="AF143" t="str">
        <f>IF('Data Export'!$C143="","", "")</f>
        <v/>
      </c>
      <c r="AG143" t="str">
        <f>IF('Data Export'!$C143="","", "")</f>
        <v/>
      </c>
      <c r="AH143" t="str">
        <f>IF('Data Export'!$C143="","", "")</f>
        <v/>
      </c>
      <c r="AI143" t="str">
        <f>IF('Data Export'!$C143="","", "")</f>
        <v/>
      </c>
      <c r="AJ143" t="str">
        <f>IF('Data Export'!$C143="","", "")</f>
        <v/>
      </c>
      <c r="AK143" t="str">
        <f>IF('Data Export'!$C143="","", "")</f>
        <v/>
      </c>
      <c r="AL143" t="str">
        <f>IF('Data Export'!$C143="","", "")</f>
        <v/>
      </c>
      <c r="AM143" t="str">
        <f>IF('Data Export'!$C143="","", "")</f>
        <v/>
      </c>
      <c r="AN143" t="str">
        <f>IF('Data Export'!$C143="","", "")</f>
        <v/>
      </c>
    </row>
    <row r="144" spans="1:45" x14ac:dyDescent="0.2">
      <c r="A144" t="str">
        <f>'Adding Doors'!$B$3</f>
        <v>Adding Doors to Existing Refrigerated Display Cases</v>
      </c>
      <c r="B144">
        <v>143</v>
      </c>
      <c r="C144">
        <f>IF('Adding Doors'!P10&gt;0,'Adding Doors'!I10,"")</f>
        <v>0</v>
      </c>
      <c r="D144" t="str">
        <f>IF($C144="","",'Look Up Tables'!$AS$73)</f>
        <v>CaseDoor</v>
      </c>
      <c r="E144" t="str">
        <f>IF('Data Export'!$C144="","",'Adding Doors'!P10)</f>
        <v/>
      </c>
      <c r="F144" s="373">
        <f>IF('Data Export'!C144="","", 'Project Summary'!$C$6)</f>
        <v>0</v>
      </c>
      <c r="G144">
        <f>IF('Data Export'!$C144="","",'Adding Doors'!M10)</f>
        <v>0</v>
      </c>
      <c r="H144">
        <f>IF('Data Export'!$C144="","",'Adding Doors'!N10)</f>
        <v>0</v>
      </c>
      <c r="I144">
        <f>IF('Data Export'!$C144="","", 'Project Summary'!$H$1)</f>
        <v>4.1399999999999997</v>
      </c>
      <c r="J144">
        <f>IF('Data Export'!$C144="","",'Adding Doors'!D10)</f>
        <v>0</v>
      </c>
      <c r="K144">
        <f>IF('Data Export'!$C144="","",'Adding Doors'!E10)</f>
        <v>0</v>
      </c>
      <c r="L144">
        <f>IF('Data Export'!$C144="","", 'Project Summary'!$C$13)</f>
        <v>0</v>
      </c>
      <c r="M144" t="str">
        <f>IF('Data Export'!$C144="","", "")</f>
        <v/>
      </c>
      <c r="N144" t="str">
        <f>IF('Data Export'!$C144="","", "")</f>
        <v/>
      </c>
      <c r="O144" t="str">
        <f>IF('Data Export'!$C144="","", "")</f>
        <v/>
      </c>
      <c r="P144" t="str">
        <f>IF('Data Export'!$C144="","", "")</f>
        <v/>
      </c>
      <c r="Q144" t="str">
        <f>IF('Data Export'!$C144="","", "")</f>
        <v/>
      </c>
      <c r="R144" t="str">
        <f>IF('Data Export'!$C144="","", "")</f>
        <v/>
      </c>
      <c r="S144" t="str">
        <f>IF('Data Export'!$C144="","", "")</f>
        <v/>
      </c>
      <c r="T144" t="str">
        <f>IF('Data Export'!$C144="","", "")</f>
        <v/>
      </c>
      <c r="U144" t="str">
        <f>IF('Data Export'!$C144="","", "")</f>
        <v/>
      </c>
      <c r="V144" t="str">
        <f>IF('Data Export'!$C144="","", "")</f>
        <v/>
      </c>
      <c r="W144" t="str">
        <f>IF('Data Export'!$C144="","", "")</f>
        <v/>
      </c>
      <c r="X144" t="str">
        <f>IF('Data Export'!$C144="","", "")</f>
        <v/>
      </c>
      <c r="Y144" t="str">
        <f>IF('Data Export'!$C144="","", "")</f>
        <v/>
      </c>
      <c r="AA144" t="str">
        <f>IF('Data Export'!$C144="","", "")</f>
        <v/>
      </c>
      <c r="AB144" t="str">
        <f>IF('Data Export'!$C144="","", "")</f>
        <v/>
      </c>
      <c r="AC144" t="str">
        <f>IF('Data Export'!$C144="","", "")</f>
        <v/>
      </c>
      <c r="AD144">
        <f>IF('Data Export'!$C144="","", 'Adding Doors'!H10)</f>
        <v>0</v>
      </c>
      <c r="AE144" t="str">
        <f>IF('Data Export'!$C144="","", "")</f>
        <v/>
      </c>
      <c r="AF144" t="str">
        <f>IF('Data Export'!$C144="","", "")</f>
        <v/>
      </c>
      <c r="AG144" t="str">
        <f>IF('Data Export'!$C144="","", "")</f>
        <v/>
      </c>
      <c r="AH144" t="str">
        <f>IF('Data Export'!$C144="","", "")</f>
        <v/>
      </c>
      <c r="AI144" t="str">
        <f>IF('Data Export'!$C144="","", "")</f>
        <v/>
      </c>
      <c r="AJ144" t="str">
        <f>IF('Data Export'!$C144="","", "")</f>
        <v/>
      </c>
      <c r="AK144" t="str">
        <f>IF('Data Export'!$C144="","", "")</f>
        <v/>
      </c>
      <c r="AL144" t="str">
        <f>IF('Data Export'!$C144="","", "")</f>
        <v/>
      </c>
      <c r="AM144" t="str">
        <f>IF('Data Export'!$C144="","", "")</f>
        <v/>
      </c>
      <c r="AN144" t="str">
        <f>IF('Data Export'!$C144="","", "")</f>
        <v/>
      </c>
    </row>
    <row r="145" spans="1:40" x14ac:dyDescent="0.2">
      <c r="A145" t="str">
        <f>'Adding Doors'!$B$3</f>
        <v>Adding Doors to Existing Refrigerated Display Cases</v>
      </c>
      <c r="B145">
        <v>144</v>
      </c>
      <c r="C145">
        <f>IF('Adding Doors'!P11&gt;0,'Adding Doors'!I11,"")</f>
        <v>0</v>
      </c>
      <c r="D145" t="str">
        <f>IF($C145="","",'Look Up Tables'!$AS$73)</f>
        <v>CaseDoor</v>
      </c>
      <c r="E145" t="str">
        <f>IF('Data Export'!$C145="","",'Adding Doors'!P11)</f>
        <v/>
      </c>
      <c r="F145" s="373">
        <f>IF('Data Export'!C145="","", 'Project Summary'!$C$6)</f>
        <v>0</v>
      </c>
      <c r="G145">
        <f>IF('Data Export'!$C145="","",'Adding Doors'!M11)</f>
        <v>0</v>
      </c>
      <c r="H145">
        <f>IF('Data Export'!$C145="","",'Adding Doors'!N11)</f>
        <v>0</v>
      </c>
      <c r="I145">
        <f>IF('Data Export'!$C145="","", 'Project Summary'!$H$1)</f>
        <v>4.1399999999999997</v>
      </c>
      <c r="J145">
        <f>IF('Data Export'!$C145="","",'Adding Doors'!D11)</f>
        <v>0</v>
      </c>
      <c r="K145">
        <f>IF('Data Export'!$C145="","",'Adding Doors'!E11)</f>
        <v>0</v>
      </c>
      <c r="L145">
        <f>IF('Data Export'!$C145="","", 'Project Summary'!$C$13)</f>
        <v>0</v>
      </c>
      <c r="M145" t="str">
        <f>IF('Data Export'!$C145="","", "")</f>
        <v/>
      </c>
      <c r="N145" t="str">
        <f>IF('Data Export'!$C145="","", "")</f>
        <v/>
      </c>
      <c r="O145" t="str">
        <f>IF('Data Export'!$C145="","", "")</f>
        <v/>
      </c>
      <c r="P145" t="str">
        <f>IF('Data Export'!$C145="","", "")</f>
        <v/>
      </c>
      <c r="Q145" t="str">
        <f>IF('Data Export'!$C145="","", "")</f>
        <v/>
      </c>
      <c r="R145" t="str">
        <f>IF('Data Export'!$C145="","", "")</f>
        <v/>
      </c>
      <c r="S145" t="str">
        <f>IF('Data Export'!$C145="","", "")</f>
        <v/>
      </c>
      <c r="T145" t="str">
        <f>IF('Data Export'!$C145="","", "")</f>
        <v/>
      </c>
      <c r="U145" t="str">
        <f>IF('Data Export'!$C145="","", "")</f>
        <v/>
      </c>
      <c r="V145" t="str">
        <f>IF('Data Export'!$C145="","", "")</f>
        <v/>
      </c>
      <c r="W145" t="str">
        <f>IF('Data Export'!$C145="","", "")</f>
        <v/>
      </c>
      <c r="X145" t="str">
        <f>IF('Data Export'!$C145="","", "")</f>
        <v/>
      </c>
      <c r="Y145" t="str">
        <f>IF('Data Export'!$C145="","", "")</f>
        <v/>
      </c>
      <c r="AA145" t="str">
        <f>IF('Data Export'!$C145="","", "")</f>
        <v/>
      </c>
      <c r="AB145" t="str">
        <f>IF('Data Export'!$C145="","", "")</f>
        <v/>
      </c>
      <c r="AC145" t="str">
        <f>IF('Data Export'!$C145="","", "")</f>
        <v/>
      </c>
      <c r="AD145">
        <f>IF('Data Export'!$C145="","", 'Adding Doors'!H11)</f>
        <v>0</v>
      </c>
      <c r="AE145" t="str">
        <f>IF('Data Export'!$C145="","", "")</f>
        <v/>
      </c>
      <c r="AF145" t="str">
        <f>IF('Data Export'!$C145="","", "")</f>
        <v/>
      </c>
      <c r="AG145" t="str">
        <f>IF('Data Export'!$C145="","", "")</f>
        <v/>
      </c>
      <c r="AH145" t="str">
        <f>IF('Data Export'!$C145="","", "")</f>
        <v/>
      </c>
      <c r="AI145" t="str">
        <f>IF('Data Export'!$C145="","", "")</f>
        <v/>
      </c>
      <c r="AJ145" t="str">
        <f>IF('Data Export'!$C145="","", "")</f>
        <v/>
      </c>
      <c r="AK145" t="str">
        <f>IF('Data Export'!$C145="","", "")</f>
        <v/>
      </c>
      <c r="AL145" t="str">
        <f>IF('Data Export'!$C145="","", "")</f>
        <v/>
      </c>
      <c r="AM145" t="str">
        <f>IF('Data Export'!$C145="","", "")</f>
        <v/>
      </c>
      <c r="AN145" t="str">
        <f>IF('Data Export'!$C145="","", "")</f>
        <v/>
      </c>
    </row>
    <row r="146" spans="1:40" x14ac:dyDescent="0.2">
      <c r="A146" t="str">
        <f>'Adding Doors'!$B$3</f>
        <v>Adding Doors to Existing Refrigerated Display Cases</v>
      </c>
      <c r="B146">
        <v>145</v>
      </c>
      <c r="C146">
        <f>IF('Adding Doors'!P12&gt;0,'Adding Doors'!I12,"")</f>
        <v>0</v>
      </c>
      <c r="D146" t="str">
        <f>IF($C146="","",'Look Up Tables'!$AS$73)</f>
        <v>CaseDoor</v>
      </c>
      <c r="E146" t="str">
        <f>IF('Data Export'!$C146="","",'Adding Doors'!P12)</f>
        <v/>
      </c>
      <c r="F146" s="373">
        <f>IF('Data Export'!C146="","", 'Project Summary'!$C$6)</f>
        <v>0</v>
      </c>
      <c r="G146">
        <f>IF('Data Export'!$C146="","",'Adding Doors'!M12)</f>
        <v>0</v>
      </c>
      <c r="H146">
        <f>IF('Data Export'!$C146="","",'Adding Doors'!N12)</f>
        <v>0</v>
      </c>
      <c r="I146">
        <f>IF('Data Export'!$C146="","", 'Project Summary'!$H$1)</f>
        <v>4.1399999999999997</v>
      </c>
      <c r="J146">
        <f>IF('Data Export'!$C146="","",'Adding Doors'!D12)</f>
        <v>0</v>
      </c>
      <c r="K146">
        <f>IF('Data Export'!$C146="","",'Adding Doors'!E12)</f>
        <v>0</v>
      </c>
      <c r="L146">
        <f>IF('Data Export'!$C146="","", 'Project Summary'!$C$13)</f>
        <v>0</v>
      </c>
      <c r="M146" t="str">
        <f>IF('Data Export'!$C146="","", "")</f>
        <v/>
      </c>
      <c r="N146" t="str">
        <f>IF('Data Export'!$C146="","", "")</f>
        <v/>
      </c>
      <c r="O146" t="str">
        <f>IF('Data Export'!$C146="","", "")</f>
        <v/>
      </c>
      <c r="P146" t="str">
        <f>IF('Data Export'!$C146="","", "")</f>
        <v/>
      </c>
      <c r="Q146" t="str">
        <f>IF('Data Export'!$C146="","", "")</f>
        <v/>
      </c>
      <c r="R146" t="str">
        <f>IF('Data Export'!$C146="","", "")</f>
        <v/>
      </c>
      <c r="S146" t="str">
        <f>IF('Data Export'!$C146="","", "")</f>
        <v/>
      </c>
      <c r="T146" t="str">
        <f>IF('Data Export'!$C146="","", "")</f>
        <v/>
      </c>
      <c r="U146" t="str">
        <f>IF('Data Export'!$C146="","", "")</f>
        <v/>
      </c>
      <c r="V146" t="str">
        <f>IF('Data Export'!$C146="","", "")</f>
        <v/>
      </c>
      <c r="W146" t="str">
        <f>IF('Data Export'!$C146="","", "")</f>
        <v/>
      </c>
      <c r="X146" t="str">
        <f>IF('Data Export'!$C146="","", "")</f>
        <v/>
      </c>
      <c r="Y146" t="str">
        <f>IF('Data Export'!$C146="","", "")</f>
        <v/>
      </c>
      <c r="AA146" t="str">
        <f>IF('Data Export'!$C146="","", "")</f>
        <v/>
      </c>
      <c r="AB146" t="str">
        <f>IF('Data Export'!$C146="","", "")</f>
        <v/>
      </c>
      <c r="AC146" t="str">
        <f>IF('Data Export'!$C146="","", "")</f>
        <v/>
      </c>
      <c r="AD146">
        <f>IF('Data Export'!$C146="","", 'Adding Doors'!H12)</f>
        <v>0</v>
      </c>
      <c r="AE146" t="str">
        <f>IF('Data Export'!$C146="","", "")</f>
        <v/>
      </c>
      <c r="AF146" t="str">
        <f>IF('Data Export'!$C146="","", "")</f>
        <v/>
      </c>
      <c r="AG146" t="str">
        <f>IF('Data Export'!$C146="","", "")</f>
        <v/>
      </c>
      <c r="AH146" t="str">
        <f>IF('Data Export'!$C146="","", "")</f>
        <v/>
      </c>
      <c r="AI146" t="str">
        <f>IF('Data Export'!$C146="","", "")</f>
        <v/>
      </c>
      <c r="AJ146" t="str">
        <f>IF('Data Export'!$C146="","", "")</f>
        <v/>
      </c>
      <c r="AK146" t="str">
        <f>IF('Data Export'!$C146="","", "")</f>
        <v/>
      </c>
      <c r="AL146" t="str">
        <f>IF('Data Export'!$C146="","", "")</f>
        <v/>
      </c>
      <c r="AM146" t="str">
        <f>IF('Data Export'!$C146="","", "")</f>
        <v/>
      </c>
      <c r="AN146" t="str">
        <f>IF('Data Export'!$C146="","", "")</f>
        <v/>
      </c>
    </row>
    <row r="147" spans="1:40" x14ac:dyDescent="0.2">
      <c r="A147" t="str">
        <f>'Adding Doors'!$B$3</f>
        <v>Adding Doors to Existing Refrigerated Display Cases</v>
      </c>
      <c r="B147">
        <v>146</v>
      </c>
      <c r="C147">
        <f>IF('Adding Doors'!P13&gt;0,'Adding Doors'!I13,"")</f>
        <v>0</v>
      </c>
      <c r="D147" t="str">
        <f>IF($C147="","",'Look Up Tables'!$AS$73)</f>
        <v>CaseDoor</v>
      </c>
      <c r="E147" t="str">
        <f>IF('Data Export'!$C147="","",'Adding Doors'!P13)</f>
        <v/>
      </c>
      <c r="F147" s="373">
        <f>IF('Data Export'!C147="","", 'Project Summary'!$C$6)</f>
        <v>0</v>
      </c>
      <c r="G147">
        <f>IF('Data Export'!$C147="","",'Adding Doors'!M13)</f>
        <v>0</v>
      </c>
      <c r="H147">
        <f>IF('Data Export'!$C147="","",'Adding Doors'!N13)</f>
        <v>0</v>
      </c>
      <c r="I147">
        <f>IF('Data Export'!$C147="","", 'Project Summary'!$H$1)</f>
        <v>4.1399999999999997</v>
      </c>
      <c r="J147">
        <f>IF('Data Export'!$C147="","",'Adding Doors'!D13)</f>
        <v>0</v>
      </c>
      <c r="K147">
        <f>IF('Data Export'!$C147="","",'Adding Doors'!E13)</f>
        <v>0</v>
      </c>
      <c r="L147">
        <f>IF('Data Export'!$C147="","", 'Project Summary'!$C$13)</f>
        <v>0</v>
      </c>
      <c r="M147" t="str">
        <f>IF('Data Export'!$C147="","", "")</f>
        <v/>
      </c>
      <c r="N147" t="str">
        <f>IF('Data Export'!$C147="","", "")</f>
        <v/>
      </c>
      <c r="O147" t="str">
        <f>IF('Data Export'!$C147="","", "")</f>
        <v/>
      </c>
      <c r="P147" t="str">
        <f>IF('Data Export'!$C147="","", "")</f>
        <v/>
      </c>
      <c r="Q147" t="str">
        <f>IF('Data Export'!$C147="","", "")</f>
        <v/>
      </c>
      <c r="R147" t="str">
        <f>IF('Data Export'!$C147="","", "")</f>
        <v/>
      </c>
      <c r="S147" t="str">
        <f>IF('Data Export'!$C147="","", "")</f>
        <v/>
      </c>
      <c r="T147" t="str">
        <f>IF('Data Export'!$C147="","", "")</f>
        <v/>
      </c>
      <c r="U147" t="str">
        <f>IF('Data Export'!$C147="","", "")</f>
        <v/>
      </c>
      <c r="V147" t="str">
        <f>IF('Data Export'!$C147="","", "")</f>
        <v/>
      </c>
      <c r="W147" t="str">
        <f>IF('Data Export'!$C147="","", "")</f>
        <v/>
      </c>
      <c r="X147" t="str">
        <f>IF('Data Export'!$C147="","", "")</f>
        <v/>
      </c>
      <c r="Y147" t="str">
        <f>IF('Data Export'!$C147="","", "")</f>
        <v/>
      </c>
      <c r="AA147" t="str">
        <f>IF('Data Export'!$C147="","", "")</f>
        <v/>
      </c>
      <c r="AB147" t="str">
        <f>IF('Data Export'!$C147="","", "")</f>
        <v/>
      </c>
      <c r="AC147" t="str">
        <f>IF('Data Export'!$C147="","", "")</f>
        <v/>
      </c>
      <c r="AD147">
        <f>IF('Data Export'!$C147="","", 'Adding Doors'!H13)</f>
        <v>0</v>
      </c>
      <c r="AE147" t="str">
        <f>IF('Data Export'!$C147="","", "")</f>
        <v/>
      </c>
      <c r="AF147" t="str">
        <f>IF('Data Export'!$C147="","", "")</f>
        <v/>
      </c>
      <c r="AG147" t="str">
        <f>IF('Data Export'!$C147="","", "")</f>
        <v/>
      </c>
      <c r="AH147" t="str">
        <f>IF('Data Export'!$C147="","", "")</f>
        <v/>
      </c>
      <c r="AI147" t="str">
        <f>IF('Data Export'!$C147="","", "")</f>
        <v/>
      </c>
      <c r="AJ147" t="str">
        <f>IF('Data Export'!$C147="","", "")</f>
        <v/>
      </c>
      <c r="AK147" t="str">
        <f>IF('Data Export'!$C147="","", "")</f>
        <v/>
      </c>
      <c r="AL147" t="str">
        <f>IF('Data Export'!$C147="","", "")</f>
        <v/>
      </c>
      <c r="AM147" t="str">
        <f>IF('Data Export'!$C147="","", "")</f>
        <v/>
      </c>
      <c r="AN147" t="str">
        <f>IF('Data Export'!$C147="","", "")</f>
        <v/>
      </c>
    </row>
    <row r="148" spans="1:40" x14ac:dyDescent="0.2">
      <c r="A148" t="str">
        <f>'Adding Doors'!$B$3</f>
        <v>Adding Doors to Existing Refrigerated Display Cases</v>
      </c>
      <c r="B148">
        <v>147</v>
      </c>
      <c r="C148">
        <f>IF('Adding Doors'!P14&gt;0,'Adding Doors'!I14,"")</f>
        <v>0</v>
      </c>
      <c r="D148" t="str">
        <f>IF($C148="","",'Look Up Tables'!$AS$73)</f>
        <v>CaseDoor</v>
      </c>
      <c r="E148" t="str">
        <f>IF('Data Export'!$C148="","",'Adding Doors'!P14)</f>
        <v/>
      </c>
      <c r="F148" s="373">
        <f>IF('Data Export'!C148="","", 'Project Summary'!$C$6)</f>
        <v>0</v>
      </c>
      <c r="G148">
        <f>IF('Data Export'!$C148="","",'Adding Doors'!M14)</f>
        <v>0</v>
      </c>
      <c r="H148">
        <f>IF('Data Export'!$C148="","",'Adding Doors'!N14)</f>
        <v>0</v>
      </c>
      <c r="I148">
        <f>IF('Data Export'!$C148="","", 'Project Summary'!$H$1)</f>
        <v>4.1399999999999997</v>
      </c>
      <c r="J148">
        <f>IF('Data Export'!$C148="","",'Adding Doors'!D14)</f>
        <v>0</v>
      </c>
      <c r="K148">
        <f>IF('Data Export'!$C148="","",'Adding Doors'!E14)</f>
        <v>0</v>
      </c>
      <c r="L148">
        <f>IF('Data Export'!$C148="","", 'Project Summary'!$C$13)</f>
        <v>0</v>
      </c>
      <c r="M148" t="str">
        <f>IF('Data Export'!$C148="","", "")</f>
        <v/>
      </c>
      <c r="N148" t="str">
        <f>IF('Data Export'!$C148="","", "")</f>
        <v/>
      </c>
      <c r="O148" t="str">
        <f>IF('Data Export'!$C148="","", "")</f>
        <v/>
      </c>
      <c r="P148" t="str">
        <f>IF('Data Export'!$C148="","", "")</f>
        <v/>
      </c>
      <c r="Q148" t="str">
        <f>IF('Data Export'!$C148="","", "")</f>
        <v/>
      </c>
      <c r="R148" t="str">
        <f>IF('Data Export'!$C148="","", "")</f>
        <v/>
      </c>
      <c r="S148" t="str">
        <f>IF('Data Export'!$C148="","", "")</f>
        <v/>
      </c>
      <c r="T148" t="str">
        <f>IF('Data Export'!$C148="","", "")</f>
        <v/>
      </c>
      <c r="U148" t="str">
        <f>IF('Data Export'!$C148="","", "")</f>
        <v/>
      </c>
      <c r="V148" t="str">
        <f>IF('Data Export'!$C148="","", "")</f>
        <v/>
      </c>
      <c r="W148" t="str">
        <f>IF('Data Export'!$C148="","", "")</f>
        <v/>
      </c>
      <c r="X148" t="str">
        <f>IF('Data Export'!$C148="","", "")</f>
        <v/>
      </c>
      <c r="Y148" t="str">
        <f>IF('Data Export'!$C148="","", "")</f>
        <v/>
      </c>
      <c r="AA148" t="str">
        <f>IF('Data Export'!$C148="","", "")</f>
        <v/>
      </c>
      <c r="AB148" t="str">
        <f>IF('Data Export'!$C148="","", "")</f>
        <v/>
      </c>
      <c r="AC148" t="str">
        <f>IF('Data Export'!$C148="","", "")</f>
        <v/>
      </c>
      <c r="AD148">
        <f>IF('Data Export'!$C148="","", 'Adding Doors'!H14)</f>
        <v>0</v>
      </c>
      <c r="AE148" t="str">
        <f>IF('Data Export'!$C148="","", "")</f>
        <v/>
      </c>
      <c r="AF148" t="str">
        <f>IF('Data Export'!$C148="","", "")</f>
        <v/>
      </c>
      <c r="AG148" t="str">
        <f>IF('Data Export'!$C148="","", "")</f>
        <v/>
      </c>
      <c r="AH148" t="str">
        <f>IF('Data Export'!$C148="","", "")</f>
        <v/>
      </c>
      <c r="AI148" t="str">
        <f>IF('Data Export'!$C148="","", "")</f>
        <v/>
      </c>
      <c r="AJ148" t="str">
        <f>IF('Data Export'!$C148="","", "")</f>
        <v/>
      </c>
      <c r="AK148" t="str">
        <f>IF('Data Export'!$C148="","", "")</f>
        <v/>
      </c>
      <c r="AL148" t="str">
        <f>IF('Data Export'!$C148="","", "")</f>
        <v/>
      </c>
      <c r="AM148" t="str">
        <f>IF('Data Export'!$C148="","", "")</f>
        <v/>
      </c>
      <c r="AN148" t="str">
        <f>IF('Data Export'!$C148="","", "")</f>
        <v/>
      </c>
    </row>
    <row r="149" spans="1:40" x14ac:dyDescent="0.2">
      <c r="A149" t="str">
        <f>'Adding Doors'!$B$3</f>
        <v>Adding Doors to Existing Refrigerated Display Cases</v>
      </c>
      <c r="B149">
        <v>148</v>
      </c>
      <c r="C149">
        <f>IF('Adding Doors'!P15&gt;0,'Adding Doors'!I15,"")</f>
        <v>0</v>
      </c>
      <c r="D149" t="str">
        <f>IF($C149="","",'Look Up Tables'!$AS$73)</f>
        <v>CaseDoor</v>
      </c>
      <c r="E149" t="str">
        <f>IF('Data Export'!$C149="","",'Adding Doors'!P15)</f>
        <v/>
      </c>
      <c r="F149" s="373">
        <f>IF('Data Export'!C149="","", 'Project Summary'!$C$6)</f>
        <v>0</v>
      </c>
      <c r="G149">
        <f>IF('Data Export'!$C149="","",'Adding Doors'!M15)</f>
        <v>0</v>
      </c>
      <c r="H149">
        <f>IF('Data Export'!$C149="","",'Adding Doors'!N15)</f>
        <v>0</v>
      </c>
      <c r="I149">
        <f>IF('Data Export'!$C149="","", 'Project Summary'!$H$1)</f>
        <v>4.1399999999999997</v>
      </c>
      <c r="J149">
        <f>IF('Data Export'!$C149="","",'Adding Doors'!D15)</f>
        <v>0</v>
      </c>
      <c r="K149">
        <f>IF('Data Export'!$C149="","",'Adding Doors'!E15)</f>
        <v>0</v>
      </c>
      <c r="L149">
        <f>IF('Data Export'!$C149="","", 'Project Summary'!$C$13)</f>
        <v>0</v>
      </c>
      <c r="M149" t="str">
        <f>IF('Data Export'!$C149="","", "")</f>
        <v/>
      </c>
      <c r="N149" t="str">
        <f>IF('Data Export'!$C149="","", "")</f>
        <v/>
      </c>
      <c r="O149" t="str">
        <f>IF('Data Export'!$C149="","", "")</f>
        <v/>
      </c>
      <c r="P149" t="str">
        <f>IF('Data Export'!$C149="","", "")</f>
        <v/>
      </c>
      <c r="Q149" t="str">
        <f>IF('Data Export'!$C149="","", "")</f>
        <v/>
      </c>
      <c r="R149" t="str">
        <f>IF('Data Export'!$C149="","", "")</f>
        <v/>
      </c>
      <c r="S149" t="str">
        <f>IF('Data Export'!$C149="","", "")</f>
        <v/>
      </c>
      <c r="T149" t="str">
        <f>IF('Data Export'!$C149="","", "")</f>
        <v/>
      </c>
      <c r="U149" t="str">
        <f>IF('Data Export'!$C149="","", "")</f>
        <v/>
      </c>
      <c r="V149" t="str">
        <f>IF('Data Export'!$C149="","", "")</f>
        <v/>
      </c>
      <c r="W149" t="str">
        <f>IF('Data Export'!$C149="","", "")</f>
        <v/>
      </c>
      <c r="X149" t="str">
        <f>IF('Data Export'!$C149="","", "")</f>
        <v/>
      </c>
      <c r="Y149" t="str">
        <f>IF('Data Export'!$C149="","", "")</f>
        <v/>
      </c>
      <c r="AA149" t="str">
        <f>IF('Data Export'!$C149="","", "")</f>
        <v/>
      </c>
      <c r="AB149" t="str">
        <f>IF('Data Export'!$C149="","", "")</f>
        <v/>
      </c>
      <c r="AC149" t="str">
        <f>IF('Data Export'!$C149="","", "")</f>
        <v/>
      </c>
      <c r="AD149">
        <f>IF('Data Export'!$C149="","", 'Adding Doors'!H15)</f>
        <v>0</v>
      </c>
      <c r="AE149" t="str">
        <f>IF('Data Export'!$C149="","", "")</f>
        <v/>
      </c>
      <c r="AF149" t="str">
        <f>IF('Data Export'!$C149="","", "")</f>
        <v/>
      </c>
      <c r="AG149" t="str">
        <f>IF('Data Export'!$C149="","", "")</f>
        <v/>
      </c>
      <c r="AH149" t="str">
        <f>IF('Data Export'!$C149="","", "")</f>
        <v/>
      </c>
      <c r="AI149" t="str">
        <f>IF('Data Export'!$C149="","", "")</f>
        <v/>
      </c>
      <c r="AJ149" t="str">
        <f>IF('Data Export'!$C149="","", "")</f>
        <v/>
      </c>
      <c r="AK149" t="str">
        <f>IF('Data Export'!$C149="","", "")</f>
        <v/>
      </c>
      <c r="AL149" t="str">
        <f>IF('Data Export'!$C149="","", "")</f>
        <v/>
      </c>
      <c r="AM149" t="str">
        <f>IF('Data Export'!$C149="","", "")</f>
        <v/>
      </c>
      <c r="AN149" t="str">
        <f>IF('Data Export'!$C149="","", "")</f>
        <v/>
      </c>
    </row>
    <row r="150" spans="1:40" x14ac:dyDescent="0.2">
      <c r="A150" t="str">
        <f>'Adding Doors'!$B$3</f>
        <v>Adding Doors to Existing Refrigerated Display Cases</v>
      </c>
      <c r="B150">
        <v>149</v>
      </c>
      <c r="C150">
        <f>IF('Adding Doors'!P16&gt;0,'Adding Doors'!I16,"")</f>
        <v>0</v>
      </c>
      <c r="D150" t="str">
        <f>IF($C150="","",'Look Up Tables'!$AS$73)</f>
        <v>CaseDoor</v>
      </c>
      <c r="E150" t="str">
        <f>IF('Data Export'!$C150="","",'Adding Doors'!P16)</f>
        <v/>
      </c>
      <c r="F150" s="373">
        <f>IF('Data Export'!C150="","", 'Project Summary'!$C$6)</f>
        <v>0</v>
      </c>
      <c r="G150">
        <f>IF('Data Export'!$C150="","",'Adding Doors'!M16)</f>
        <v>0</v>
      </c>
      <c r="H150">
        <f>IF('Data Export'!$C150="","",'Adding Doors'!N16)</f>
        <v>0</v>
      </c>
      <c r="I150">
        <f>IF('Data Export'!$C150="","", 'Project Summary'!$H$1)</f>
        <v>4.1399999999999997</v>
      </c>
      <c r="J150">
        <f>IF('Data Export'!$C150="","",'Adding Doors'!D16)</f>
        <v>0</v>
      </c>
      <c r="K150">
        <f>IF('Data Export'!$C150="","",'Adding Doors'!E16)</f>
        <v>0</v>
      </c>
      <c r="L150">
        <f>IF('Data Export'!$C150="","", 'Project Summary'!$C$13)</f>
        <v>0</v>
      </c>
      <c r="M150" t="str">
        <f>IF('Data Export'!$C150="","", "")</f>
        <v/>
      </c>
      <c r="N150" t="str">
        <f>IF('Data Export'!$C150="","", "")</f>
        <v/>
      </c>
      <c r="O150" t="str">
        <f>IF('Data Export'!$C150="","", "")</f>
        <v/>
      </c>
      <c r="P150" t="str">
        <f>IF('Data Export'!$C150="","", "")</f>
        <v/>
      </c>
      <c r="Q150" t="str">
        <f>IF('Data Export'!$C150="","", "")</f>
        <v/>
      </c>
      <c r="R150" t="str">
        <f>IF('Data Export'!$C150="","", "")</f>
        <v/>
      </c>
      <c r="S150" t="str">
        <f>IF('Data Export'!$C150="","", "")</f>
        <v/>
      </c>
      <c r="T150" t="str">
        <f>IF('Data Export'!$C150="","", "")</f>
        <v/>
      </c>
      <c r="U150" t="str">
        <f>IF('Data Export'!$C150="","", "")</f>
        <v/>
      </c>
      <c r="V150" t="str">
        <f>IF('Data Export'!$C150="","", "")</f>
        <v/>
      </c>
      <c r="W150" t="str">
        <f>IF('Data Export'!$C150="","", "")</f>
        <v/>
      </c>
      <c r="X150" t="str">
        <f>IF('Data Export'!$C150="","", "")</f>
        <v/>
      </c>
      <c r="Y150" t="str">
        <f>IF('Data Export'!$C150="","", "")</f>
        <v/>
      </c>
      <c r="AA150" t="str">
        <f>IF('Data Export'!$C150="","", "")</f>
        <v/>
      </c>
      <c r="AB150" t="str">
        <f>IF('Data Export'!$C150="","", "")</f>
        <v/>
      </c>
      <c r="AC150" t="str">
        <f>IF('Data Export'!$C150="","", "")</f>
        <v/>
      </c>
      <c r="AD150">
        <f>IF('Data Export'!$C150="","", 'Adding Doors'!H16)</f>
        <v>0</v>
      </c>
      <c r="AE150" t="str">
        <f>IF('Data Export'!$C150="","", "")</f>
        <v/>
      </c>
      <c r="AF150" t="str">
        <f>IF('Data Export'!$C150="","", "")</f>
        <v/>
      </c>
      <c r="AG150" t="str">
        <f>IF('Data Export'!$C150="","", "")</f>
        <v/>
      </c>
      <c r="AH150" t="str">
        <f>IF('Data Export'!$C150="","", "")</f>
        <v/>
      </c>
      <c r="AI150" t="str">
        <f>IF('Data Export'!$C150="","", "")</f>
        <v/>
      </c>
      <c r="AJ150" t="str">
        <f>IF('Data Export'!$C150="","", "")</f>
        <v/>
      </c>
      <c r="AK150" t="str">
        <f>IF('Data Export'!$C150="","", "")</f>
        <v/>
      </c>
      <c r="AL150" t="str">
        <f>IF('Data Export'!$C150="","", "")</f>
        <v/>
      </c>
      <c r="AM150" t="str">
        <f>IF('Data Export'!$C150="","", "")</f>
        <v/>
      </c>
      <c r="AN150" t="str">
        <f>IF('Data Export'!$C150="","", "")</f>
        <v/>
      </c>
    </row>
    <row r="151" spans="1:40" x14ac:dyDescent="0.2">
      <c r="A151" t="str">
        <f>'Adding Doors'!$B$3</f>
        <v>Adding Doors to Existing Refrigerated Display Cases</v>
      </c>
      <c r="B151">
        <v>150</v>
      </c>
      <c r="C151">
        <f>IF('Adding Doors'!P17&gt;0,'Adding Doors'!I17,"")</f>
        <v>0</v>
      </c>
      <c r="D151" t="str">
        <f>IF($C151="","",'Look Up Tables'!$AS$73)</f>
        <v>CaseDoor</v>
      </c>
      <c r="E151" t="str">
        <f>IF('Data Export'!$C151="","",'Adding Doors'!P17)</f>
        <v/>
      </c>
      <c r="F151" s="373">
        <f>IF('Data Export'!C151="","", 'Project Summary'!$C$6)</f>
        <v>0</v>
      </c>
      <c r="G151">
        <f>IF('Data Export'!$C151="","",'Adding Doors'!M17)</f>
        <v>0</v>
      </c>
      <c r="H151">
        <f>IF('Data Export'!$C151="","",'Adding Doors'!N17)</f>
        <v>0</v>
      </c>
      <c r="I151">
        <f>IF('Data Export'!$C151="","", 'Project Summary'!$H$1)</f>
        <v>4.1399999999999997</v>
      </c>
      <c r="J151">
        <f>IF('Data Export'!$C151="","",'Adding Doors'!D17)</f>
        <v>0</v>
      </c>
      <c r="K151">
        <f>IF('Data Export'!$C151="","",'Adding Doors'!E17)</f>
        <v>0</v>
      </c>
      <c r="L151">
        <f>IF('Data Export'!$C151="","", 'Project Summary'!$C$13)</f>
        <v>0</v>
      </c>
      <c r="M151" t="str">
        <f>IF('Data Export'!$C151="","", "")</f>
        <v/>
      </c>
      <c r="N151" t="str">
        <f>IF('Data Export'!$C151="","", "")</f>
        <v/>
      </c>
      <c r="O151" t="str">
        <f>IF('Data Export'!$C151="","", "")</f>
        <v/>
      </c>
      <c r="P151" t="str">
        <f>IF('Data Export'!$C151="","", "")</f>
        <v/>
      </c>
      <c r="Q151" t="str">
        <f>IF('Data Export'!$C151="","", "")</f>
        <v/>
      </c>
      <c r="R151" t="str">
        <f>IF('Data Export'!$C151="","", "")</f>
        <v/>
      </c>
      <c r="S151" t="str">
        <f>IF('Data Export'!$C151="","", "")</f>
        <v/>
      </c>
      <c r="T151" t="str">
        <f>IF('Data Export'!$C151="","", "")</f>
        <v/>
      </c>
      <c r="U151" t="str">
        <f>IF('Data Export'!$C151="","", "")</f>
        <v/>
      </c>
      <c r="V151" t="str">
        <f>IF('Data Export'!$C151="","", "")</f>
        <v/>
      </c>
      <c r="W151" t="str">
        <f>IF('Data Export'!$C151="","", "")</f>
        <v/>
      </c>
      <c r="X151" t="str">
        <f>IF('Data Export'!$C151="","", "")</f>
        <v/>
      </c>
      <c r="Y151" t="str">
        <f>IF('Data Export'!$C151="","", "")</f>
        <v/>
      </c>
      <c r="AA151" t="str">
        <f>IF('Data Export'!$C151="","", "")</f>
        <v/>
      </c>
      <c r="AB151" t="str">
        <f>IF('Data Export'!$C151="","", "")</f>
        <v/>
      </c>
      <c r="AC151" t="str">
        <f>IF('Data Export'!$C151="","", "")</f>
        <v/>
      </c>
      <c r="AD151">
        <f>IF('Data Export'!$C151="","", 'Adding Doors'!H17)</f>
        <v>0</v>
      </c>
      <c r="AE151" t="str">
        <f>IF('Data Export'!$C151="","", "")</f>
        <v/>
      </c>
      <c r="AF151" t="str">
        <f>IF('Data Export'!$C151="","", "")</f>
        <v/>
      </c>
      <c r="AG151" t="str">
        <f>IF('Data Export'!$C151="","", "")</f>
        <v/>
      </c>
      <c r="AH151" t="str">
        <f>IF('Data Export'!$C151="","", "")</f>
        <v/>
      </c>
      <c r="AI151" t="str">
        <f>IF('Data Export'!$C151="","", "")</f>
        <v/>
      </c>
      <c r="AJ151" t="str">
        <f>IF('Data Export'!$C151="","", "")</f>
        <v/>
      </c>
      <c r="AK151" t="str">
        <f>IF('Data Export'!$C151="","", "")</f>
        <v/>
      </c>
      <c r="AL151" t="str">
        <f>IF('Data Export'!$C151="","", "")</f>
        <v/>
      </c>
      <c r="AM151" t="str">
        <f>IF('Data Export'!$C151="","", "")</f>
        <v/>
      </c>
      <c r="AN151" t="str">
        <f>IF('Data Export'!$C151="","", "")</f>
        <v/>
      </c>
    </row>
    <row r="152" spans="1:40" x14ac:dyDescent="0.2">
      <c r="A152" t="str">
        <f>'Air Cooled Ref Condenser'!$B$3</f>
        <v>Air-Cooled Refrigeration Condenser</v>
      </c>
      <c r="B152">
        <v>151</v>
      </c>
      <c r="C152">
        <f>IF('Air Cooled Ref Condenser'!M8&gt;0,'Air Cooled Ref Condenser'!H8,"")</f>
        <v>0</v>
      </c>
      <c r="D152">
        <f>IF(C152="","",'Look Up Tables'!$BA$60)</f>
        <v>0</v>
      </c>
      <c r="E152" t="str">
        <f>IF('Data Export'!$C152="","", 'Air Cooled Ref Condenser'!M8)</f>
        <v/>
      </c>
      <c r="F152" s="373">
        <f>IF('Data Export'!C152="","", 'Project Summary'!$C$6)</f>
        <v>0</v>
      </c>
      <c r="G152">
        <f>IF('Data Export'!$C152="","",'Air Cooled Ref Condenser'!J8)</f>
        <v>0</v>
      </c>
      <c r="H152">
        <f>IF('Data Export'!$C152="","",'Air Cooled Ref Condenser'!K8)</f>
        <v>0</v>
      </c>
      <c r="I152">
        <f>IF('Data Export'!$C152="","", 'Project Summary'!$H$1)</f>
        <v>4.1399999999999997</v>
      </c>
      <c r="J152">
        <f>IF('Data Export'!$C152="","",'Air Cooled Ref Condenser'!D8)</f>
        <v>0</v>
      </c>
      <c r="K152">
        <f>IF('Data Export'!$C152="","",'Air Cooled Ref Condenser'!E8)</f>
        <v>0</v>
      </c>
      <c r="L152">
        <f>IF('Data Export'!$C152="","", 'Project Summary'!$C$13)</f>
        <v>0</v>
      </c>
      <c r="M152" t="str">
        <f>IF('Data Export'!$C152="","", "")</f>
        <v/>
      </c>
      <c r="N152" t="str">
        <f>IF('Data Export'!$C152="","", "")</f>
        <v/>
      </c>
      <c r="O152" t="str">
        <f>IF('Data Export'!$C152="","", "")</f>
        <v/>
      </c>
      <c r="P152" t="str">
        <f>IF('Data Export'!$C152="","", "")</f>
        <v/>
      </c>
      <c r="Q152" t="str">
        <f>IF('Data Export'!$C152="","", "")</f>
        <v/>
      </c>
      <c r="R152" t="str">
        <f>IF('Data Export'!$C152="","", "")</f>
        <v/>
      </c>
      <c r="S152" t="str">
        <f>IF('Data Export'!$C152="","", "")</f>
        <v/>
      </c>
      <c r="T152" t="str">
        <f>IF('Data Export'!$C152="","", "")</f>
        <v/>
      </c>
      <c r="U152" t="str">
        <f>IF('Data Export'!$C152="","", "")</f>
        <v/>
      </c>
      <c r="V152" t="str">
        <f>IF('Data Export'!$C152="","", "")</f>
        <v/>
      </c>
      <c r="W152">
        <f>IF('Data Export'!$C152="","", 'Air Cooled Ref Condenser'!G8)</f>
        <v>0</v>
      </c>
      <c r="X152" t="str">
        <f>IF('Data Export'!$C152="","", "")</f>
        <v/>
      </c>
      <c r="Y152" t="str">
        <f>IF('Data Export'!$C152="","", "")</f>
        <v/>
      </c>
      <c r="Z152" t="str">
        <f>IF('Data Export'!$C152="","", "")</f>
        <v/>
      </c>
      <c r="AA152" t="str">
        <f>IF('Data Export'!$C152="","", "")</f>
        <v/>
      </c>
      <c r="AB152" t="str">
        <f>IF('Data Export'!$C152="","", "")</f>
        <v/>
      </c>
      <c r="AC152" t="str">
        <f>IF('Data Export'!$C152="","", "")</f>
        <v/>
      </c>
      <c r="AD152" t="str">
        <f>IF('Data Export'!$C152="","", "")</f>
        <v/>
      </c>
      <c r="AE152" t="str">
        <f>IF('Data Export'!$C152="","", "")</f>
        <v/>
      </c>
      <c r="AF152" t="str">
        <f>IF('Data Export'!$C152="","", "")</f>
        <v/>
      </c>
      <c r="AG152" t="str">
        <f>IF('Data Export'!$C152="","", "")</f>
        <v/>
      </c>
      <c r="AH152" t="str">
        <f>IF('Data Export'!$C152="","", "")</f>
        <v/>
      </c>
      <c r="AI152" t="str">
        <f>IF('Data Export'!$C152="","", "")</f>
        <v/>
      </c>
      <c r="AJ152" t="str">
        <f>IF('Data Export'!$C152="","", "")</f>
        <v/>
      </c>
      <c r="AK152" t="str">
        <f>IF('Data Export'!$C152="","", "")</f>
        <v/>
      </c>
      <c r="AL152" t="str">
        <f>IF('Data Export'!$C152="","", "")</f>
        <v/>
      </c>
      <c r="AM152" t="str">
        <f>IF('Data Export'!$C152="","", "")</f>
        <v/>
      </c>
      <c r="AN152" t="str">
        <f>IF('Data Export'!$C152="","", "")</f>
        <v/>
      </c>
    </row>
    <row r="153" spans="1:40" x14ac:dyDescent="0.2">
      <c r="A153" t="str">
        <f>'Air Cooled Ref Condenser'!$B$3</f>
        <v>Air-Cooled Refrigeration Condenser</v>
      </c>
      <c r="B153">
        <v>152</v>
      </c>
      <c r="C153">
        <f>IF('Air Cooled Ref Condenser'!M9&gt;0,'Air Cooled Ref Condenser'!H9,"")</f>
        <v>0</v>
      </c>
      <c r="D153">
        <f>IF(C153="","",'Look Up Tables'!$BA$60)</f>
        <v>0</v>
      </c>
      <c r="E153" t="str">
        <f>IF('Data Export'!$C153="","", 'Air Cooled Ref Condenser'!M9)</f>
        <v/>
      </c>
      <c r="F153" s="373">
        <f>IF('Data Export'!C153="","", 'Project Summary'!$C$6)</f>
        <v>0</v>
      </c>
      <c r="G153">
        <f>IF('Data Export'!$C153="","",'Air Cooled Ref Condenser'!J9)</f>
        <v>0</v>
      </c>
      <c r="H153">
        <f>IF('Data Export'!$C153="","",'Air Cooled Ref Condenser'!K9)</f>
        <v>0</v>
      </c>
      <c r="I153">
        <f>IF('Data Export'!$C153="","", 'Project Summary'!$H$1)</f>
        <v>4.1399999999999997</v>
      </c>
      <c r="J153">
        <f>IF('Data Export'!$C153="","",'Air Cooled Ref Condenser'!D9)</f>
        <v>0</v>
      </c>
      <c r="K153">
        <f>IF('Data Export'!$C153="","",'Air Cooled Ref Condenser'!E9)</f>
        <v>0</v>
      </c>
      <c r="L153">
        <f>IF('Data Export'!$C153="","", 'Project Summary'!$C$13)</f>
        <v>0</v>
      </c>
      <c r="M153" t="str">
        <f>IF('Data Export'!$C153="","", "")</f>
        <v/>
      </c>
      <c r="N153" t="str">
        <f>IF('Data Export'!$C153="","", "")</f>
        <v/>
      </c>
      <c r="O153" t="str">
        <f>IF('Data Export'!$C153="","", "")</f>
        <v/>
      </c>
      <c r="P153" t="str">
        <f>IF('Data Export'!$C153="","", "")</f>
        <v/>
      </c>
      <c r="Q153" t="str">
        <f>IF('Data Export'!$C153="","", "")</f>
        <v/>
      </c>
      <c r="R153" t="str">
        <f>IF('Data Export'!$C153="","", "")</f>
        <v/>
      </c>
      <c r="S153" t="str">
        <f>IF('Data Export'!$C153="","", "")</f>
        <v/>
      </c>
      <c r="T153" t="str">
        <f>IF('Data Export'!$C153="","", "")</f>
        <v/>
      </c>
      <c r="U153" t="str">
        <f>IF('Data Export'!$C153="","", "")</f>
        <v/>
      </c>
      <c r="V153" t="str">
        <f>IF('Data Export'!$C153="","", "")</f>
        <v/>
      </c>
      <c r="W153">
        <f>IF('Data Export'!$C153="","", 'Air Cooled Ref Condenser'!G9)</f>
        <v>0</v>
      </c>
      <c r="X153" t="str">
        <f>IF('Data Export'!$C153="","", "")</f>
        <v/>
      </c>
      <c r="Y153" t="str">
        <f>IF('Data Export'!$C153="","", "")</f>
        <v/>
      </c>
      <c r="Z153" t="str">
        <f>IF('Data Export'!$C153="","", "")</f>
        <v/>
      </c>
      <c r="AA153" t="str">
        <f>IF('Data Export'!$C153="","", "")</f>
        <v/>
      </c>
      <c r="AB153" t="str">
        <f>IF('Data Export'!$C153="","", "")</f>
        <v/>
      </c>
      <c r="AC153" t="str">
        <f>IF('Data Export'!$C153="","", "")</f>
        <v/>
      </c>
      <c r="AD153" t="str">
        <f>IF('Data Export'!$C153="","", "")</f>
        <v/>
      </c>
      <c r="AE153" t="str">
        <f>IF('Data Export'!$C153="","", "")</f>
        <v/>
      </c>
      <c r="AF153" t="str">
        <f>IF('Data Export'!$C153="","", "")</f>
        <v/>
      </c>
      <c r="AG153" t="str">
        <f>IF('Data Export'!$C153="","", "")</f>
        <v/>
      </c>
      <c r="AH153" t="str">
        <f>IF('Data Export'!$C153="","", "")</f>
        <v/>
      </c>
      <c r="AI153" t="str">
        <f>IF('Data Export'!$C153="","", "")</f>
        <v/>
      </c>
      <c r="AJ153" t="str">
        <f>IF('Data Export'!$C153="","", "")</f>
        <v/>
      </c>
      <c r="AK153" t="str">
        <f>IF('Data Export'!$C153="","", "")</f>
        <v/>
      </c>
      <c r="AL153" t="str">
        <f>IF('Data Export'!$C153="","", "")</f>
        <v/>
      </c>
      <c r="AM153" t="str">
        <f>IF('Data Export'!$C153="","", "")</f>
        <v/>
      </c>
      <c r="AN153" t="str">
        <f>IF('Data Export'!$C153="","", "")</f>
        <v/>
      </c>
    </row>
    <row r="154" spans="1:40" x14ac:dyDescent="0.2">
      <c r="A154" t="str">
        <f>'Air Cooled Ref Condenser'!$B$3</f>
        <v>Air-Cooled Refrigeration Condenser</v>
      </c>
      <c r="B154">
        <v>153</v>
      </c>
      <c r="C154">
        <f>IF('Air Cooled Ref Condenser'!M10&gt;0,'Air Cooled Ref Condenser'!H10,"")</f>
        <v>0</v>
      </c>
      <c r="D154">
        <f>IF(C154="","",'Look Up Tables'!$BA$60)</f>
        <v>0</v>
      </c>
      <c r="E154" t="str">
        <f>IF('Data Export'!$C154="","", 'Air Cooled Ref Condenser'!M10)</f>
        <v/>
      </c>
      <c r="F154" s="373">
        <f>IF('Data Export'!C154="","", 'Project Summary'!$C$6)</f>
        <v>0</v>
      </c>
      <c r="G154">
        <f>IF('Data Export'!$C154="","",'Air Cooled Ref Condenser'!J10)</f>
        <v>0</v>
      </c>
      <c r="H154">
        <f>IF('Data Export'!$C154="","",'Air Cooled Ref Condenser'!K10)</f>
        <v>0</v>
      </c>
      <c r="I154">
        <f>IF('Data Export'!$C154="","", 'Project Summary'!$H$1)</f>
        <v>4.1399999999999997</v>
      </c>
      <c r="J154">
        <f>IF('Data Export'!$C154="","",'Air Cooled Ref Condenser'!D10)</f>
        <v>0</v>
      </c>
      <c r="K154">
        <f>IF('Data Export'!$C154="","",'Air Cooled Ref Condenser'!E10)</f>
        <v>0</v>
      </c>
      <c r="L154">
        <f>IF('Data Export'!$C154="","", 'Project Summary'!$C$13)</f>
        <v>0</v>
      </c>
      <c r="M154" t="str">
        <f>IF('Data Export'!$C154="","", "")</f>
        <v/>
      </c>
      <c r="N154" t="str">
        <f>IF('Data Export'!$C154="","", "")</f>
        <v/>
      </c>
      <c r="O154" t="str">
        <f>IF('Data Export'!$C154="","", "")</f>
        <v/>
      </c>
      <c r="P154" t="str">
        <f>IF('Data Export'!$C154="","", "")</f>
        <v/>
      </c>
      <c r="Q154" t="str">
        <f>IF('Data Export'!$C154="","", "")</f>
        <v/>
      </c>
      <c r="R154" t="str">
        <f>IF('Data Export'!$C154="","", "")</f>
        <v/>
      </c>
      <c r="S154" t="str">
        <f>IF('Data Export'!$C154="","", "")</f>
        <v/>
      </c>
      <c r="T154" t="str">
        <f>IF('Data Export'!$C154="","", "")</f>
        <v/>
      </c>
      <c r="U154" t="str">
        <f>IF('Data Export'!$C154="","", "")</f>
        <v/>
      </c>
      <c r="V154" t="str">
        <f>IF('Data Export'!$C154="","", "")</f>
        <v/>
      </c>
      <c r="W154">
        <f>IF('Data Export'!$C154="","", 'Air Cooled Ref Condenser'!G10)</f>
        <v>0</v>
      </c>
      <c r="X154" t="str">
        <f>IF('Data Export'!$C154="","", "")</f>
        <v/>
      </c>
      <c r="Y154" t="str">
        <f>IF('Data Export'!$C154="","", "")</f>
        <v/>
      </c>
      <c r="Z154" t="str">
        <f>IF('Data Export'!$C154="","", "")</f>
        <v/>
      </c>
      <c r="AA154" t="str">
        <f>IF('Data Export'!$C154="","", "")</f>
        <v/>
      </c>
      <c r="AB154" t="str">
        <f>IF('Data Export'!$C154="","", "")</f>
        <v/>
      </c>
      <c r="AC154" t="str">
        <f>IF('Data Export'!$C154="","", "")</f>
        <v/>
      </c>
      <c r="AD154" t="str">
        <f>IF('Data Export'!$C154="","", "")</f>
        <v/>
      </c>
      <c r="AE154" t="str">
        <f>IF('Data Export'!$C154="","", "")</f>
        <v/>
      </c>
      <c r="AF154" t="str">
        <f>IF('Data Export'!$C154="","", "")</f>
        <v/>
      </c>
      <c r="AG154" t="str">
        <f>IF('Data Export'!$C154="","", "")</f>
        <v/>
      </c>
      <c r="AH154" t="str">
        <f>IF('Data Export'!$C154="","", "")</f>
        <v/>
      </c>
      <c r="AI154" t="str">
        <f>IF('Data Export'!$C154="","", "")</f>
        <v/>
      </c>
      <c r="AJ154" t="str">
        <f>IF('Data Export'!$C154="","", "")</f>
        <v/>
      </c>
      <c r="AK154" t="str">
        <f>IF('Data Export'!$C154="","", "")</f>
        <v/>
      </c>
      <c r="AL154" t="str">
        <f>IF('Data Export'!$C154="","", "")</f>
        <v/>
      </c>
      <c r="AM154" t="str">
        <f>IF('Data Export'!$C154="","", "")</f>
        <v/>
      </c>
      <c r="AN154" t="str">
        <f>IF('Data Export'!$C154="","", "")</f>
        <v/>
      </c>
    </row>
    <row r="155" spans="1:40" x14ac:dyDescent="0.2">
      <c r="A155" t="str">
        <f>'Air Cooled Ref Condenser'!$B$3</f>
        <v>Air-Cooled Refrigeration Condenser</v>
      </c>
      <c r="B155">
        <v>154</v>
      </c>
      <c r="C155">
        <f>IF('Air Cooled Ref Condenser'!M11&gt;0,'Air Cooled Ref Condenser'!H11,"")</f>
        <v>0</v>
      </c>
      <c r="D155">
        <f>IF(C155="","",'Look Up Tables'!$BA$60)</f>
        <v>0</v>
      </c>
      <c r="E155" t="str">
        <f>IF('Data Export'!$C155="","", 'Air Cooled Ref Condenser'!M11)</f>
        <v/>
      </c>
      <c r="F155" s="373">
        <f>IF('Data Export'!C155="","", 'Project Summary'!$C$6)</f>
        <v>0</v>
      </c>
      <c r="G155">
        <f>IF('Data Export'!$C155="","",'Air Cooled Ref Condenser'!J11)</f>
        <v>0</v>
      </c>
      <c r="H155">
        <f>IF('Data Export'!$C155="","",'Air Cooled Ref Condenser'!K11)</f>
        <v>0</v>
      </c>
      <c r="I155">
        <f>IF('Data Export'!$C155="","", 'Project Summary'!$H$1)</f>
        <v>4.1399999999999997</v>
      </c>
      <c r="J155">
        <f>IF('Data Export'!$C155="","",'Air Cooled Ref Condenser'!D11)</f>
        <v>0</v>
      </c>
      <c r="K155">
        <f>IF('Data Export'!$C155="","",'Air Cooled Ref Condenser'!E11)</f>
        <v>0</v>
      </c>
      <c r="L155">
        <f>IF('Data Export'!$C155="","", 'Project Summary'!$C$13)</f>
        <v>0</v>
      </c>
      <c r="M155" t="str">
        <f>IF('Data Export'!$C155="","", "")</f>
        <v/>
      </c>
      <c r="N155" t="str">
        <f>IF('Data Export'!$C155="","", "")</f>
        <v/>
      </c>
      <c r="O155" t="str">
        <f>IF('Data Export'!$C155="","", "")</f>
        <v/>
      </c>
      <c r="P155" t="str">
        <f>IF('Data Export'!$C155="","", "")</f>
        <v/>
      </c>
      <c r="Q155" t="str">
        <f>IF('Data Export'!$C155="","", "")</f>
        <v/>
      </c>
      <c r="R155" t="str">
        <f>IF('Data Export'!$C155="","", "")</f>
        <v/>
      </c>
      <c r="S155" t="str">
        <f>IF('Data Export'!$C155="","", "")</f>
        <v/>
      </c>
      <c r="T155" t="str">
        <f>IF('Data Export'!$C155="","", "")</f>
        <v/>
      </c>
      <c r="U155" t="str">
        <f>IF('Data Export'!$C155="","", "")</f>
        <v/>
      </c>
      <c r="V155" t="str">
        <f>IF('Data Export'!$C155="","", "")</f>
        <v/>
      </c>
      <c r="W155">
        <f>IF('Data Export'!$C155="","", 'Air Cooled Ref Condenser'!G11)</f>
        <v>0</v>
      </c>
      <c r="X155" t="str">
        <f>IF('Data Export'!$C155="","", "")</f>
        <v/>
      </c>
      <c r="Y155" t="str">
        <f>IF('Data Export'!$C155="","", "")</f>
        <v/>
      </c>
      <c r="Z155" t="str">
        <f>IF('Data Export'!$C155="","", "")</f>
        <v/>
      </c>
      <c r="AA155" t="str">
        <f>IF('Data Export'!$C155="","", "")</f>
        <v/>
      </c>
      <c r="AB155" t="str">
        <f>IF('Data Export'!$C155="","", "")</f>
        <v/>
      </c>
      <c r="AC155" t="str">
        <f>IF('Data Export'!$C155="","", "")</f>
        <v/>
      </c>
      <c r="AD155" t="str">
        <f>IF('Data Export'!$C155="","", "")</f>
        <v/>
      </c>
      <c r="AE155" t="str">
        <f>IF('Data Export'!$C155="","", "")</f>
        <v/>
      </c>
      <c r="AF155" t="str">
        <f>IF('Data Export'!$C155="","", "")</f>
        <v/>
      </c>
      <c r="AG155" t="str">
        <f>IF('Data Export'!$C155="","", "")</f>
        <v/>
      </c>
      <c r="AH155" t="str">
        <f>IF('Data Export'!$C155="","", "")</f>
        <v/>
      </c>
      <c r="AI155" t="str">
        <f>IF('Data Export'!$C155="","", "")</f>
        <v/>
      </c>
      <c r="AJ155" t="str">
        <f>IF('Data Export'!$C155="","", "")</f>
        <v/>
      </c>
      <c r="AK155" t="str">
        <f>IF('Data Export'!$C155="","", "")</f>
        <v/>
      </c>
      <c r="AL155" t="str">
        <f>IF('Data Export'!$C155="","", "")</f>
        <v/>
      </c>
      <c r="AM155" t="str">
        <f>IF('Data Export'!$C155="","", "")</f>
        <v/>
      </c>
      <c r="AN155" t="str">
        <f>IF('Data Export'!$C155="","", "")</f>
        <v/>
      </c>
    </row>
    <row r="156" spans="1:40" x14ac:dyDescent="0.2">
      <c r="A156" t="str">
        <f>'Air Cooled Ref Condenser'!$B$3</f>
        <v>Air-Cooled Refrigeration Condenser</v>
      </c>
      <c r="B156">
        <v>155</v>
      </c>
      <c r="C156">
        <f>IF('Air Cooled Ref Condenser'!M12&gt;0,'Air Cooled Ref Condenser'!H12,"")</f>
        <v>0</v>
      </c>
      <c r="D156">
        <f>IF(C156="","",'Look Up Tables'!$BA$60)</f>
        <v>0</v>
      </c>
      <c r="E156" t="str">
        <f>IF('Data Export'!$C156="","", 'Air Cooled Ref Condenser'!M12)</f>
        <v/>
      </c>
      <c r="F156" s="373">
        <f>IF('Data Export'!C156="","", 'Project Summary'!$C$6)</f>
        <v>0</v>
      </c>
      <c r="G156">
        <f>IF('Data Export'!$C156="","",'Air Cooled Ref Condenser'!J12)</f>
        <v>0</v>
      </c>
      <c r="H156">
        <f>IF('Data Export'!$C156="","",'Air Cooled Ref Condenser'!K12)</f>
        <v>0</v>
      </c>
      <c r="I156">
        <f>IF('Data Export'!$C156="","", 'Project Summary'!$H$1)</f>
        <v>4.1399999999999997</v>
      </c>
      <c r="J156">
        <f>IF('Data Export'!$C156="","",'Air Cooled Ref Condenser'!D12)</f>
        <v>0</v>
      </c>
      <c r="K156">
        <f>IF('Data Export'!$C156="","",'Air Cooled Ref Condenser'!E12)</f>
        <v>0</v>
      </c>
      <c r="L156">
        <f>IF('Data Export'!$C156="","", 'Project Summary'!$C$13)</f>
        <v>0</v>
      </c>
      <c r="M156" t="str">
        <f>IF('Data Export'!$C156="","", "")</f>
        <v/>
      </c>
      <c r="N156" t="str">
        <f>IF('Data Export'!$C156="","", "")</f>
        <v/>
      </c>
      <c r="O156" t="str">
        <f>IF('Data Export'!$C156="","", "")</f>
        <v/>
      </c>
      <c r="P156" t="str">
        <f>IF('Data Export'!$C156="","", "")</f>
        <v/>
      </c>
      <c r="Q156" t="str">
        <f>IF('Data Export'!$C156="","", "")</f>
        <v/>
      </c>
      <c r="R156" t="str">
        <f>IF('Data Export'!$C156="","", "")</f>
        <v/>
      </c>
      <c r="S156" t="str">
        <f>IF('Data Export'!$C156="","", "")</f>
        <v/>
      </c>
      <c r="T156" t="str">
        <f>IF('Data Export'!$C156="","", "")</f>
        <v/>
      </c>
      <c r="U156" t="str">
        <f>IF('Data Export'!$C156="","", "")</f>
        <v/>
      </c>
      <c r="V156" t="str">
        <f>IF('Data Export'!$C156="","", "")</f>
        <v/>
      </c>
      <c r="W156">
        <f>IF('Data Export'!$C156="","", 'Air Cooled Ref Condenser'!G12)</f>
        <v>0</v>
      </c>
      <c r="X156" t="str">
        <f>IF('Data Export'!$C156="","", "")</f>
        <v/>
      </c>
      <c r="Y156" t="str">
        <f>IF('Data Export'!$C156="","", "")</f>
        <v/>
      </c>
      <c r="Z156" t="str">
        <f>IF('Data Export'!$C156="","", "")</f>
        <v/>
      </c>
      <c r="AA156" t="str">
        <f>IF('Data Export'!$C156="","", "")</f>
        <v/>
      </c>
      <c r="AB156" t="str">
        <f>IF('Data Export'!$C156="","", "")</f>
        <v/>
      </c>
      <c r="AC156" t="str">
        <f>IF('Data Export'!$C156="","", "")</f>
        <v/>
      </c>
      <c r="AD156" t="str">
        <f>IF('Data Export'!$C156="","", "")</f>
        <v/>
      </c>
      <c r="AE156" t="str">
        <f>IF('Data Export'!$C156="","", "")</f>
        <v/>
      </c>
      <c r="AF156" t="str">
        <f>IF('Data Export'!$C156="","", "")</f>
        <v/>
      </c>
      <c r="AG156" t="str">
        <f>IF('Data Export'!$C156="","", "")</f>
        <v/>
      </c>
      <c r="AH156" t="str">
        <f>IF('Data Export'!$C156="","", "")</f>
        <v/>
      </c>
      <c r="AI156" t="str">
        <f>IF('Data Export'!$C156="","", "")</f>
        <v/>
      </c>
      <c r="AJ156" t="str">
        <f>IF('Data Export'!$C156="","", "")</f>
        <v/>
      </c>
      <c r="AK156" t="str">
        <f>IF('Data Export'!$C156="","", "")</f>
        <v/>
      </c>
      <c r="AL156" t="str">
        <f>IF('Data Export'!$C156="","", "")</f>
        <v/>
      </c>
      <c r="AM156" t="str">
        <f>IF('Data Export'!$C156="","", "")</f>
        <v/>
      </c>
      <c r="AN156" t="str">
        <f>IF('Data Export'!$C156="","", "")</f>
        <v/>
      </c>
    </row>
    <row r="157" spans="1:40" x14ac:dyDescent="0.2">
      <c r="A157" t="str">
        <f>'Air Cooled Ref Condenser'!$B$3</f>
        <v>Air-Cooled Refrigeration Condenser</v>
      </c>
      <c r="B157">
        <v>156</v>
      </c>
      <c r="C157">
        <f>IF('Air Cooled Ref Condenser'!M13&gt;0,'Air Cooled Ref Condenser'!H13,"")</f>
        <v>0</v>
      </c>
      <c r="D157">
        <f>IF(C157="","",'Look Up Tables'!$BA$60)</f>
        <v>0</v>
      </c>
      <c r="E157" t="str">
        <f>IF('Data Export'!$C157="","", 'Air Cooled Ref Condenser'!M13)</f>
        <v/>
      </c>
      <c r="F157" s="373">
        <f>IF('Data Export'!C157="","", 'Project Summary'!$C$6)</f>
        <v>0</v>
      </c>
      <c r="G157">
        <f>IF('Data Export'!$C157="","",'Air Cooled Ref Condenser'!J13)</f>
        <v>0</v>
      </c>
      <c r="H157">
        <f>IF('Data Export'!$C157="","",'Air Cooled Ref Condenser'!K13)</f>
        <v>0</v>
      </c>
      <c r="I157">
        <f>IF('Data Export'!$C157="","", 'Project Summary'!$H$1)</f>
        <v>4.1399999999999997</v>
      </c>
      <c r="J157">
        <f>IF('Data Export'!$C157="","",'Air Cooled Ref Condenser'!D13)</f>
        <v>0</v>
      </c>
      <c r="K157">
        <f>IF('Data Export'!$C157="","",'Air Cooled Ref Condenser'!E13)</f>
        <v>0</v>
      </c>
      <c r="L157">
        <f>IF('Data Export'!$C157="","", 'Project Summary'!$C$13)</f>
        <v>0</v>
      </c>
      <c r="M157" t="str">
        <f>IF('Data Export'!$C157="","", "")</f>
        <v/>
      </c>
      <c r="N157" t="str">
        <f>IF('Data Export'!$C157="","", "")</f>
        <v/>
      </c>
      <c r="O157" t="str">
        <f>IF('Data Export'!$C157="","", "")</f>
        <v/>
      </c>
      <c r="P157" t="str">
        <f>IF('Data Export'!$C157="","", "")</f>
        <v/>
      </c>
      <c r="Q157" t="str">
        <f>IF('Data Export'!$C157="","", "")</f>
        <v/>
      </c>
      <c r="R157" t="str">
        <f>IF('Data Export'!$C157="","", "")</f>
        <v/>
      </c>
      <c r="S157" t="str">
        <f>IF('Data Export'!$C157="","", "")</f>
        <v/>
      </c>
      <c r="T157" t="str">
        <f>IF('Data Export'!$C157="","", "")</f>
        <v/>
      </c>
      <c r="U157" t="str">
        <f>IF('Data Export'!$C157="","", "")</f>
        <v/>
      </c>
      <c r="V157" t="str">
        <f>IF('Data Export'!$C157="","", "")</f>
        <v/>
      </c>
      <c r="W157">
        <f>IF('Data Export'!$C157="","", 'Air Cooled Ref Condenser'!G13)</f>
        <v>0</v>
      </c>
      <c r="X157" t="str">
        <f>IF('Data Export'!$C157="","", "")</f>
        <v/>
      </c>
      <c r="Y157" t="str">
        <f>IF('Data Export'!$C157="","", "")</f>
        <v/>
      </c>
      <c r="Z157" t="str">
        <f>IF('Data Export'!$C157="","", "")</f>
        <v/>
      </c>
      <c r="AA157" t="str">
        <f>IF('Data Export'!$C157="","", "")</f>
        <v/>
      </c>
      <c r="AB157" t="str">
        <f>IF('Data Export'!$C157="","", "")</f>
        <v/>
      </c>
      <c r="AC157" t="str">
        <f>IF('Data Export'!$C157="","", "")</f>
        <v/>
      </c>
      <c r="AD157" t="str">
        <f>IF('Data Export'!$C157="","", "")</f>
        <v/>
      </c>
      <c r="AE157" t="str">
        <f>IF('Data Export'!$C157="","", "")</f>
        <v/>
      </c>
      <c r="AF157" t="str">
        <f>IF('Data Export'!$C157="","", "")</f>
        <v/>
      </c>
      <c r="AG157" t="str">
        <f>IF('Data Export'!$C157="","", "")</f>
        <v/>
      </c>
      <c r="AH157" t="str">
        <f>IF('Data Export'!$C157="","", "")</f>
        <v/>
      </c>
      <c r="AI157" t="str">
        <f>IF('Data Export'!$C157="","", "")</f>
        <v/>
      </c>
      <c r="AJ157" t="str">
        <f>IF('Data Export'!$C157="","", "")</f>
        <v/>
      </c>
      <c r="AK157" t="str">
        <f>IF('Data Export'!$C157="","", "")</f>
        <v/>
      </c>
      <c r="AL157" t="str">
        <f>IF('Data Export'!$C157="","", "")</f>
        <v/>
      </c>
      <c r="AM157" t="str">
        <f>IF('Data Export'!$C157="","", "")</f>
        <v/>
      </c>
      <c r="AN157" t="str">
        <f>IF('Data Export'!$C157="","", "")</f>
        <v/>
      </c>
    </row>
    <row r="158" spans="1:40" x14ac:dyDescent="0.2">
      <c r="A158" t="str">
        <f>'Air Cooled Ref Condenser'!$B$3</f>
        <v>Air-Cooled Refrigeration Condenser</v>
      </c>
      <c r="B158">
        <v>157</v>
      </c>
      <c r="C158">
        <f>IF('Air Cooled Ref Condenser'!M14&gt;0,'Air Cooled Ref Condenser'!H14,"")</f>
        <v>0</v>
      </c>
      <c r="D158">
        <f>IF(C158="","",'Look Up Tables'!$BA$60)</f>
        <v>0</v>
      </c>
      <c r="E158" t="str">
        <f>IF('Data Export'!$C158="","", 'Air Cooled Ref Condenser'!M14)</f>
        <v/>
      </c>
      <c r="F158" s="373">
        <f>IF('Data Export'!C158="","", 'Project Summary'!$C$6)</f>
        <v>0</v>
      </c>
      <c r="G158">
        <f>IF('Data Export'!$C158="","",'Air Cooled Ref Condenser'!J14)</f>
        <v>0</v>
      </c>
      <c r="H158">
        <f>IF('Data Export'!$C158="","",'Air Cooled Ref Condenser'!K14)</f>
        <v>0</v>
      </c>
      <c r="I158">
        <f>IF('Data Export'!$C158="","", 'Project Summary'!$H$1)</f>
        <v>4.1399999999999997</v>
      </c>
      <c r="J158">
        <f>IF('Data Export'!$C158="","",'Air Cooled Ref Condenser'!D14)</f>
        <v>0</v>
      </c>
      <c r="K158">
        <f>IF('Data Export'!$C158="","",'Air Cooled Ref Condenser'!E14)</f>
        <v>0</v>
      </c>
      <c r="L158">
        <f>IF('Data Export'!$C158="","", 'Project Summary'!$C$13)</f>
        <v>0</v>
      </c>
      <c r="M158" t="str">
        <f>IF('Data Export'!$C158="","", "")</f>
        <v/>
      </c>
      <c r="N158" t="str">
        <f>IF('Data Export'!$C158="","", "")</f>
        <v/>
      </c>
      <c r="O158" t="str">
        <f>IF('Data Export'!$C158="","", "")</f>
        <v/>
      </c>
      <c r="P158" t="str">
        <f>IF('Data Export'!$C158="","", "")</f>
        <v/>
      </c>
      <c r="Q158" t="str">
        <f>IF('Data Export'!$C158="","", "")</f>
        <v/>
      </c>
      <c r="R158" t="str">
        <f>IF('Data Export'!$C158="","", "")</f>
        <v/>
      </c>
      <c r="S158" t="str">
        <f>IF('Data Export'!$C158="","", "")</f>
        <v/>
      </c>
      <c r="T158" t="str">
        <f>IF('Data Export'!$C158="","", "")</f>
        <v/>
      </c>
      <c r="U158" t="str">
        <f>IF('Data Export'!$C158="","", "")</f>
        <v/>
      </c>
      <c r="V158" t="str">
        <f>IF('Data Export'!$C158="","", "")</f>
        <v/>
      </c>
      <c r="W158">
        <f>IF('Data Export'!$C158="","", 'Air Cooled Ref Condenser'!G14)</f>
        <v>0</v>
      </c>
      <c r="X158" t="str">
        <f>IF('Data Export'!$C158="","", "")</f>
        <v/>
      </c>
      <c r="Y158" t="str">
        <f>IF('Data Export'!$C158="","", "")</f>
        <v/>
      </c>
      <c r="Z158" t="str">
        <f>IF('Data Export'!$C158="","", "")</f>
        <v/>
      </c>
      <c r="AA158" t="str">
        <f>IF('Data Export'!$C158="","", "")</f>
        <v/>
      </c>
      <c r="AB158" t="str">
        <f>IF('Data Export'!$C158="","", "")</f>
        <v/>
      </c>
      <c r="AC158" t="str">
        <f>IF('Data Export'!$C158="","", "")</f>
        <v/>
      </c>
      <c r="AD158" t="str">
        <f>IF('Data Export'!$C158="","", "")</f>
        <v/>
      </c>
      <c r="AE158" t="str">
        <f>IF('Data Export'!$C158="","", "")</f>
        <v/>
      </c>
      <c r="AF158" t="str">
        <f>IF('Data Export'!$C158="","", "")</f>
        <v/>
      </c>
      <c r="AG158" t="str">
        <f>IF('Data Export'!$C158="","", "")</f>
        <v/>
      </c>
      <c r="AH158" t="str">
        <f>IF('Data Export'!$C158="","", "")</f>
        <v/>
      </c>
      <c r="AI158" t="str">
        <f>IF('Data Export'!$C158="","", "")</f>
        <v/>
      </c>
      <c r="AJ158" t="str">
        <f>IF('Data Export'!$C158="","", "")</f>
        <v/>
      </c>
      <c r="AK158" t="str">
        <f>IF('Data Export'!$C158="","", "")</f>
        <v/>
      </c>
      <c r="AL158" t="str">
        <f>IF('Data Export'!$C158="","", "")</f>
        <v/>
      </c>
      <c r="AM158" t="str">
        <f>IF('Data Export'!$C158="","", "")</f>
        <v/>
      </c>
      <c r="AN158" t="str">
        <f>IF('Data Export'!$C158="","", "")</f>
        <v/>
      </c>
    </row>
    <row r="159" spans="1:40" x14ac:dyDescent="0.2">
      <c r="A159" t="str">
        <f>'Air Cooled Ref Condenser'!$B$3</f>
        <v>Air-Cooled Refrigeration Condenser</v>
      </c>
      <c r="B159">
        <v>158</v>
      </c>
      <c r="C159">
        <f>IF('Air Cooled Ref Condenser'!M15&gt;0,'Air Cooled Ref Condenser'!H15,"")</f>
        <v>0</v>
      </c>
      <c r="D159">
        <f>IF(C159="","",'Look Up Tables'!$BA$60)</f>
        <v>0</v>
      </c>
      <c r="E159" t="str">
        <f>IF('Data Export'!$C159="","", 'Air Cooled Ref Condenser'!M15)</f>
        <v/>
      </c>
      <c r="F159" s="373">
        <f>IF('Data Export'!C159="","", 'Project Summary'!$C$6)</f>
        <v>0</v>
      </c>
      <c r="G159">
        <f>IF('Data Export'!$C159="","",'Air Cooled Ref Condenser'!J15)</f>
        <v>0</v>
      </c>
      <c r="H159">
        <f>IF('Data Export'!$C159="","",'Air Cooled Ref Condenser'!K15)</f>
        <v>0</v>
      </c>
      <c r="I159">
        <f>IF('Data Export'!$C159="","", 'Project Summary'!$H$1)</f>
        <v>4.1399999999999997</v>
      </c>
      <c r="J159">
        <f>IF('Data Export'!$C159="","",'Air Cooled Ref Condenser'!D15)</f>
        <v>0</v>
      </c>
      <c r="K159">
        <f>IF('Data Export'!$C159="","",'Air Cooled Ref Condenser'!E15)</f>
        <v>0</v>
      </c>
      <c r="L159">
        <f>IF('Data Export'!$C159="","", 'Project Summary'!$C$13)</f>
        <v>0</v>
      </c>
      <c r="M159" t="str">
        <f>IF('Data Export'!$C159="","", "")</f>
        <v/>
      </c>
      <c r="N159" t="str">
        <f>IF('Data Export'!$C159="","", "")</f>
        <v/>
      </c>
      <c r="O159" t="str">
        <f>IF('Data Export'!$C159="","", "")</f>
        <v/>
      </c>
      <c r="P159" t="str">
        <f>IF('Data Export'!$C159="","", "")</f>
        <v/>
      </c>
      <c r="Q159" t="str">
        <f>IF('Data Export'!$C159="","", "")</f>
        <v/>
      </c>
      <c r="R159" t="str">
        <f>IF('Data Export'!$C159="","", "")</f>
        <v/>
      </c>
      <c r="S159" t="str">
        <f>IF('Data Export'!$C159="","", "")</f>
        <v/>
      </c>
      <c r="T159" t="str">
        <f>IF('Data Export'!$C159="","", "")</f>
        <v/>
      </c>
      <c r="U159" t="str">
        <f>IF('Data Export'!$C159="","", "")</f>
        <v/>
      </c>
      <c r="V159" t="str">
        <f>IF('Data Export'!$C159="","", "")</f>
        <v/>
      </c>
      <c r="W159">
        <f>IF('Data Export'!$C159="","", 'Air Cooled Ref Condenser'!G15)</f>
        <v>0</v>
      </c>
      <c r="X159" t="str">
        <f>IF('Data Export'!$C159="","", "")</f>
        <v/>
      </c>
      <c r="Y159" t="str">
        <f>IF('Data Export'!$C159="","", "")</f>
        <v/>
      </c>
      <c r="Z159" t="str">
        <f>IF('Data Export'!$C159="","", "")</f>
        <v/>
      </c>
      <c r="AA159" t="str">
        <f>IF('Data Export'!$C159="","", "")</f>
        <v/>
      </c>
      <c r="AB159" t="str">
        <f>IF('Data Export'!$C159="","", "")</f>
        <v/>
      </c>
      <c r="AC159" t="str">
        <f>IF('Data Export'!$C159="","", "")</f>
        <v/>
      </c>
      <c r="AD159" t="str">
        <f>IF('Data Export'!$C159="","", "")</f>
        <v/>
      </c>
      <c r="AE159" t="str">
        <f>IF('Data Export'!$C159="","", "")</f>
        <v/>
      </c>
      <c r="AF159" t="str">
        <f>IF('Data Export'!$C159="","", "")</f>
        <v/>
      </c>
      <c r="AG159" t="str">
        <f>IF('Data Export'!$C159="","", "")</f>
        <v/>
      </c>
      <c r="AH159" t="str">
        <f>IF('Data Export'!$C159="","", "")</f>
        <v/>
      </c>
      <c r="AI159" t="str">
        <f>IF('Data Export'!$C159="","", "")</f>
        <v/>
      </c>
      <c r="AJ159" t="str">
        <f>IF('Data Export'!$C159="","", "")</f>
        <v/>
      </c>
      <c r="AK159" t="str">
        <f>IF('Data Export'!$C159="","", "")</f>
        <v/>
      </c>
      <c r="AL159" t="str">
        <f>IF('Data Export'!$C159="","", "")</f>
        <v/>
      </c>
      <c r="AM159" t="str">
        <f>IF('Data Export'!$C159="","", "")</f>
        <v/>
      </c>
      <c r="AN159" t="str">
        <f>IF('Data Export'!$C159="","", "")</f>
        <v/>
      </c>
    </row>
    <row r="160" spans="1:40" x14ac:dyDescent="0.2">
      <c r="A160" t="str">
        <f>'Air Cooled Ref Condenser'!$B$3</f>
        <v>Air-Cooled Refrigeration Condenser</v>
      </c>
      <c r="B160">
        <v>159</v>
      </c>
      <c r="C160">
        <f>IF('Air Cooled Ref Condenser'!M16&gt;0,'Air Cooled Ref Condenser'!H16,"")</f>
        <v>0</v>
      </c>
      <c r="D160">
        <f>IF(C160="","",'Look Up Tables'!$BA$60)</f>
        <v>0</v>
      </c>
      <c r="E160" t="str">
        <f>IF('Data Export'!$C160="","", 'Air Cooled Ref Condenser'!M16)</f>
        <v/>
      </c>
      <c r="F160" s="373">
        <f>IF('Data Export'!C160="","", 'Project Summary'!$C$6)</f>
        <v>0</v>
      </c>
      <c r="G160">
        <f>IF('Data Export'!$C160="","",'Air Cooled Ref Condenser'!J16)</f>
        <v>0</v>
      </c>
      <c r="H160">
        <f>IF('Data Export'!$C160="","",'Air Cooled Ref Condenser'!K16)</f>
        <v>0</v>
      </c>
      <c r="I160">
        <f>IF('Data Export'!$C160="","", 'Project Summary'!$H$1)</f>
        <v>4.1399999999999997</v>
      </c>
      <c r="J160">
        <f>IF('Data Export'!$C160="","",'Air Cooled Ref Condenser'!D16)</f>
        <v>0</v>
      </c>
      <c r="K160">
        <f>IF('Data Export'!$C160="","",'Air Cooled Ref Condenser'!E16)</f>
        <v>0</v>
      </c>
      <c r="L160">
        <f>IF('Data Export'!$C160="","", 'Project Summary'!$C$13)</f>
        <v>0</v>
      </c>
      <c r="M160" t="str">
        <f>IF('Data Export'!$C160="","", "")</f>
        <v/>
      </c>
      <c r="N160" t="str">
        <f>IF('Data Export'!$C160="","", "")</f>
        <v/>
      </c>
      <c r="O160" t="str">
        <f>IF('Data Export'!$C160="","", "")</f>
        <v/>
      </c>
      <c r="P160" t="str">
        <f>IF('Data Export'!$C160="","", "")</f>
        <v/>
      </c>
      <c r="Q160" t="str">
        <f>IF('Data Export'!$C160="","", "")</f>
        <v/>
      </c>
      <c r="R160" t="str">
        <f>IF('Data Export'!$C160="","", "")</f>
        <v/>
      </c>
      <c r="S160" t="str">
        <f>IF('Data Export'!$C160="","", "")</f>
        <v/>
      </c>
      <c r="T160" t="str">
        <f>IF('Data Export'!$C160="","", "")</f>
        <v/>
      </c>
      <c r="U160" t="str">
        <f>IF('Data Export'!$C160="","", "")</f>
        <v/>
      </c>
      <c r="V160" t="str">
        <f>IF('Data Export'!$C160="","", "")</f>
        <v/>
      </c>
      <c r="W160">
        <f>IF('Data Export'!$C160="","", 'Air Cooled Ref Condenser'!G16)</f>
        <v>0</v>
      </c>
      <c r="X160" t="str">
        <f>IF('Data Export'!$C160="","", "")</f>
        <v/>
      </c>
      <c r="Y160" t="str">
        <f>IF('Data Export'!$C160="","", "")</f>
        <v/>
      </c>
      <c r="Z160" t="str">
        <f>IF('Data Export'!$C160="","", "")</f>
        <v/>
      </c>
      <c r="AA160" t="str">
        <f>IF('Data Export'!$C160="","", "")</f>
        <v/>
      </c>
      <c r="AB160" t="str">
        <f>IF('Data Export'!$C160="","", "")</f>
        <v/>
      </c>
      <c r="AC160" t="str">
        <f>IF('Data Export'!$C160="","", "")</f>
        <v/>
      </c>
      <c r="AD160" t="str">
        <f>IF('Data Export'!$C160="","", "")</f>
        <v/>
      </c>
      <c r="AE160" t="str">
        <f>IF('Data Export'!$C160="","", "")</f>
        <v/>
      </c>
      <c r="AF160" t="str">
        <f>IF('Data Export'!$C160="","", "")</f>
        <v/>
      </c>
      <c r="AG160" t="str">
        <f>IF('Data Export'!$C160="","", "")</f>
        <v/>
      </c>
      <c r="AH160" t="str">
        <f>IF('Data Export'!$C160="","", "")</f>
        <v/>
      </c>
      <c r="AI160" t="str">
        <f>IF('Data Export'!$C160="","", "")</f>
        <v/>
      </c>
      <c r="AJ160" t="str">
        <f>IF('Data Export'!$C160="","", "")</f>
        <v/>
      </c>
      <c r="AK160" t="str">
        <f>IF('Data Export'!$C160="","", "")</f>
        <v/>
      </c>
      <c r="AL160" t="str">
        <f>IF('Data Export'!$C160="","", "")</f>
        <v/>
      </c>
      <c r="AM160" t="str">
        <f>IF('Data Export'!$C160="","", "")</f>
        <v/>
      </c>
      <c r="AN160" t="str">
        <f>IF('Data Export'!$C160="","", "")</f>
        <v/>
      </c>
    </row>
    <row r="161" spans="1:40" x14ac:dyDescent="0.2">
      <c r="A161" t="str">
        <f>'Air Cooled Ref Condenser'!$B$3</f>
        <v>Air-Cooled Refrigeration Condenser</v>
      </c>
      <c r="B161">
        <v>160</v>
      </c>
      <c r="C161">
        <f>IF('Air Cooled Ref Condenser'!M17&gt;0,'Air Cooled Ref Condenser'!H17,"")</f>
        <v>0</v>
      </c>
      <c r="D161">
        <f>IF(C161="","",'Look Up Tables'!$BA$60)</f>
        <v>0</v>
      </c>
      <c r="E161" t="str">
        <f>IF('Data Export'!$C161="","", 'Air Cooled Ref Condenser'!M17)</f>
        <v/>
      </c>
      <c r="F161" s="373">
        <f>IF('Data Export'!C161="","", 'Project Summary'!$C$6)</f>
        <v>0</v>
      </c>
      <c r="G161">
        <f>IF('Data Export'!$C161="","",'Air Cooled Ref Condenser'!J17)</f>
        <v>0</v>
      </c>
      <c r="H161">
        <f>IF('Data Export'!$C161="","",'Air Cooled Ref Condenser'!K17)</f>
        <v>0</v>
      </c>
      <c r="I161">
        <f>IF('Data Export'!$C161="","", 'Project Summary'!$H$1)</f>
        <v>4.1399999999999997</v>
      </c>
      <c r="J161">
        <f>IF('Data Export'!$C161="","",'Air Cooled Ref Condenser'!D17)</f>
        <v>0</v>
      </c>
      <c r="K161">
        <f>IF('Data Export'!$C161="","",'Air Cooled Ref Condenser'!E17)</f>
        <v>0</v>
      </c>
      <c r="L161">
        <f>IF('Data Export'!$C161="","", 'Project Summary'!$C$13)</f>
        <v>0</v>
      </c>
      <c r="M161" t="str">
        <f>IF('Data Export'!$C161="","", "")</f>
        <v/>
      </c>
      <c r="N161" t="str">
        <f>IF('Data Export'!$C161="","", "")</f>
        <v/>
      </c>
      <c r="O161" t="str">
        <f>IF('Data Export'!$C161="","", "")</f>
        <v/>
      </c>
      <c r="P161" t="str">
        <f>IF('Data Export'!$C161="","", "")</f>
        <v/>
      </c>
      <c r="Q161" t="str">
        <f>IF('Data Export'!$C161="","", "")</f>
        <v/>
      </c>
      <c r="R161" t="str">
        <f>IF('Data Export'!$C161="","", "")</f>
        <v/>
      </c>
      <c r="S161" t="str">
        <f>IF('Data Export'!$C161="","", "")</f>
        <v/>
      </c>
      <c r="T161" t="str">
        <f>IF('Data Export'!$C161="","", "")</f>
        <v/>
      </c>
      <c r="U161" t="str">
        <f>IF('Data Export'!$C161="","", "")</f>
        <v/>
      </c>
      <c r="V161" t="str">
        <f>IF('Data Export'!$C161="","", "")</f>
        <v/>
      </c>
      <c r="W161">
        <f>IF('Data Export'!$C161="","", 'Air Cooled Ref Condenser'!G17)</f>
        <v>0</v>
      </c>
      <c r="X161" t="str">
        <f>IF('Data Export'!$C161="","", "")</f>
        <v/>
      </c>
      <c r="Y161" t="str">
        <f>IF('Data Export'!$C161="","", "")</f>
        <v/>
      </c>
      <c r="Z161" t="str">
        <f>IF('Data Export'!$C161="","", "")</f>
        <v/>
      </c>
      <c r="AA161" t="str">
        <f>IF('Data Export'!$C161="","", "")</f>
        <v/>
      </c>
      <c r="AB161" t="str">
        <f>IF('Data Export'!$C161="","", "")</f>
        <v/>
      </c>
      <c r="AC161" t="str">
        <f>IF('Data Export'!$C161="","", "")</f>
        <v/>
      </c>
      <c r="AD161" t="str">
        <f>IF('Data Export'!$C161="","", "")</f>
        <v/>
      </c>
      <c r="AE161" t="str">
        <f>IF('Data Export'!$C161="","", "")</f>
        <v/>
      </c>
      <c r="AF161" t="str">
        <f>IF('Data Export'!$C161="","", "")</f>
        <v/>
      </c>
      <c r="AG161" t="str">
        <f>IF('Data Export'!$C161="","", "")</f>
        <v/>
      </c>
      <c r="AH161" t="str">
        <f>IF('Data Export'!$C161="","", "")</f>
        <v/>
      </c>
      <c r="AI161" t="str">
        <f>IF('Data Export'!$C161="","", "")</f>
        <v/>
      </c>
      <c r="AJ161" t="str">
        <f>IF('Data Export'!$C161="","", "")</f>
        <v/>
      </c>
      <c r="AK161" t="str">
        <f>IF('Data Export'!$C161="","", "")</f>
        <v/>
      </c>
      <c r="AL161" t="str">
        <f>IF('Data Export'!$C161="","", "")</f>
        <v/>
      </c>
      <c r="AM161" t="str">
        <f>IF('Data Export'!$C161="","", "")</f>
        <v/>
      </c>
      <c r="AN161" t="str">
        <f>IF('Data Export'!$C161="","", "")</f>
        <v/>
      </c>
    </row>
    <row r="162" spans="1:40" x14ac:dyDescent="0.2">
      <c r="A162" t="str">
        <f>'Refrigeration Economizer'!$B$3</f>
        <v>Refrigeration Economizers</v>
      </c>
      <c r="B162">
        <v>161</v>
      </c>
      <c r="C162">
        <f>IF('Refrigeration Economizer'!Z8&gt;0,'Refrigeration Economizer'!K8,"")</f>
        <v>0</v>
      </c>
      <c r="D162">
        <f>IF(C162="","",'Look Up Tables'!$AS$61)</f>
        <v>0</v>
      </c>
      <c r="E162" t="str">
        <f>IF('Data Export'!$C162="","", 'Refrigeration Economizer'!Z8)</f>
        <v/>
      </c>
      <c r="F162" s="373">
        <f>IF('Data Export'!C162="","", 'Project Summary'!$C$6)</f>
        <v>0</v>
      </c>
      <c r="G162">
        <f>IF('Data Export'!$C162="","",'Refrigeration Economizer'!W8)</f>
        <v>0</v>
      </c>
      <c r="H162">
        <f>IF('Data Export'!$C162="","",'Refrigeration Economizer'!X8)</f>
        <v>0</v>
      </c>
      <c r="I162">
        <f>IF('Data Export'!$C162="","", 'Project Summary'!$H$1)</f>
        <v>4.1399999999999997</v>
      </c>
      <c r="J162">
        <f>IF('Data Export'!$C162="","",'Refrigeration Economizer'!D8)</f>
        <v>0</v>
      </c>
      <c r="K162">
        <f>IF('Data Export'!$C162="","",'Refrigeration Economizer'!E8)</f>
        <v>0</v>
      </c>
      <c r="L162">
        <f>IF('Data Export'!$C162="","", 'Project Summary'!$C$13)</f>
        <v>0</v>
      </c>
      <c r="M162" t="str">
        <f>IF('Data Export'!$C162="","", "")</f>
        <v/>
      </c>
      <c r="N162" t="str">
        <f>IF('Data Export'!$C162="","", "")</f>
        <v/>
      </c>
      <c r="O162" t="str">
        <f>IF('Data Export'!$C162="","", "")</f>
        <v/>
      </c>
      <c r="P162">
        <f>IF('Data Export'!$C162="","", 'Refrigeration Economizer'!G8)</f>
        <v>0</v>
      </c>
      <c r="Q162" t="str">
        <f>IF('Data Export'!$C162="","", "")</f>
        <v/>
      </c>
      <c r="R162" t="str">
        <f>IF('Data Export'!$C162="","", "")</f>
        <v/>
      </c>
      <c r="S162" t="str">
        <f>IF('Data Export'!$C162="","", "")</f>
        <v/>
      </c>
      <c r="T162" t="str">
        <f>IF('Data Export'!$C162="","", "")</f>
        <v/>
      </c>
      <c r="U162" t="str">
        <f>IF('Data Export'!$C162="","", "")</f>
        <v/>
      </c>
      <c r="V162">
        <f>IF('Data Export'!$C162="","", 'Refrigeration Economizer'!H8)</f>
        <v>0</v>
      </c>
      <c r="W162" t="str">
        <f>IF('Data Export'!$C162="","", "")</f>
        <v/>
      </c>
      <c r="X162" t="str">
        <f>IF('Data Export'!$C162="","", "")</f>
        <v/>
      </c>
      <c r="Y162" t="str">
        <f>IF('Data Export'!$C162="","", "")</f>
        <v/>
      </c>
      <c r="Z162" t="str">
        <f>IF('Data Export'!$C162="","", "")</f>
        <v/>
      </c>
      <c r="AA162" t="str">
        <f>IF('Data Export'!$C162="","", "")</f>
        <v/>
      </c>
      <c r="AB162" t="str">
        <f>IF('Data Export'!$C162="","", "")</f>
        <v/>
      </c>
      <c r="AC162" t="str">
        <f>IF('Data Export'!$C162="","", "")</f>
        <v/>
      </c>
      <c r="AD162" t="str">
        <f>IF('Data Export'!$C162="","", "")</f>
        <v/>
      </c>
      <c r="AE162" t="str">
        <f>IF('Data Export'!$C162="","", "")</f>
        <v/>
      </c>
      <c r="AF162" t="str">
        <f>IF('Data Export'!$C162="","", "")</f>
        <v/>
      </c>
      <c r="AG162" t="str">
        <f>IF('Data Export'!$C162="","", "")</f>
        <v/>
      </c>
      <c r="AH162" t="str">
        <f>IF('Data Export'!$C162="","", "")</f>
        <v/>
      </c>
      <c r="AI162" t="str">
        <f>IF('Data Export'!$C162="","", "")</f>
        <v/>
      </c>
      <c r="AJ162" t="str">
        <f>IF('Data Export'!$C162="","", "")</f>
        <v/>
      </c>
      <c r="AK162" t="str">
        <f>IF('Data Export'!$C162="","", "")</f>
        <v/>
      </c>
      <c r="AL162" t="str">
        <f>IF('Data Export'!$C162="","", "")</f>
        <v/>
      </c>
      <c r="AM162" t="str">
        <f>IF('Data Export'!$C162="","", "")</f>
        <v/>
      </c>
      <c r="AN162" t="str">
        <f>IF('Data Export'!$C162="","", "")</f>
        <v/>
      </c>
    </row>
    <row r="163" spans="1:40" x14ac:dyDescent="0.2">
      <c r="A163" t="str">
        <f>'Refrigeration Economizer'!$B$3</f>
        <v>Refrigeration Economizers</v>
      </c>
      <c r="B163">
        <v>162</v>
      </c>
      <c r="C163">
        <f>IF('Refrigeration Economizer'!Z9&gt;0,'Refrigeration Economizer'!K9,"")</f>
        <v>0</v>
      </c>
      <c r="D163">
        <f>IF(C163="","",'Look Up Tables'!$AS$61)</f>
        <v>0</v>
      </c>
      <c r="E163" t="str">
        <f>IF('Data Export'!$C163="","", 'Refrigeration Economizer'!Z9)</f>
        <v/>
      </c>
      <c r="F163" s="373">
        <f>IF('Data Export'!C163="","", 'Project Summary'!$C$6)</f>
        <v>0</v>
      </c>
      <c r="G163">
        <f>IF('Data Export'!$C163="","",'Refrigeration Economizer'!W9)</f>
        <v>0</v>
      </c>
      <c r="H163">
        <f>IF('Data Export'!$C163="","",'Refrigeration Economizer'!X9)</f>
        <v>0</v>
      </c>
      <c r="I163">
        <f>IF('Data Export'!$C163="","", 'Project Summary'!$H$1)</f>
        <v>4.1399999999999997</v>
      </c>
      <c r="J163">
        <f>IF('Data Export'!$C163="","",'Refrigeration Economizer'!D9)</f>
        <v>0</v>
      </c>
      <c r="K163">
        <f>IF('Data Export'!$C163="","",'Refrigeration Economizer'!E9)</f>
        <v>0</v>
      </c>
      <c r="L163">
        <f>IF('Data Export'!$C163="","", 'Project Summary'!$C$13)</f>
        <v>0</v>
      </c>
      <c r="M163" t="str">
        <f>IF('Data Export'!$C163="","", "")</f>
        <v/>
      </c>
      <c r="P163">
        <f>IF('Data Export'!$C163="","", 'Refrigeration Economizer'!G9)</f>
        <v>0</v>
      </c>
      <c r="Q163" t="str">
        <f>IF('Data Export'!$C163="","", "")</f>
        <v/>
      </c>
      <c r="R163" t="str">
        <f>IF('Data Export'!$C163="","", "")</f>
        <v/>
      </c>
      <c r="S163" t="str">
        <f>IF('Data Export'!$C163="","", "")</f>
        <v/>
      </c>
      <c r="T163" t="str">
        <f>IF('Data Export'!$C163="","", "")</f>
        <v/>
      </c>
      <c r="U163" t="str">
        <f>IF('Data Export'!$C163="","", "")</f>
        <v/>
      </c>
      <c r="V163">
        <f>IF('Data Export'!$C163="","", 'Refrigeration Economizer'!H9)</f>
        <v>0</v>
      </c>
      <c r="W163" t="str">
        <f>IF('Data Export'!$C163="","", "")</f>
        <v/>
      </c>
      <c r="X163" t="str">
        <f>IF('Data Export'!$C163="","", "")</f>
        <v/>
      </c>
      <c r="Y163" t="str">
        <f>IF('Data Export'!$C163="","", "")</f>
        <v/>
      </c>
      <c r="Z163" t="str">
        <f>IF('Data Export'!$C163="","", "")</f>
        <v/>
      </c>
      <c r="AA163" t="str">
        <f>IF('Data Export'!$C163="","", "")</f>
        <v/>
      </c>
      <c r="AB163" t="str">
        <f>IF('Data Export'!$C163="","", "")</f>
        <v/>
      </c>
      <c r="AC163" t="str">
        <f>IF('Data Export'!$C163="","", "")</f>
        <v/>
      </c>
      <c r="AD163" t="str">
        <f>IF('Data Export'!$C163="","", "")</f>
        <v/>
      </c>
      <c r="AE163" t="str">
        <f>IF('Data Export'!$C163="","", "")</f>
        <v/>
      </c>
      <c r="AF163" t="str">
        <f>IF('Data Export'!$C163="","", "")</f>
        <v/>
      </c>
      <c r="AG163" t="str">
        <f>IF('Data Export'!$C163="","", "")</f>
        <v/>
      </c>
      <c r="AH163" t="str">
        <f>IF('Data Export'!$C163="","", "")</f>
        <v/>
      </c>
      <c r="AI163" t="str">
        <f>IF('Data Export'!$C163="","", "")</f>
        <v/>
      </c>
      <c r="AJ163" t="str">
        <f>IF('Data Export'!$C163="","", "")</f>
        <v/>
      </c>
      <c r="AK163" t="str">
        <f>IF('Data Export'!$C163="","", "")</f>
        <v/>
      </c>
      <c r="AL163" t="str">
        <f>IF('Data Export'!$C163="","", "")</f>
        <v/>
      </c>
      <c r="AM163" t="str">
        <f>IF('Data Export'!$C163="","", "")</f>
        <v/>
      </c>
      <c r="AN163" t="str">
        <f>IF('Data Export'!$C163="","", "")</f>
        <v/>
      </c>
    </row>
    <row r="164" spans="1:40" x14ac:dyDescent="0.2">
      <c r="A164" t="str">
        <f>'Refrigeration Economizer'!$B$3</f>
        <v>Refrigeration Economizers</v>
      </c>
      <c r="B164">
        <v>163</v>
      </c>
      <c r="C164">
        <f>IF('Refrigeration Economizer'!Z10&gt;0,'Refrigeration Economizer'!K10,"")</f>
        <v>0</v>
      </c>
      <c r="D164">
        <f>IF(C164="","",'Look Up Tables'!$AS$61)</f>
        <v>0</v>
      </c>
      <c r="E164" t="str">
        <f>IF('Data Export'!$C164="","", 'Refrigeration Economizer'!Z10)</f>
        <v/>
      </c>
      <c r="F164" s="373">
        <f>IF('Data Export'!C164="","", 'Project Summary'!$C$6)</f>
        <v>0</v>
      </c>
      <c r="G164">
        <f>IF('Data Export'!$C164="","",'Refrigeration Economizer'!W10)</f>
        <v>0</v>
      </c>
      <c r="H164">
        <f>IF('Data Export'!$C164="","",'Refrigeration Economizer'!X10)</f>
        <v>0</v>
      </c>
      <c r="I164">
        <f>IF('Data Export'!$C164="","", 'Project Summary'!$H$1)</f>
        <v>4.1399999999999997</v>
      </c>
      <c r="J164">
        <f>IF('Data Export'!$C164="","",'Refrigeration Economizer'!D10)</f>
        <v>0</v>
      </c>
      <c r="K164">
        <f>IF('Data Export'!$C164="","",'Refrigeration Economizer'!E10)</f>
        <v>0</v>
      </c>
      <c r="L164">
        <f>IF('Data Export'!$C164="","", 'Project Summary'!$C$13)</f>
        <v>0</v>
      </c>
      <c r="M164" t="str">
        <f>IF('Data Export'!$C164="","", "")</f>
        <v/>
      </c>
      <c r="P164">
        <f>IF('Data Export'!$C164="","", 'Refrigeration Economizer'!G10)</f>
        <v>0</v>
      </c>
      <c r="Q164" t="str">
        <f>IF('Data Export'!$C164="","", "")</f>
        <v/>
      </c>
      <c r="R164" t="str">
        <f>IF('Data Export'!$C164="","", "")</f>
        <v/>
      </c>
      <c r="S164" t="str">
        <f>IF('Data Export'!$C164="","", "")</f>
        <v/>
      </c>
      <c r="T164" t="str">
        <f>IF('Data Export'!$C164="","", "")</f>
        <v/>
      </c>
      <c r="U164" t="str">
        <f>IF('Data Export'!$C164="","", "")</f>
        <v/>
      </c>
      <c r="V164">
        <f>IF('Data Export'!$C164="","", 'Refrigeration Economizer'!H10)</f>
        <v>0</v>
      </c>
      <c r="W164" t="str">
        <f>IF('Data Export'!$C164="","", "")</f>
        <v/>
      </c>
      <c r="X164" t="str">
        <f>IF('Data Export'!$C164="","", "")</f>
        <v/>
      </c>
      <c r="Y164" t="str">
        <f>IF('Data Export'!$C164="","", "")</f>
        <v/>
      </c>
      <c r="Z164" t="str">
        <f>IF('Data Export'!$C164="","", "")</f>
        <v/>
      </c>
      <c r="AA164" t="str">
        <f>IF('Data Export'!$C164="","", "")</f>
        <v/>
      </c>
      <c r="AB164" t="str">
        <f>IF('Data Export'!$C164="","", "")</f>
        <v/>
      </c>
      <c r="AC164" t="str">
        <f>IF('Data Export'!$C164="","", "")</f>
        <v/>
      </c>
      <c r="AD164" t="str">
        <f>IF('Data Export'!$C164="","", "")</f>
        <v/>
      </c>
      <c r="AE164" t="str">
        <f>IF('Data Export'!$C164="","", "")</f>
        <v/>
      </c>
      <c r="AF164" t="str">
        <f>IF('Data Export'!$C164="","", "")</f>
        <v/>
      </c>
      <c r="AG164" t="str">
        <f>IF('Data Export'!$C164="","", "")</f>
        <v/>
      </c>
      <c r="AH164" t="str">
        <f>IF('Data Export'!$C164="","", "")</f>
        <v/>
      </c>
      <c r="AI164" t="str">
        <f>IF('Data Export'!$C164="","", "")</f>
        <v/>
      </c>
      <c r="AJ164" t="str">
        <f>IF('Data Export'!$C164="","", "")</f>
        <v/>
      </c>
      <c r="AK164" t="str">
        <f>IF('Data Export'!$C164="","", "")</f>
        <v/>
      </c>
      <c r="AL164" t="str">
        <f>IF('Data Export'!$C164="","", "")</f>
        <v/>
      </c>
      <c r="AM164" t="str">
        <f>IF('Data Export'!$C164="","", "")</f>
        <v/>
      </c>
      <c r="AN164" t="str">
        <f>IF('Data Export'!$C164="","", "")</f>
        <v/>
      </c>
    </row>
    <row r="165" spans="1:40" x14ac:dyDescent="0.2">
      <c r="A165" t="str">
        <f>'Refrigeration Economizer'!$B$3</f>
        <v>Refrigeration Economizers</v>
      </c>
      <c r="B165">
        <v>164</v>
      </c>
      <c r="C165">
        <f>IF('Refrigeration Economizer'!Z11&gt;0,'Refrigeration Economizer'!K11,"")</f>
        <v>0</v>
      </c>
      <c r="D165">
        <f>IF(C165="","",'Look Up Tables'!$AS$61)</f>
        <v>0</v>
      </c>
      <c r="E165" t="str">
        <f>IF('Data Export'!$C165="","", 'Refrigeration Economizer'!Z11)</f>
        <v/>
      </c>
      <c r="F165" s="373">
        <f>IF('Data Export'!C165="","", 'Project Summary'!$C$6)</f>
        <v>0</v>
      </c>
      <c r="G165">
        <f>IF('Data Export'!$C165="","",'Refrigeration Economizer'!W11)</f>
        <v>0</v>
      </c>
      <c r="H165">
        <f>IF('Data Export'!$C165="","",'Refrigeration Economizer'!X11)</f>
        <v>0</v>
      </c>
      <c r="I165">
        <f>IF('Data Export'!$C165="","", 'Project Summary'!$H$1)</f>
        <v>4.1399999999999997</v>
      </c>
      <c r="J165">
        <f>IF('Data Export'!$C165="","",'Refrigeration Economizer'!D11)</f>
        <v>0</v>
      </c>
      <c r="K165">
        <f>IF('Data Export'!$C165="","",'Refrigeration Economizer'!E11)</f>
        <v>0</v>
      </c>
      <c r="L165">
        <f>IF('Data Export'!$C165="","", 'Project Summary'!$C$13)</f>
        <v>0</v>
      </c>
      <c r="M165" t="str">
        <f>IF('Data Export'!$C165="","", "")</f>
        <v/>
      </c>
      <c r="P165">
        <f>IF('Data Export'!$C165="","", 'Refrigeration Economizer'!G11)</f>
        <v>0</v>
      </c>
      <c r="Q165" t="str">
        <f>IF('Data Export'!$C165="","", "")</f>
        <v/>
      </c>
      <c r="R165" t="str">
        <f>IF('Data Export'!$C165="","", "")</f>
        <v/>
      </c>
      <c r="S165" t="str">
        <f>IF('Data Export'!$C165="","", "")</f>
        <v/>
      </c>
      <c r="T165" t="str">
        <f>IF('Data Export'!$C165="","", "")</f>
        <v/>
      </c>
      <c r="U165" t="str">
        <f>IF('Data Export'!$C165="","", "")</f>
        <v/>
      </c>
      <c r="V165">
        <f>IF('Data Export'!$C165="","", 'Refrigeration Economizer'!H11)</f>
        <v>0</v>
      </c>
      <c r="W165" t="str">
        <f>IF('Data Export'!$C165="","", "")</f>
        <v/>
      </c>
      <c r="X165" t="str">
        <f>IF('Data Export'!$C165="","", "")</f>
        <v/>
      </c>
      <c r="Y165" t="str">
        <f>IF('Data Export'!$C165="","", "")</f>
        <v/>
      </c>
      <c r="Z165" t="str">
        <f>IF('Data Export'!$C165="","", "")</f>
        <v/>
      </c>
      <c r="AA165" t="str">
        <f>IF('Data Export'!$C165="","", "")</f>
        <v/>
      </c>
      <c r="AB165" t="str">
        <f>IF('Data Export'!$C165="","", "")</f>
        <v/>
      </c>
      <c r="AC165" t="str">
        <f>IF('Data Export'!$C165="","", "")</f>
        <v/>
      </c>
      <c r="AD165" t="str">
        <f>IF('Data Export'!$C165="","", "")</f>
        <v/>
      </c>
      <c r="AE165" t="str">
        <f>IF('Data Export'!$C165="","", "")</f>
        <v/>
      </c>
      <c r="AF165" t="str">
        <f>IF('Data Export'!$C165="","", "")</f>
        <v/>
      </c>
      <c r="AG165" t="str">
        <f>IF('Data Export'!$C165="","", "")</f>
        <v/>
      </c>
      <c r="AH165" t="str">
        <f>IF('Data Export'!$C165="","", "")</f>
        <v/>
      </c>
      <c r="AI165" t="str">
        <f>IF('Data Export'!$C165="","", "")</f>
        <v/>
      </c>
      <c r="AJ165" t="str">
        <f>IF('Data Export'!$C165="","", "")</f>
        <v/>
      </c>
      <c r="AK165" t="str">
        <f>IF('Data Export'!$C165="","", "")</f>
        <v/>
      </c>
      <c r="AL165" t="str">
        <f>IF('Data Export'!$C165="","", "")</f>
        <v/>
      </c>
      <c r="AM165" t="str">
        <f>IF('Data Export'!$C165="","", "")</f>
        <v/>
      </c>
      <c r="AN165" t="str">
        <f>IF('Data Export'!$C165="","", "")</f>
        <v/>
      </c>
    </row>
    <row r="166" spans="1:40" x14ac:dyDescent="0.2">
      <c r="A166" t="str">
        <f>'Refrigeration Economizer'!$B$3</f>
        <v>Refrigeration Economizers</v>
      </c>
      <c r="B166">
        <v>165</v>
      </c>
      <c r="C166">
        <f>IF('Refrigeration Economizer'!Z12&gt;0,'Refrigeration Economizer'!K12,"")</f>
        <v>0</v>
      </c>
      <c r="D166">
        <f>IF(C166="","",'Look Up Tables'!$AS$61)</f>
        <v>0</v>
      </c>
      <c r="E166" t="str">
        <f>IF('Data Export'!$C166="","", 'Refrigeration Economizer'!Z12)</f>
        <v/>
      </c>
      <c r="F166" s="373">
        <f>IF('Data Export'!C166="","", 'Project Summary'!$C$6)</f>
        <v>0</v>
      </c>
      <c r="G166">
        <f>IF('Data Export'!$C166="","",'Refrigeration Economizer'!W12)</f>
        <v>0</v>
      </c>
      <c r="H166">
        <f>IF('Data Export'!$C166="","",'Refrigeration Economizer'!X12)</f>
        <v>0</v>
      </c>
      <c r="I166">
        <f>IF('Data Export'!$C166="","", 'Project Summary'!$H$1)</f>
        <v>4.1399999999999997</v>
      </c>
      <c r="J166">
        <f>IF('Data Export'!$C166="","",'Refrigeration Economizer'!D12)</f>
        <v>0</v>
      </c>
      <c r="K166">
        <f>IF('Data Export'!$C166="","",'Refrigeration Economizer'!E12)</f>
        <v>0</v>
      </c>
      <c r="L166">
        <f>IF('Data Export'!$C166="","", 'Project Summary'!$C$13)</f>
        <v>0</v>
      </c>
      <c r="M166" t="str">
        <f>IF('Data Export'!$C166="","", "")</f>
        <v/>
      </c>
      <c r="P166">
        <f>IF('Data Export'!$C166="","", 'Refrigeration Economizer'!G12)</f>
        <v>0</v>
      </c>
      <c r="Q166" t="str">
        <f>IF('Data Export'!$C166="","", "")</f>
        <v/>
      </c>
      <c r="R166" t="str">
        <f>IF('Data Export'!$C166="","", "")</f>
        <v/>
      </c>
      <c r="S166" t="str">
        <f>IF('Data Export'!$C166="","", "")</f>
        <v/>
      </c>
      <c r="T166" t="str">
        <f>IF('Data Export'!$C166="","", "")</f>
        <v/>
      </c>
      <c r="U166" t="str">
        <f>IF('Data Export'!$C166="","", "")</f>
        <v/>
      </c>
      <c r="V166">
        <f>IF('Data Export'!$C166="","", 'Refrigeration Economizer'!H12)</f>
        <v>0</v>
      </c>
      <c r="W166" t="str">
        <f>IF('Data Export'!$C166="","", "")</f>
        <v/>
      </c>
      <c r="X166" t="str">
        <f>IF('Data Export'!$C166="","", "")</f>
        <v/>
      </c>
      <c r="Y166" t="str">
        <f>IF('Data Export'!$C166="","", "")</f>
        <v/>
      </c>
      <c r="Z166" t="str">
        <f>IF('Data Export'!$C166="","", "")</f>
        <v/>
      </c>
      <c r="AA166" t="str">
        <f>IF('Data Export'!$C166="","", "")</f>
        <v/>
      </c>
      <c r="AB166" t="str">
        <f>IF('Data Export'!$C166="","", "")</f>
        <v/>
      </c>
      <c r="AC166" t="str">
        <f>IF('Data Export'!$C166="","", "")</f>
        <v/>
      </c>
      <c r="AD166" t="str">
        <f>IF('Data Export'!$C166="","", "")</f>
        <v/>
      </c>
      <c r="AE166" t="str">
        <f>IF('Data Export'!$C166="","", "")</f>
        <v/>
      </c>
      <c r="AF166" t="str">
        <f>IF('Data Export'!$C166="","", "")</f>
        <v/>
      </c>
      <c r="AG166" t="str">
        <f>IF('Data Export'!$C166="","", "")</f>
        <v/>
      </c>
      <c r="AH166" t="str">
        <f>IF('Data Export'!$C166="","", "")</f>
        <v/>
      </c>
      <c r="AI166" t="str">
        <f>IF('Data Export'!$C166="","", "")</f>
        <v/>
      </c>
      <c r="AJ166" t="str">
        <f>IF('Data Export'!$C166="","", "")</f>
        <v/>
      </c>
      <c r="AK166" t="str">
        <f>IF('Data Export'!$C166="","", "")</f>
        <v/>
      </c>
      <c r="AL166" t="str">
        <f>IF('Data Export'!$C166="","", "")</f>
        <v/>
      </c>
      <c r="AM166" t="str">
        <f>IF('Data Export'!$C166="","", "")</f>
        <v/>
      </c>
      <c r="AN166" t="str">
        <f>IF('Data Export'!$C166="","", "")</f>
        <v/>
      </c>
    </row>
    <row r="167" spans="1:40" x14ac:dyDescent="0.2">
      <c r="A167" t="str">
        <f>'Refrigeration Economizer'!$B$3</f>
        <v>Refrigeration Economizers</v>
      </c>
      <c r="B167">
        <v>166</v>
      </c>
      <c r="C167">
        <f>IF('Refrigeration Economizer'!Z13&gt;0,'Refrigeration Economizer'!K13,"")</f>
        <v>0</v>
      </c>
      <c r="D167">
        <f>IF(C167="","",'Look Up Tables'!$AS$61)</f>
        <v>0</v>
      </c>
      <c r="E167" t="str">
        <f>IF('Data Export'!$C167="","", 'Refrigeration Economizer'!Z13)</f>
        <v/>
      </c>
      <c r="F167" s="373">
        <f>IF('Data Export'!C167="","", 'Project Summary'!$C$6)</f>
        <v>0</v>
      </c>
      <c r="G167">
        <f>IF('Data Export'!$C167="","",'Refrigeration Economizer'!W13)</f>
        <v>0</v>
      </c>
      <c r="H167">
        <f>IF('Data Export'!$C167="","",'Refrigeration Economizer'!X13)</f>
        <v>0</v>
      </c>
      <c r="I167">
        <f>IF('Data Export'!$C167="","", 'Project Summary'!$H$1)</f>
        <v>4.1399999999999997</v>
      </c>
      <c r="J167">
        <f>IF('Data Export'!$C167="","",'Refrigeration Economizer'!D13)</f>
        <v>0</v>
      </c>
      <c r="K167">
        <f>IF('Data Export'!$C167="","",'Refrigeration Economizer'!E13)</f>
        <v>0</v>
      </c>
      <c r="L167">
        <f>IF('Data Export'!$C167="","", 'Project Summary'!$C$13)</f>
        <v>0</v>
      </c>
      <c r="M167" t="str">
        <f>IF('Data Export'!$C167="","", "")</f>
        <v/>
      </c>
      <c r="P167">
        <f>IF('Data Export'!$C167="","", 'Refrigeration Economizer'!G13)</f>
        <v>0</v>
      </c>
      <c r="Q167" t="str">
        <f>IF('Data Export'!$C167="","", "")</f>
        <v/>
      </c>
      <c r="R167" t="str">
        <f>IF('Data Export'!$C167="","", "")</f>
        <v/>
      </c>
      <c r="S167" t="str">
        <f>IF('Data Export'!$C167="","", "")</f>
        <v/>
      </c>
      <c r="T167" t="str">
        <f>IF('Data Export'!$C167="","", "")</f>
        <v/>
      </c>
      <c r="U167" t="str">
        <f>IF('Data Export'!$C167="","", "")</f>
        <v/>
      </c>
      <c r="V167">
        <f>IF('Data Export'!$C167="","", 'Refrigeration Economizer'!H13)</f>
        <v>0</v>
      </c>
      <c r="W167" t="str">
        <f>IF('Data Export'!$C167="","", "")</f>
        <v/>
      </c>
      <c r="X167" t="str">
        <f>IF('Data Export'!$C167="","", "")</f>
        <v/>
      </c>
      <c r="Y167" t="str">
        <f>IF('Data Export'!$C167="","", "")</f>
        <v/>
      </c>
      <c r="Z167" t="str">
        <f>IF('Data Export'!$C167="","", "")</f>
        <v/>
      </c>
      <c r="AA167" t="str">
        <f>IF('Data Export'!$C167="","", "")</f>
        <v/>
      </c>
      <c r="AB167" t="str">
        <f>IF('Data Export'!$C167="","", "")</f>
        <v/>
      </c>
      <c r="AC167" t="str">
        <f>IF('Data Export'!$C167="","", "")</f>
        <v/>
      </c>
      <c r="AD167" t="str">
        <f>IF('Data Export'!$C167="","", "")</f>
        <v/>
      </c>
      <c r="AE167" t="str">
        <f>IF('Data Export'!$C167="","", "")</f>
        <v/>
      </c>
      <c r="AF167" t="str">
        <f>IF('Data Export'!$C167="","", "")</f>
        <v/>
      </c>
      <c r="AG167" t="str">
        <f>IF('Data Export'!$C167="","", "")</f>
        <v/>
      </c>
      <c r="AH167" t="str">
        <f>IF('Data Export'!$C167="","", "")</f>
        <v/>
      </c>
      <c r="AI167" t="str">
        <f>IF('Data Export'!$C167="","", "")</f>
        <v/>
      </c>
      <c r="AJ167" t="str">
        <f>IF('Data Export'!$C167="","", "")</f>
        <v/>
      </c>
      <c r="AK167" t="str">
        <f>IF('Data Export'!$C167="","", "")</f>
        <v/>
      </c>
      <c r="AL167" t="str">
        <f>IF('Data Export'!$C167="","", "")</f>
        <v/>
      </c>
      <c r="AM167" t="str">
        <f>IF('Data Export'!$C167="","", "")</f>
        <v/>
      </c>
      <c r="AN167" t="str">
        <f>IF('Data Export'!$C167="","", "")</f>
        <v/>
      </c>
    </row>
    <row r="168" spans="1:40" x14ac:dyDescent="0.2">
      <c r="A168" t="str">
        <f>'Refrigeration Economizer'!$B$3</f>
        <v>Refrigeration Economizers</v>
      </c>
      <c r="B168">
        <v>167</v>
      </c>
      <c r="C168">
        <f>IF('Refrigeration Economizer'!Z14&gt;0,'Refrigeration Economizer'!K14,"")</f>
        <v>0</v>
      </c>
      <c r="D168">
        <f>IF(C168="","",'Look Up Tables'!$AS$61)</f>
        <v>0</v>
      </c>
      <c r="E168" t="str">
        <f>IF('Data Export'!$C168="","", 'Refrigeration Economizer'!Z14)</f>
        <v/>
      </c>
      <c r="F168" s="373">
        <f>IF('Data Export'!C168="","", 'Project Summary'!$C$6)</f>
        <v>0</v>
      </c>
      <c r="G168">
        <f>IF('Data Export'!$C168="","",'Refrigeration Economizer'!W14)</f>
        <v>0</v>
      </c>
      <c r="H168">
        <f>IF('Data Export'!$C168="","",'Refrigeration Economizer'!X14)</f>
        <v>0</v>
      </c>
      <c r="I168">
        <f>IF('Data Export'!$C168="","", 'Project Summary'!$H$1)</f>
        <v>4.1399999999999997</v>
      </c>
      <c r="J168">
        <f>IF('Data Export'!$C168="","",'Refrigeration Economizer'!D14)</f>
        <v>0</v>
      </c>
      <c r="K168">
        <f>IF('Data Export'!$C168="","",'Refrigeration Economizer'!E14)</f>
        <v>0</v>
      </c>
      <c r="L168">
        <f>IF('Data Export'!$C168="","", 'Project Summary'!$C$13)</f>
        <v>0</v>
      </c>
      <c r="M168" t="str">
        <f>IF('Data Export'!$C168="","", "")</f>
        <v/>
      </c>
      <c r="P168">
        <f>IF('Data Export'!$C168="","", 'Refrigeration Economizer'!G14)</f>
        <v>0</v>
      </c>
      <c r="Q168" t="str">
        <f>IF('Data Export'!$C168="","", "")</f>
        <v/>
      </c>
      <c r="R168" t="str">
        <f>IF('Data Export'!$C168="","", "")</f>
        <v/>
      </c>
      <c r="S168" t="str">
        <f>IF('Data Export'!$C168="","", "")</f>
        <v/>
      </c>
      <c r="T168" t="str">
        <f>IF('Data Export'!$C168="","", "")</f>
        <v/>
      </c>
      <c r="U168" t="str">
        <f>IF('Data Export'!$C168="","", "")</f>
        <v/>
      </c>
      <c r="V168">
        <f>IF('Data Export'!$C168="","", 'Refrigeration Economizer'!H14)</f>
        <v>0</v>
      </c>
      <c r="W168" t="str">
        <f>IF('Data Export'!$C168="","", "")</f>
        <v/>
      </c>
      <c r="X168" t="str">
        <f>IF('Data Export'!$C168="","", "")</f>
        <v/>
      </c>
      <c r="Y168" t="str">
        <f>IF('Data Export'!$C168="","", "")</f>
        <v/>
      </c>
      <c r="Z168" t="str">
        <f>IF('Data Export'!$C168="","", "")</f>
        <v/>
      </c>
      <c r="AA168" t="str">
        <f>IF('Data Export'!$C168="","", "")</f>
        <v/>
      </c>
      <c r="AB168" t="str">
        <f>IF('Data Export'!$C168="","", "")</f>
        <v/>
      </c>
      <c r="AC168" t="str">
        <f>IF('Data Export'!$C168="","", "")</f>
        <v/>
      </c>
      <c r="AD168" t="str">
        <f>IF('Data Export'!$C168="","", "")</f>
        <v/>
      </c>
      <c r="AE168" t="str">
        <f>IF('Data Export'!$C168="","", "")</f>
        <v/>
      </c>
      <c r="AF168" t="str">
        <f>IF('Data Export'!$C168="","", "")</f>
        <v/>
      </c>
      <c r="AG168" t="str">
        <f>IF('Data Export'!$C168="","", "")</f>
        <v/>
      </c>
      <c r="AH168" t="str">
        <f>IF('Data Export'!$C168="","", "")</f>
        <v/>
      </c>
      <c r="AI168" t="str">
        <f>IF('Data Export'!$C168="","", "")</f>
        <v/>
      </c>
      <c r="AJ168" t="str">
        <f>IF('Data Export'!$C168="","", "")</f>
        <v/>
      </c>
      <c r="AK168" t="str">
        <f>IF('Data Export'!$C168="","", "")</f>
        <v/>
      </c>
      <c r="AL168" t="str">
        <f>IF('Data Export'!$C168="","", "")</f>
        <v/>
      </c>
      <c r="AM168" t="str">
        <f>IF('Data Export'!$C168="","", "")</f>
        <v/>
      </c>
      <c r="AN168" t="str">
        <f>IF('Data Export'!$C168="","", "")</f>
        <v/>
      </c>
    </row>
    <row r="169" spans="1:40" x14ac:dyDescent="0.2">
      <c r="A169" t="str">
        <f>'Refrigeration Economizer'!$B$3</f>
        <v>Refrigeration Economizers</v>
      </c>
      <c r="B169">
        <v>168</v>
      </c>
      <c r="C169">
        <f>IF('Refrigeration Economizer'!Z15&gt;0,'Refrigeration Economizer'!K15,"")</f>
        <v>0</v>
      </c>
      <c r="D169">
        <f>IF(C169="","",'Look Up Tables'!$AS$61)</f>
        <v>0</v>
      </c>
      <c r="E169" t="str">
        <f>IF('Data Export'!$C169="","", 'Refrigeration Economizer'!Z15)</f>
        <v/>
      </c>
      <c r="F169" s="373">
        <f>IF('Data Export'!C169="","", 'Project Summary'!$C$6)</f>
        <v>0</v>
      </c>
      <c r="G169">
        <f>IF('Data Export'!$C169="","",'Refrigeration Economizer'!W15)</f>
        <v>0</v>
      </c>
      <c r="H169">
        <f>IF('Data Export'!$C169="","",'Refrigeration Economizer'!X15)</f>
        <v>0</v>
      </c>
      <c r="I169">
        <f>IF('Data Export'!$C169="","", 'Project Summary'!$H$1)</f>
        <v>4.1399999999999997</v>
      </c>
      <c r="J169">
        <f>IF('Data Export'!$C169="","",'Refrigeration Economizer'!D15)</f>
        <v>0</v>
      </c>
      <c r="K169">
        <f>IF('Data Export'!$C169="","",'Refrigeration Economizer'!E15)</f>
        <v>0</v>
      </c>
      <c r="L169">
        <f>IF('Data Export'!$C169="","", 'Project Summary'!$C$13)</f>
        <v>0</v>
      </c>
      <c r="M169" t="str">
        <f>IF('Data Export'!$C169="","", "")</f>
        <v/>
      </c>
      <c r="P169">
        <f>IF('Data Export'!$C169="","", 'Refrigeration Economizer'!G15)</f>
        <v>0</v>
      </c>
      <c r="Q169" t="str">
        <f>IF('Data Export'!$C169="","", "")</f>
        <v/>
      </c>
      <c r="R169" t="str">
        <f>IF('Data Export'!$C169="","", "")</f>
        <v/>
      </c>
      <c r="S169" t="str">
        <f>IF('Data Export'!$C169="","", "")</f>
        <v/>
      </c>
      <c r="T169" t="str">
        <f>IF('Data Export'!$C169="","", "")</f>
        <v/>
      </c>
      <c r="U169" t="str">
        <f>IF('Data Export'!$C169="","", "")</f>
        <v/>
      </c>
      <c r="V169">
        <f>IF('Data Export'!$C169="","", 'Refrigeration Economizer'!H15)</f>
        <v>0</v>
      </c>
      <c r="W169" t="str">
        <f>IF('Data Export'!$C169="","", "")</f>
        <v/>
      </c>
      <c r="X169" t="str">
        <f>IF('Data Export'!$C169="","", "")</f>
        <v/>
      </c>
      <c r="Y169" t="str">
        <f>IF('Data Export'!$C169="","", "")</f>
        <v/>
      </c>
      <c r="Z169" t="str">
        <f>IF('Data Export'!$C169="","", "")</f>
        <v/>
      </c>
      <c r="AA169" t="str">
        <f>IF('Data Export'!$C169="","", "")</f>
        <v/>
      </c>
      <c r="AB169" t="str">
        <f>IF('Data Export'!$C169="","", "")</f>
        <v/>
      </c>
      <c r="AC169" t="str">
        <f>IF('Data Export'!$C169="","", "")</f>
        <v/>
      </c>
      <c r="AD169" t="str">
        <f>IF('Data Export'!$C169="","", "")</f>
        <v/>
      </c>
      <c r="AE169" t="str">
        <f>IF('Data Export'!$C169="","", "")</f>
        <v/>
      </c>
      <c r="AF169" t="str">
        <f>IF('Data Export'!$C169="","", "")</f>
        <v/>
      </c>
      <c r="AG169" t="str">
        <f>IF('Data Export'!$C169="","", "")</f>
        <v/>
      </c>
      <c r="AH169" t="str">
        <f>IF('Data Export'!$C169="","", "")</f>
        <v/>
      </c>
      <c r="AI169" t="str">
        <f>IF('Data Export'!$C169="","", "")</f>
        <v/>
      </c>
      <c r="AJ169" t="str">
        <f>IF('Data Export'!$C169="","", "")</f>
        <v/>
      </c>
      <c r="AK169" t="str">
        <f>IF('Data Export'!$C169="","", "")</f>
        <v/>
      </c>
      <c r="AL169" t="str">
        <f>IF('Data Export'!$C169="","", "")</f>
        <v/>
      </c>
      <c r="AM169" t="str">
        <f>IF('Data Export'!$C169="","", "")</f>
        <v/>
      </c>
      <c r="AN169" t="str">
        <f>IF('Data Export'!$C169="","", "")</f>
        <v/>
      </c>
    </row>
    <row r="170" spans="1:40" x14ac:dyDescent="0.2">
      <c r="A170" t="str">
        <f>'Refrigeration Economizer'!$B$3</f>
        <v>Refrigeration Economizers</v>
      </c>
      <c r="B170">
        <v>169</v>
      </c>
      <c r="C170">
        <f>IF('Refrigeration Economizer'!Z16&gt;0,'Refrigeration Economizer'!K16,"")</f>
        <v>0</v>
      </c>
      <c r="D170">
        <f>IF(C170="","",'Look Up Tables'!$AS$61)</f>
        <v>0</v>
      </c>
      <c r="E170" t="str">
        <f>IF('Data Export'!$C170="","", 'Refrigeration Economizer'!Z16)</f>
        <v/>
      </c>
      <c r="F170" s="373">
        <f>IF('Data Export'!C170="","", 'Project Summary'!$C$6)</f>
        <v>0</v>
      </c>
      <c r="G170">
        <f>IF('Data Export'!$C170="","",'Refrigeration Economizer'!W16)</f>
        <v>0</v>
      </c>
      <c r="H170">
        <f>IF('Data Export'!$C170="","",'Refrigeration Economizer'!X16)</f>
        <v>0</v>
      </c>
      <c r="I170">
        <f>IF('Data Export'!$C170="","", 'Project Summary'!$H$1)</f>
        <v>4.1399999999999997</v>
      </c>
      <c r="J170">
        <f>IF('Data Export'!$C170="","",'Refrigeration Economizer'!D16)</f>
        <v>0</v>
      </c>
      <c r="K170">
        <f>IF('Data Export'!$C170="","",'Refrigeration Economizer'!E16)</f>
        <v>0</v>
      </c>
      <c r="L170">
        <f>IF('Data Export'!$C170="","", 'Project Summary'!$C$13)</f>
        <v>0</v>
      </c>
      <c r="M170" t="str">
        <f>IF('Data Export'!$C170="","", "")</f>
        <v/>
      </c>
      <c r="P170">
        <f>IF('Data Export'!$C170="","", 'Refrigeration Economizer'!G16)</f>
        <v>0</v>
      </c>
      <c r="Q170" t="str">
        <f>IF('Data Export'!$C170="","", "")</f>
        <v/>
      </c>
      <c r="R170" t="str">
        <f>IF('Data Export'!$C170="","", "")</f>
        <v/>
      </c>
      <c r="S170" t="str">
        <f>IF('Data Export'!$C170="","", "")</f>
        <v/>
      </c>
      <c r="T170" t="str">
        <f>IF('Data Export'!$C170="","", "")</f>
        <v/>
      </c>
      <c r="U170" t="str">
        <f>IF('Data Export'!$C170="","", "")</f>
        <v/>
      </c>
      <c r="V170">
        <f>IF('Data Export'!$C170="","", 'Refrigeration Economizer'!H16)</f>
        <v>0</v>
      </c>
      <c r="W170" t="str">
        <f>IF('Data Export'!$C170="","", "")</f>
        <v/>
      </c>
      <c r="X170" t="str">
        <f>IF('Data Export'!$C170="","", "")</f>
        <v/>
      </c>
      <c r="Y170" t="str">
        <f>IF('Data Export'!$C170="","", "")</f>
        <v/>
      </c>
      <c r="Z170" t="str">
        <f>IF('Data Export'!$C170="","", "")</f>
        <v/>
      </c>
      <c r="AA170" t="str">
        <f>IF('Data Export'!$C170="","", "")</f>
        <v/>
      </c>
      <c r="AB170" t="str">
        <f>IF('Data Export'!$C170="","", "")</f>
        <v/>
      </c>
      <c r="AC170" t="str">
        <f>IF('Data Export'!$C170="","", "")</f>
        <v/>
      </c>
      <c r="AD170" t="str">
        <f>IF('Data Export'!$C170="","", "")</f>
        <v/>
      </c>
      <c r="AE170" t="str">
        <f>IF('Data Export'!$C170="","", "")</f>
        <v/>
      </c>
      <c r="AF170" t="str">
        <f>IF('Data Export'!$C170="","", "")</f>
        <v/>
      </c>
      <c r="AG170" t="str">
        <f>IF('Data Export'!$C170="","", "")</f>
        <v/>
      </c>
      <c r="AH170" t="str">
        <f>IF('Data Export'!$C170="","", "")</f>
        <v/>
      </c>
      <c r="AI170" t="str">
        <f>IF('Data Export'!$C170="","", "")</f>
        <v/>
      </c>
      <c r="AJ170" t="str">
        <f>IF('Data Export'!$C170="","", "")</f>
        <v/>
      </c>
      <c r="AK170" t="str">
        <f>IF('Data Export'!$C170="","", "")</f>
        <v/>
      </c>
      <c r="AL170" t="str">
        <f>IF('Data Export'!$C170="","", "")</f>
        <v/>
      </c>
      <c r="AM170" t="str">
        <f>IF('Data Export'!$C170="","", "")</f>
        <v/>
      </c>
      <c r="AN170" t="str">
        <f>IF('Data Export'!$C170="","", "")</f>
        <v/>
      </c>
    </row>
    <row r="171" spans="1:40" x14ac:dyDescent="0.2">
      <c r="A171" t="str">
        <f>'Refrigeration Economizer'!$B$3</f>
        <v>Refrigeration Economizers</v>
      </c>
      <c r="B171">
        <v>170</v>
      </c>
      <c r="C171">
        <f>IF('Refrigeration Economizer'!Z17&gt;0,'Refrigeration Economizer'!K17,"")</f>
        <v>0</v>
      </c>
      <c r="D171">
        <f>IF(C171="","",'Look Up Tables'!$AS$61)</f>
        <v>0</v>
      </c>
      <c r="E171" t="str">
        <f>IF('Data Export'!$C171="","", 'Refrigeration Economizer'!Z17)</f>
        <v/>
      </c>
      <c r="F171" s="373">
        <f>IF('Data Export'!C171="","", 'Project Summary'!$C$6)</f>
        <v>0</v>
      </c>
      <c r="G171">
        <f>IF('Data Export'!$C171="","",'Refrigeration Economizer'!W17)</f>
        <v>0</v>
      </c>
      <c r="H171">
        <f>IF('Data Export'!$C171="","",'Refrigeration Economizer'!X17)</f>
        <v>0</v>
      </c>
      <c r="I171">
        <f>IF('Data Export'!$C171="","", 'Project Summary'!$H$1)</f>
        <v>4.1399999999999997</v>
      </c>
      <c r="J171">
        <f>IF('Data Export'!$C171="","",'Refrigeration Economizer'!D17)</f>
        <v>0</v>
      </c>
      <c r="K171">
        <f>IF('Data Export'!$C171="","",'Refrigeration Economizer'!E17)</f>
        <v>0</v>
      </c>
      <c r="L171">
        <f>IF('Data Export'!$C171="","", 'Project Summary'!$C$13)</f>
        <v>0</v>
      </c>
      <c r="M171" t="str">
        <f>IF('Data Export'!$C171="","", "")</f>
        <v/>
      </c>
      <c r="P171">
        <f>IF('Data Export'!$C171="","", 'Refrigeration Economizer'!G17)</f>
        <v>0</v>
      </c>
      <c r="Q171" t="str">
        <f>IF('Data Export'!$C171="","", "")</f>
        <v/>
      </c>
      <c r="R171" t="str">
        <f>IF('Data Export'!$C171="","", "")</f>
        <v/>
      </c>
      <c r="S171" t="str">
        <f>IF('Data Export'!$C171="","", "")</f>
        <v/>
      </c>
      <c r="T171" t="str">
        <f>IF('Data Export'!$C171="","", "")</f>
        <v/>
      </c>
      <c r="U171" t="str">
        <f>IF('Data Export'!$C171="","", "")</f>
        <v/>
      </c>
      <c r="V171">
        <f>IF('Data Export'!$C171="","", 'Refrigeration Economizer'!H17)</f>
        <v>0</v>
      </c>
      <c r="W171" t="str">
        <f>IF('Data Export'!$C171="","", "")</f>
        <v/>
      </c>
      <c r="X171" t="str">
        <f>IF('Data Export'!$C171="","", "")</f>
        <v/>
      </c>
      <c r="Y171" t="str">
        <f>IF('Data Export'!$C171="","", "")</f>
        <v/>
      </c>
      <c r="Z171" t="str">
        <f>IF('Data Export'!$C171="","", "")</f>
        <v/>
      </c>
      <c r="AA171" t="str">
        <f>IF('Data Export'!$C171="","", "")</f>
        <v/>
      </c>
      <c r="AB171" t="str">
        <f>IF('Data Export'!$C171="","", "")</f>
        <v/>
      </c>
      <c r="AC171" t="str">
        <f>IF('Data Export'!$C171="","", "")</f>
        <v/>
      </c>
      <c r="AD171" t="str">
        <f>IF('Data Export'!$C171="","", "")</f>
        <v/>
      </c>
      <c r="AE171" t="str">
        <f>IF('Data Export'!$C171="","", "")</f>
        <v/>
      </c>
      <c r="AF171" t="str">
        <f>IF('Data Export'!$C171="","", "")</f>
        <v/>
      </c>
      <c r="AG171" t="str">
        <f>IF('Data Export'!$C171="","", "")</f>
        <v/>
      </c>
      <c r="AH171" t="str">
        <f>IF('Data Export'!$C171="","", "")</f>
        <v/>
      </c>
      <c r="AI171" t="str">
        <f>IF('Data Export'!$C171="","", "")</f>
        <v/>
      </c>
      <c r="AJ171" t="str">
        <f>IF('Data Export'!$C171="","", "")</f>
        <v/>
      </c>
      <c r="AK171" t="str">
        <f>IF('Data Export'!$C171="","", "")</f>
        <v/>
      </c>
      <c r="AL171" t="str">
        <f>IF('Data Export'!$C171="","", "")</f>
        <v/>
      </c>
      <c r="AM171" t="str">
        <f>IF('Data Export'!$C171="","", "")</f>
        <v/>
      </c>
      <c r="AN171" t="str">
        <f>IF('Data Export'!$C171="","", "")</f>
        <v/>
      </c>
    </row>
  </sheetData>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tabColor theme="0" tint="-0.14999847407452621"/>
  </sheetPr>
  <dimension ref="A2:N25"/>
  <sheetViews>
    <sheetView topLeftCell="A6" zoomScale="85" zoomScaleNormal="85" workbookViewId="0">
      <selection activeCell="F26" sqref="F26"/>
    </sheetView>
  </sheetViews>
  <sheetFormatPr defaultColWidth="8.75" defaultRowHeight="14.25" x14ac:dyDescent="0.2"/>
  <cols>
    <col min="1" max="1" width="3.75" style="8" customWidth="1"/>
    <col min="2" max="2" width="8.875" style="8" customWidth="1"/>
    <col min="3" max="3" width="14.25" style="8" customWidth="1"/>
    <col min="4" max="4" width="19.25" style="8" customWidth="1"/>
    <col min="5" max="5" width="52.75" style="11" customWidth="1"/>
    <col min="6" max="6" width="26.75" style="8" customWidth="1"/>
    <col min="7" max="7" width="8.75" style="1"/>
    <col min="8" max="8" width="14.25" style="1" bestFit="1" customWidth="1"/>
    <col min="9" max="9" width="9.875" style="1" bestFit="1" customWidth="1"/>
    <col min="10" max="16384" width="8.75" style="1"/>
  </cols>
  <sheetData>
    <row r="2" spans="1:14" ht="20.25" x14ac:dyDescent="0.2">
      <c r="B2" s="482" t="s">
        <v>61</v>
      </c>
      <c r="C2" s="482"/>
      <c r="D2" s="482"/>
      <c r="E2" s="482"/>
      <c r="F2" s="482"/>
    </row>
    <row r="4" spans="1:14" ht="15" x14ac:dyDescent="0.2">
      <c r="B4" s="28" t="s">
        <v>287</v>
      </c>
      <c r="D4" s="29" t="s">
        <v>288</v>
      </c>
      <c r="E4" s="30" t="s">
        <v>289</v>
      </c>
      <c r="F4" s="29" t="s">
        <v>290</v>
      </c>
      <c r="H4" s="1" t="s">
        <v>291</v>
      </c>
      <c r="I4" s="1" cm="1">
        <f t="array" ref="I4">LOOKUP(2,1/(B:B&lt;&gt;""),B:B)</f>
        <v>4.1399999999999997</v>
      </c>
    </row>
    <row r="5" spans="1:14" ht="15" x14ac:dyDescent="0.2">
      <c r="B5" s="28" t="s">
        <v>292</v>
      </c>
      <c r="D5" s="31" t="s">
        <v>288</v>
      </c>
      <c r="E5" s="32" t="s">
        <v>293</v>
      </c>
      <c r="F5" s="31"/>
      <c r="H5" s="1" t="s">
        <v>294</v>
      </c>
      <c r="I5" s="357" cm="1">
        <f t="array" ref="I5">LOOKUP(2,1/(C:C&lt;&gt;""),C:C)</f>
        <v>45883</v>
      </c>
    </row>
    <row r="6" spans="1:14" ht="25.5" customHeight="1" x14ac:dyDescent="0.2"/>
    <row r="7" spans="1:14" s="13" customFormat="1" ht="15" x14ac:dyDescent="0.25">
      <c r="A7" s="12"/>
      <c r="B7" s="14" t="s">
        <v>209</v>
      </c>
      <c r="C7" s="15" t="s">
        <v>64</v>
      </c>
      <c r="D7" s="15" t="s">
        <v>295</v>
      </c>
      <c r="E7" s="16" t="s">
        <v>296</v>
      </c>
      <c r="F7" s="17" t="s">
        <v>297</v>
      </c>
    </row>
    <row r="8" spans="1:14" ht="28.5" customHeight="1" x14ac:dyDescent="0.2">
      <c r="B8" s="18">
        <v>0.1</v>
      </c>
      <c r="C8" s="19">
        <v>42478</v>
      </c>
      <c r="D8" s="19" t="s">
        <v>298</v>
      </c>
      <c r="E8" s="20" t="s">
        <v>299</v>
      </c>
      <c r="F8" s="21" t="s">
        <v>300</v>
      </c>
    </row>
    <row r="9" spans="1:14" ht="36" customHeight="1" x14ac:dyDescent="0.2">
      <c r="B9" s="18">
        <v>1</v>
      </c>
      <c r="C9" s="19">
        <v>42521</v>
      </c>
      <c r="D9" s="22" t="s">
        <v>301</v>
      </c>
      <c r="E9" s="20" t="s">
        <v>302</v>
      </c>
      <c r="F9" s="21" t="s">
        <v>290</v>
      </c>
    </row>
    <row r="10" spans="1:14" ht="28.5" customHeight="1" x14ac:dyDescent="0.25">
      <c r="B10" s="18">
        <v>1.1000000000000001</v>
      </c>
      <c r="C10" s="19">
        <v>42524</v>
      </c>
      <c r="D10" s="22" t="s">
        <v>303</v>
      </c>
      <c r="E10" s="20" t="s">
        <v>304</v>
      </c>
      <c r="F10" s="21" t="s">
        <v>290</v>
      </c>
      <c r="H10" s="13" t="s">
        <v>305</v>
      </c>
    </row>
    <row r="11" spans="1:14" ht="28.5" customHeight="1" x14ac:dyDescent="0.2">
      <c r="B11" s="18">
        <v>2</v>
      </c>
      <c r="C11" s="19">
        <v>42822</v>
      </c>
      <c r="D11" s="22" t="s">
        <v>306</v>
      </c>
      <c r="E11" s="20" t="s">
        <v>307</v>
      </c>
      <c r="F11" s="21" t="s">
        <v>308</v>
      </c>
      <c r="H11" s="529" t="s">
        <v>309</v>
      </c>
      <c r="I11" s="530"/>
      <c r="J11" s="530"/>
      <c r="K11" s="530"/>
      <c r="L11" s="530"/>
      <c r="M11" s="530"/>
      <c r="N11" s="531"/>
    </row>
    <row r="12" spans="1:14" ht="28.5" customHeight="1" x14ac:dyDescent="0.2">
      <c r="B12" s="18">
        <v>3</v>
      </c>
      <c r="C12" s="19">
        <v>43318</v>
      </c>
      <c r="D12" s="22" t="s">
        <v>310</v>
      </c>
      <c r="E12" s="20" t="s">
        <v>311</v>
      </c>
      <c r="F12" s="21" t="s">
        <v>312</v>
      </c>
      <c r="H12" s="532"/>
      <c r="I12" s="533"/>
      <c r="J12" s="533"/>
      <c r="K12" s="533"/>
      <c r="L12" s="533"/>
      <c r="M12" s="533"/>
      <c r="N12" s="534"/>
    </row>
    <row r="13" spans="1:14" ht="28.5" customHeight="1" x14ac:dyDescent="0.2">
      <c r="B13" s="18">
        <v>3</v>
      </c>
      <c r="C13" s="19">
        <v>43434</v>
      </c>
      <c r="D13" s="22" t="s">
        <v>313</v>
      </c>
      <c r="E13" s="20"/>
      <c r="F13" s="21" t="s">
        <v>314</v>
      </c>
      <c r="H13" s="532"/>
      <c r="I13" s="533"/>
      <c r="J13" s="533"/>
      <c r="K13" s="533"/>
      <c r="L13" s="533"/>
      <c r="M13" s="533"/>
      <c r="N13" s="534"/>
    </row>
    <row r="14" spans="1:14" ht="28.5" customHeight="1" x14ac:dyDescent="0.2">
      <c r="B14" s="18">
        <v>4</v>
      </c>
      <c r="C14" s="19">
        <v>44348</v>
      </c>
      <c r="D14" s="22" t="s">
        <v>315</v>
      </c>
      <c r="E14" s="20" t="s">
        <v>316</v>
      </c>
      <c r="F14" s="21" t="s">
        <v>317</v>
      </c>
      <c r="H14" s="532"/>
      <c r="I14" s="533"/>
      <c r="J14" s="533"/>
      <c r="K14" s="533"/>
      <c r="L14" s="533"/>
      <c r="M14" s="533"/>
      <c r="N14" s="534"/>
    </row>
    <row r="15" spans="1:14" ht="28.5" customHeight="1" x14ac:dyDescent="0.2">
      <c r="B15" s="18" t="s">
        <v>318</v>
      </c>
      <c r="C15" s="19">
        <v>44420</v>
      </c>
      <c r="D15" s="22" t="s">
        <v>319</v>
      </c>
      <c r="E15" s="20" t="s">
        <v>320</v>
      </c>
      <c r="F15" s="21" t="s">
        <v>321</v>
      </c>
      <c r="H15" s="532"/>
      <c r="I15" s="533"/>
      <c r="J15" s="533"/>
      <c r="K15" s="533"/>
      <c r="L15" s="533"/>
      <c r="M15" s="533"/>
      <c r="N15" s="534"/>
    </row>
    <row r="16" spans="1:14" ht="28.5" customHeight="1" x14ac:dyDescent="0.2">
      <c r="B16" s="18" t="s">
        <v>322</v>
      </c>
      <c r="C16" s="19">
        <v>44456</v>
      </c>
      <c r="D16" s="22" t="s">
        <v>323</v>
      </c>
      <c r="E16" s="20" t="s">
        <v>324</v>
      </c>
      <c r="F16" s="21" t="s">
        <v>325</v>
      </c>
      <c r="H16" s="532"/>
      <c r="I16" s="533"/>
      <c r="J16" s="533"/>
      <c r="K16" s="533"/>
      <c r="L16" s="533"/>
      <c r="M16" s="533"/>
      <c r="N16" s="534"/>
    </row>
    <row r="17" spans="2:14" ht="42.75" x14ac:dyDescent="0.2">
      <c r="B17" s="356">
        <v>4.04</v>
      </c>
      <c r="C17" s="19">
        <v>44463</v>
      </c>
      <c r="D17" s="20" t="s">
        <v>326</v>
      </c>
      <c r="E17" s="20" t="s">
        <v>327</v>
      </c>
      <c r="F17" s="21" t="s">
        <v>314</v>
      </c>
      <c r="H17" s="532"/>
      <c r="I17" s="533"/>
      <c r="J17" s="533"/>
      <c r="K17" s="533"/>
      <c r="L17" s="533"/>
      <c r="M17" s="533"/>
      <c r="N17" s="534"/>
    </row>
    <row r="18" spans="2:14" ht="142.5" x14ac:dyDescent="0.2">
      <c r="B18" s="356">
        <v>4.05</v>
      </c>
      <c r="C18" s="19">
        <v>44494</v>
      </c>
      <c r="D18" s="20" t="s">
        <v>328</v>
      </c>
      <c r="E18" s="20" t="s">
        <v>329</v>
      </c>
      <c r="F18" s="21" t="s">
        <v>330</v>
      </c>
      <c r="H18" s="535"/>
      <c r="I18" s="536"/>
      <c r="J18" s="536"/>
      <c r="K18" s="536"/>
      <c r="L18" s="536"/>
      <c r="M18" s="536"/>
      <c r="N18" s="537"/>
    </row>
    <row r="19" spans="2:14" ht="142.5" x14ac:dyDescent="0.2">
      <c r="B19" s="356">
        <v>4.0599999999999996</v>
      </c>
      <c r="C19" s="19">
        <v>44557</v>
      </c>
      <c r="D19" s="20" t="s">
        <v>331</v>
      </c>
      <c r="E19" s="20" t="s">
        <v>332</v>
      </c>
      <c r="F19" s="21" t="s">
        <v>330</v>
      </c>
    </row>
    <row r="20" spans="2:14" ht="28.5" customHeight="1" x14ac:dyDescent="0.2">
      <c r="B20" s="356">
        <v>4.07</v>
      </c>
      <c r="C20" s="19">
        <v>44645</v>
      </c>
      <c r="D20" s="22" t="s">
        <v>333</v>
      </c>
      <c r="E20" s="20" t="s">
        <v>334</v>
      </c>
      <c r="F20" s="21" t="s">
        <v>330</v>
      </c>
    </row>
    <row r="21" spans="2:14" ht="28.5" customHeight="1" x14ac:dyDescent="0.2">
      <c r="B21" s="356">
        <v>4.0999999999999996</v>
      </c>
      <c r="C21" s="19">
        <v>45065</v>
      </c>
      <c r="D21" s="22" t="s">
        <v>335</v>
      </c>
      <c r="E21" s="20" t="s">
        <v>336</v>
      </c>
      <c r="F21" s="21" t="s">
        <v>337</v>
      </c>
    </row>
    <row r="22" spans="2:14" ht="42.75" x14ac:dyDescent="0.2">
      <c r="B22" s="356">
        <v>4.12</v>
      </c>
      <c r="C22" s="19">
        <v>45717</v>
      </c>
      <c r="D22" s="22" t="s">
        <v>338</v>
      </c>
      <c r="E22" s="20" t="s">
        <v>339</v>
      </c>
      <c r="F22" s="21" t="s">
        <v>337</v>
      </c>
    </row>
    <row r="23" spans="2:14" ht="28.5" customHeight="1" x14ac:dyDescent="0.2">
      <c r="B23" s="18" t="s">
        <v>340</v>
      </c>
      <c r="C23" s="19">
        <v>45733</v>
      </c>
      <c r="D23" s="22" t="s">
        <v>341</v>
      </c>
      <c r="E23" s="20" t="s">
        <v>342</v>
      </c>
      <c r="F23" s="21" t="s">
        <v>337</v>
      </c>
    </row>
    <row r="24" spans="2:14" ht="28.5" customHeight="1" x14ac:dyDescent="0.2">
      <c r="B24" s="475">
        <v>4.13</v>
      </c>
      <c r="C24" s="474">
        <v>45749</v>
      </c>
      <c r="D24" s="23" t="s">
        <v>343</v>
      </c>
      <c r="E24" s="24" t="s">
        <v>344</v>
      </c>
      <c r="F24" s="25" t="s">
        <v>337</v>
      </c>
    </row>
    <row r="25" spans="2:14" ht="28.5" x14ac:dyDescent="0.2">
      <c r="B25" s="9">
        <v>4.1399999999999997</v>
      </c>
      <c r="C25" s="476">
        <v>45883</v>
      </c>
      <c r="D25" s="9" t="s">
        <v>323</v>
      </c>
      <c r="E25" s="10" t="s">
        <v>757</v>
      </c>
      <c r="F25" s="9" t="s">
        <v>337</v>
      </c>
    </row>
  </sheetData>
  <mergeCells count="2">
    <mergeCell ref="B2:F2"/>
    <mergeCell ref="H11:N18"/>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48204D-49BD-4506-A113-D113133C1C06}">
  <sheetPr codeName="Sheet27">
    <tabColor theme="5"/>
  </sheetPr>
  <dimension ref="A1:K171"/>
  <sheetViews>
    <sheetView zoomScale="70" zoomScaleNormal="70" workbookViewId="0">
      <pane ySplit="1" topLeftCell="A35" activePane="bottomLeft" state="frozen"/>
      <selection pane="bottomLeft" activeCell="H41" sqref="H41"/>
    </sheetView>
  </sheetViews>
  <sheetFormatPr defaultRowHeight="14.25" x14ac:dyDescent="0.2"/>
  <cols>
    <col min="2" max="2" width="52.25" customWidth="1"/>
    <col min="3" max="3" width="46.75" style="345" customWidth="1"/>
    <col min="5" max="5" width="11.25" customWidth="1"/>
    <col min="7" max="8" width="10.125" customWidth="1"/>
    <col min="9" max="9" width="12.125" customWidth="1"/>
    <col min="11" max="11" width="11.25" customWidth="1"/>
  </cols>
  <sheetData>
    <row r="1" spans="1:11" s="347" customFormat="1" ht="48" customHeight="1" x14ac:dyDescent="0.25">
      <c r="A1" s="347" t="s">
        <v>345</v>
      </c>
      <c r="B1" s="347" t="s">
        <v>201</v>
      </c>
      <c r="C1" s="347" t="s">
        <v>202</v>
      </c>
      <c r="D1" s="347" t="s">
        <v>203</v>
      </c>
      <c r="F1" s="347" t="s">
        <v>346</v>
      </c>
      <c r="G1" s="347" t="s">
        <v>205</v>
      </c>
      <c r="H1" s="347" t="s">
        <v>347</v>
      </c>
      <c r="I1" s="347" t="s">
        <v>206</v>
      </c>
      <c r="J1" s="347" t="s">
        <v>207</v>
      </c>
      <c r="K1" s="347" t="s">
        <v>208</v>
      </c>
    </row>
    <row r="2" spans="1:11" ht="42.75" x14ac:dyDescent="0.2">
      <c r="A2">
        <v>2</v>
      </c>
      <c r="B2" t="s">
        <v>348</v>
      </c>
      <c r="C2" s="345" t="str">
        <f>"Case ID: "&amp;'High Eff Ref Freeze'!C8&amp;CHAR(10)&amp;"Case Type: "&amp;'High Eff Ref Freeze'!H8&amp;CHAR(10)&amp;"Door Type: "&amp;'High Eff Ref Freeze'!L8</f>
        <v xml:space="preserve">Case ID: 
Case Type: 
Door Type: </v>
      </c>
      <c r="D2">
        <f>'High Eff Ref Freeze'!K8</f>
        <v>0</v>
      </c>
      <c r="E2" t="s">
        <v>349</v>
      </c>
      <c r="F2">
        <f t="shared" ref="F2:F33" si="0">IF(G2&gt;0,ProjectCost/COUNTIF(G$2:G$171,"&gt;0"),0)</f>
        <v>0</v>
      </c>
      <c r="G2" s="346">
        <f>'High Eff Ref Freeze'!R8</f>
        <v>0</v>
      </c>
      <c r="H2" s="353">
        <f>'High Eff Ref Freeze'!S8</f>
        <v>0</v>
      </c>
      <c r="I2">
        <f t="shared" ref="I2:I33" si="1">G2*kWh_Rate+H2*kW_Rate</f>
        <v>0</v>
      </c>
      <c r="J2" t="str">
        <f>'High Eff Ref Freeze'!U8</f>
        <v/>
      </c>
      <c r="K2" t="e">
        <f>F2-J2</f>
        <v>#VALUE!</v>
      </c>
    </row>
    <row r="3" spans="1:11" ht="42.75" x14ac:dyDescent="0.2">
      <c r="A3">
        <v>3</v>
      </c>
      <c r="B3" t="s">
        <v>348</v>
      </c>
      <c r="C3" s="345" t="str">
        <f>"Case ID: "&amp;'High Eff Ref Freeze'!C9&amp;CHAR(10)&amp;"Case Type: "&amp;'High Eff Ref Freeze'!H9&amp;CHAR(10)&amp;"Door Type: "&amp;'High Eff Ref Freeze'!L9</f>
        <v xml:space="preserve">Case ID: 
Case Type: 
Door Type: </v>
      </c>
      <c r="D3">
        <f>'High Eff Ref Freeze'!K9</f>
        <v>0</v>
      </c>
      <c r="E3" t="s">
        <v>349</v>
      </c>
      <c r="F3">
        <f t="shared" si="0"/>
        <v>0</v>
      </c>
      <c r="G3" s="346">
        <f>'High Eff Ref Freeze'!R9</f>
        <v>0</v>
      </c>
      <c r="H3" s="353">
        <f>'High Eff Ref Freeze'!S9</f>
        <v>0</v>
      </c>
      <c r="I3">
        <f t="shared" si="1"/>
        <v>0</v>
      </c>
      <c r="J3" t="str">
        <f>'High Eff Ref Freeze'!U9</f>
        <v/>
      </c>
      <c r="K3" t="e">
        <f t="shared" ref="K3:K12" si="2">F3-J3</f>
        <v>#VALUE!</v>
      </c>
    </row>
    <row r="4" spans="1:11" ht="42.75" x14ac:dyDescent="0.2">
      <c r="A4">
        <v>4</v>
      </c>
      <c r="B4" t="s">
        <v>348</v>
      </c>
      <c r="C4" s="345" t="str">
        <f>"Case ID: "&amp;'High Eff Ref Freeze'!C10&amp;CHAR(10)&amp;"Case Type: "&amp;'High Eff Ref Freeze'!H10&amp;CHAR(10)&amp;"Door Type: "&amp;'High Eff Ref Freeze'!L10</f>
        <v xml:space="preserve">Case ID: 
Case Type: 
Door Type: </v>
      </c>
      <c r="D4">
        <f>'High Eff Ref Freeze'!K10</f>
        <v>0</v>
      </c>
      <c r="E4" t="s">
        <v>349</v>
      </c>
      <c r="F4">
        <f t="shared" si="0"/>
        <v>0</v>
      </c>
      <c r="G4" s="346">
        <f>'High Eff Ref Freeze'!R10</f>
        <v>0</v>
      </c>
      <c r="H4" s="353">
        <f>'High Eff Ref Freeze'!S10</f>
        <v>0</v>
      </c>
      <c r="I4">
        <f t="shared" si="1"/>
        <v>0</v>
      </c>
      <c r="J4" t="str">
        <f>'High Eff Ref Freeze'!U10</f>
        <v/>
      </c>
      <c r="K4" t="e">
        <f t="shared" si="2"/>
        <v>#VALUE!</v>
      </c>
    </row>
    <row r="5" spans="1:11" ht="42.75" x14ac:dyDescent="0.2">
      <c r="A5">
        <v>5</v>
      </c>
      <c r="B5" t="s">
        <v>348</v>
      </c>
      <c r="C5" s="345" t="str">
        <f>"Case ID: "&amp;'High Eff Ref Freeze'!C11&amp;CHAR(10)&amp;"Case Type: "&amp;'High Eff Ref Freeze'!H11&amp;CHAR(10)&amp;"Door Type: "&amp;'High Eff Ref Freeze'!L11</f>
        <v xml:space="preserve">Case ID: 
Case Type: 
Door Type: </v>
      </c>
      <c r="D5">
        <f>'High Eff Ref Freeze'!K11</f>
        <v>0</v>
      </c>
      <c r="E5" t="s">
        <v>349</v>
      </c>
      <c r="F5">
        <f t="shared" si="0"/>
        <v>0</v>
      </c>
      <c r="G5" s="346">
        <f>'High Eff Ref Freeze'!R11</f>
        <v>0</v>
      </c>
      <c r="H5" s="353">
        <f>'High Eff Ref Freeze'!S11</f>
        <v>0</v>
      </c>
      <c r="I5">
        <f t="shared" si="1"/>
        <v>0</v>
      </c>
      <c r="J5" t="str">
        <f>'High Eff Ref Freeze'!U11</f>
        <v/>
      </c>
      <c r="K5" t="e">
        <f t="shared" si="2"/>
        <v>#VALUE!</v>
      </c>
    </row>
    <row r="6" spans="1:11" ht="42.75" x14ac:dyDescent="0.2">
      <c r="A6">
        <v>6</v>
      </c>
      <c r="B6" t="s">
        <v>348</v>
      </c>
      <c r="C6" s="345" t="str">
        <f>"Case ID: "&amp;'High Eff Ref Freeze'!C12&amp;CHAR(10)&amp;"Case Type: "&amp;'High Eff Ref Freeze'!H12&amp;CHAR(10)&amp;"Door Type: "&amp;'High Eff Ref Freeze'!L12</f>
        <v xml:space="preserve">Case ID: 
Case Type: 
Door Type: </v>
      </c>
      <c r="D6">
        <f>'High Eff Ref Freeze'!K12</f>
        <v>0</v>
      </c>
      <c r="E6" t="s">
        <v>349</v>
      </c>
      <c r="F6">
        <f t="shared" si="0"/>
        <v>0</v>
      </c>
      <c r="G6" s="346">
        <f>'High Eff Ref Freeze'!R12</f>
        <v>0</v>
      </c>
      <c r="H6" s="353">
        <f>'High Eff Ref Freeze'!S12</f>
        <v>0</v>
      </c>
      <c r="I6">
        <f t="shared" si="1"/>
        <v>0</v>
      </c>
      <c r="J6" t="str">
        <f>'High Eff Ref Freeze'!U12</f>
        <v/>
      </c>
      <c r="K6" t="e">
        <f t="shared" si="2"/>
        <v>#VALUE!</v>
      </c>
    </row>
    <row r="7" spans="1:11" ht="42.75" x14ac:dyDescent="0.2">
      <c r="A7">
        <v>7</v>
      </c>
      <c r="B7" t="s">
        <v>348</v>
      </c>
      <c r="C7" s="345" t="str">
        <f>"Case ID: "&amp;'High Eff Ref Freeze'!C13&amp;CHAR(10)&amp;"Case Type: "&amp;'High Eff Ref Freeze'!H13&amp;CHAR(10)&amp;"Door Type: "&amp;'High Eff Ref Freeze'!L13</f>
        <v xml:space="preserve">Case ID: 
Case Type: 
Door Type: </v>
      </c>
      <c r="D7">
        <f>'High Eff Ref Freeze'!K13</f>
        <v>0</v>
      </c>
      <c r="E7" t="s">
        <v>349</v>
      </c>
      <c r="F7">
        <f t="shared" si="0"/>
        <v>0</v>
      </c>
      <c r="G7" s="346">
        <f>'High Eff Ref Freeze'!R13</f>
        <v>0</v>
      </c>
      <c r="H7" s="353">
        <f>'High Eff Ref Freeze'!S13</f>
        <v>0</v>
      </c>
      <c r="I7">
        <f t="shared" si="1"/>
        <v>0</v>
      </c>
      <c r="J7" t="str">
        <f>'High Eff Ref Freeze'!U13</f>
        <v/>
      </c>
      <c r="K7" t="e">
        <f t="shared" si="2"/>
        <v>#VALUE!</v>
      </c>
    </row>
    <row r="8" spans="1:11" ht="42.75" x14ac:dyDescent="0.2">
      <c r="A8">
        <v>8</v>
      </c>
      <c r="B8" t="s">
        <v>348</v>
      </c>
      <c r="C8" s="345" t="str">
        <f>"Case ID: "&amp;'High Eff Ref Freeze'!C14&amp;CHAR(10)&amp;"Case Type: "&amp;'High Eff Ref Freeze'!H14&amp;CHAR(10)&amp;"Door Type: "&amp;'High Eff Ref Freeze'!L14</f>
        <v xml:space="preserve">Case ID: 
Case Type: 
Door Type: </v>
      </c>
      <c r="D8">
        <f>'High Eff Ref Freeze'!K14</f>
        <v>0</v>
      </c>
      <c r="E8" t="s">
        <v>349</v>
      </c>
      <c r="F8">
        <f t="shared" si="0"/>
        <v>0</v>
      </c>
      <c r="G8" s="346">
        <f>'High Eff Ref Freeze'!R14</f>
        <v>0</v>
      </c>
      <c r="H8" s="353">
        <f>'High Eff Ref Freeze'!S14</f>
        <v>0</v>
      </c>
      <c r="I8">
        <f t="shared" si="1"/>
        <v>0</v>
      </c>
      <c r="J8" t="str">
        <f>'High Eff Ref Freeze'!U14</f>
        <v/>
      </c>
      <c r="K8" t="e">
        <f t="shared" si="2"/>
        <v>#VALUE!</v>
      </c>
    </row>
    <row r="9" spans="1:11" ht="42.75" x14ac:dyDescent="0.2">
      <c r="A9">
        <v>9</v>
      </c>
      <c r="B9" t="s">
        <v>348</v>
      </c>
      <c r="C9" s="345" t="str">
        <f>"Case ID: "&amp;'High Eff Ref Freeze'!C15&amp;CHAR(10)&amp;"Case Type: "&amp;'High Eff Ref Freeze'!H15&amp;CHAR(10)&amp;"Door Type: "&amp;'High Eff Ref Freeze'!L15</f>
        <v xml:space="preserve">Case ID: 
Case Type: 
Door Type: </v>
      </c>
      <c r="D9">
        <f>'High Eff Ref Freeze'!K15</f>
        <v>0</v>
      </c>
      <c r="E9" t="s">
        <v>349</v>
      </c>
      <c r="F9">
        <f t="shared" si="0"/>
        <v>0</v>
      </c>
      <c r="G9" s="346">
        <f>'High Eff Ref Freeze'!R15</f>
        <v>0</v>
      </c>
      <c r="H9" s="353">
        <f>'High Eff Ref Freeze'!S15</f>
        <v>0</v>
      </c>
      <c r="I9">
        <f t="shared" si="1"/>
        <v>0</v>
      </c>
      <c r="J9" t="str">
        <f>'High Eff Ref Freeze'!U15</f>
        <v/>
      </c>
      <c r="K9" t="e">
        <f t="shared" si="2"/>
        <v>#VALUE!</v>
      </c>
    </row>
    <row r="10" spans="1:11" ht="42.75" x14ac:dyDescent="0.2">
      <c r="A10">
        <v>10</v>
      </c>
      <c r="B10" t="s">
        <v>348</v>
      </c>
      <c r="C10" s="345" t="str">
        <f>"Case ID: "&amp;'High Eff Ref Freeze'!C16&amp;CHAR(10)&amp;"Case Type: "&amp;'High Eff Ref Freeze'!H16&amp;CHAR(10)&amp;"Door Type: "&amp;'High Eff Ref Freeze'!L16</f>
        <v xml:space="preserve">Case ID: 
Case Type: 
Door Type: </v>
      </c>
      <c r="D10">
        <f>'High Eff Ref Freeze'!K16</f>
        <v>0</v>
      </c>
      <c r="E10" t="s">
        <v>349</v>
      </c>
      <c r="F10">
        <f t="shared" si="0"/>
        <v>0</v>
      </c>
      <c r="G10" s="346">
        <f>'High Eff Ref Freeze'!R16</f>
        <v>0</v>
      </c>
      <c r="H10" s="353">
        <f>'High Eff Ref Freeze'!S16</f>
        <v>0</v>
      </c>
      <c r="I10">
        <f t="shared" si="1"/>
        <v>0</v>
      </c>
      <c r="J10" t="str">
        <f>'High Eff Ref Freeze'!U16</f>
        <v/>
      </c>
      <c r="K10" t="e">
        <f t="shared" si="2"/>
        <v>#VALUE!</v>
      </c>
    </row>
    <row r="11" spans="1:11" ht="42.75" x14ac:dyDescent="0.2">
      <c r="A11">
        <v>11</v>
      </c>
      <c r="B11" t="s">
        <v>348</v>
      </c>
      <c r="C11" s="345" t="str">
        <f>"Case ID: "&amp;'High Eff Ref Freeze'!C17&amp;CHAR(10)&amp;"Case Type: "&amp;'High Eff Ref Freeze'!H17&amp;CHAR(10)&amp;"Door Type: "&amp;'High Eff Ref Freeze'!L17</f>
        <v xml:space="preserve">Case ID: 
Case Type: 
Door Type: </v>
      </c>
      <c r="D11">
        <f>'High Eff Ref Freeze'!K17</f>
        <v>0</v>
      </c>
      <c r="E11" t="s">
        <v>349</v>
      </c>
      <c r="F11">
        <f t="shared" si="0"/>
        <v>0</v>
      </c>
      <c r="G11" s="346">
        <f>'High Eff Ref Freeze'!R17</f>
        <v>0</v>
      </c>
      <c r="H11" s="353">
        <f>'High Eff Ref Freeze'!S17</f>
        <v>0</v>
      </c>
      <c r="I11">
        <f t="shared" si="1"/>
        <v>0</v>
      </c>
      <c r="J11" t="str">
        <f>'High Eff Ref Freeze'!U17</f>
        <v/>
      </c>
      <c r="K11" t="e">
        <f t="shared" si="2"/>
        <v>#VALUE!</v>
      </c>
    </row>
    <row r="12" spans="1:11" ht="42.75" x14ac:dyDescent="0.2">
      <c r="A12">
        <v>12</v>
      </c>
      <c r="B12" t="s">
        <v>229</v>
      </c>
      <c r="C12" s="345" t="str">
        <f>"Case ID: "&amp;'Evap Fan Motors'!C8&amp;CHAR(10)&amp;"Case Type: "&amp;'Evap Fan Motors'!G8&amp;CHAR(10)&amp;"Motor Size: "&amp;'Evap Fan Motors'!L8&amp;" HP"</f>
        <v>Case ID: 
Case Type: 
Motor Size:  HP</v>
      </c>
      <c r="D12">
        <f>'Evap Fan Motors'!M8</f>
        <v>0</v>
      </c>
      <c r="E12" t="s">
        <v>350</v>
      </c>
      <c r="F12">
        <f t="shared" si="0"/>
        <v>0</v>
      </c>
      <c r="G12" s="346">
        <f>'Evap Fan Motors'!N8</f>
        <v>0</v>
      </c>
      <c r="H12" s="353">
        <f>'Evap Fan Motors'!O8</f>
        <v>0</v>
      </c>
      <c r="I12">
        <f t="shared" si="1"/>
        <v>0</v>
      </c>
      <c r="J12" t="str">
        <f>'Evap Fan Motors'!Q8</f>
        <v/>
      </c>
      <c r="K12" t="e">
        <f t="shared" si="2"/>
        <v>#VALUE!</v>
      </c>
    </row>
    <row r="13" spans="1:11" ht="42.75" x14ac:dyDescent="0.2">
      <c r="A13">
        <v>13</v>
      </c>
      <c r="B13" t="s">
        <v>229</v>
      </c>
      <c r="C13" s="345" t="str">
        <f>"Case ID: "&amp;'Evap Fan Motors'!C9&amp;CHAR(10)&amp;"Case Type: "&amp;'Evap Fan Motors'!G9&amp;CHAR(10)&amp;"Motor Size: "&amp;'Evap Fan Motors'!L9&amp;" HP"</f>
        <v>Case ID: 
Case Type: 
Motor Size:  HP</v>
      </c>
      <c r="D13">
        <f>'Evap Fan Motors'!M9</f>
        <v>0</v>
      </c>
      <c r="E13" t="s">
        <v>350</v>
      </c>
      <c r="F13">
        <f t="shared" si="0"/>
        <v>0</v>
      </c>
      <c r="G13" s="346">
        <f>'Evap Fan Motors'!N9</f>
        <v>0</v>
      </c>
      <c r="H13" s="353">
        <f>'Evap Fan Motors'!O9</f>
        <v>0</v>
      </c>
      <c r="I13">
        <f t="shared" si="1"/>
        <v>0</v>
      </c>
      <c r="J13" t="str">
        <f>'Evap Fan Motors'!Q9</f>
        <v/>
      </c>
      <c r="K13" t="e">
        <f t="shared" ref="K13:K22" si="3">F13-J13</f>
        <v>#VALUE!</v>
      </c>
    </row>
    <row r="14" spans="1:11" ht="42.75" x14ac:dyDescent="0.2">
      <c r="A14">
        <v>14</v>
      </c>
      <c r="B14" t="s">
        <v>229</v>
      </c>
      <c r="C14" s="345" t="str">
        <f>"Case ID: "&amp;'Evap Fan Motors'!C10&amp;CHAR(10)&amp;"Case Type: "&amp;'Evap Fan Motors'!G10&amp;CHAR(10)&amp;"Motor Size: "&amp;'Evap Fan Motors'!L10&amp;" HP"</f>
        <v>Case ID: 
Case Type: 
Motor Size:  HP</v>
      </c>
      <c r="D14">
        <f>'Evap Fan Motors'!M10</f>
        <v>0</v>
      </c>
      <c r="E14" t="s">
        <v>350</v>
      </c>
      <c r="F14">
        <f t="shared" si="0"/>
        <v>0</v>
      </c>
      <c r="G14" s="346">
        <f>'Evap Fan Motors'!N10</f>
        <v>0</v>
      </c>
      <c r="H14" s="353">
        <f>'Evap Fan Motors'!O10</f>
        <v>0</v>
      </c>
      <c r="I14">
        <f t="shared" si="1"/>
        <v>0</v>
      </c>
      <c r="J14" t="str">
        <f>'Evap Fan Motors'!Q10</f>
        <v/>
      </c>
      <c r="K14" t="e">
        <f t="shared" si="3"/>
        <v>#VALUE!</v>
      </c>
    </row>
    <row r="15" spans="1:11" ht="42.75" x14ac:dyDescent="0.2">
      <c r="A15">
        <v>15</v>
      </c>
      <c r="B15" t="s">
        <v>229</v>
      </c>
      <c r="C15" s="345" t="str">
        <f>"Case ID: "&amp;'Evap Fan Motors'!C11&amp;CHAR(10)&amp;"Case Type: "&amp;'Evap Fan Motors'!G11&amp;CHAR(10)&amp;"Motor Size: "&amp;'Evap Fan Motors'!L11&amp;" HP"</f>
        <v>Case ID: 
Case Type: 
Motor Size:  HP</v>
      </c>
      <c r="D15">
        <f>'Evap Fan Motors'!M11</f>
        <v>0</v>
      </c>
      <c r="E15" t="s">
        <v>350</v>
      </c>
      <c r="F15">
        <f t="shared" si="0"/>
        <v>0</v>
      </c>
      <c r="G15" s="346">
        <f>'Evap Fan Motors'!N11</f>
        <v>0</v>
      </c>
      <c r="H15" s="353">
        <f>'Evap Fan Motors'!O11</f>
        <v>0</v>
      </c>
      <c r="I15">
        <f t="shared" si="1"/>
        <v>0</v>
      </c>
      <c r="J15" t="str">
        <f>'Evap Fan Motors'!Q11</f>
        <v/>
      </c>
      <c r="K15" t="e">
        <f t="shared" si="3"/>
        <v>#VALUE!</v>
      </c>
    </row>
    <row r="16" spans="1:11" ht="42.75" x14ac:dyDescent="0.2">
      <c r="A16">
        <v>16</v>
      </c>
      <c r="B16" t="s">
        <v>229</v>
      </c>
      <c r="C16" s="345" t="str">
        <f>"Case ID: "&amp;'Evap Fan Motors'!C12&amp;CHAR(10)&amp;"Case Type: "&amp;'Evap Fan Motors'!G12&amp;CHAR(10)&amp;"Motor Size: "&amp;'Evap Fan Motors'!L12&amp;" HP"</f>
        <v>Case ID: 
Case Type: 
Motor Size:  HP</v>
      </c>
      <c r="D16">
        <f>'Evap Fan Motors'!M12</f>
        <v>0</v>
      </c>
      <c r="E16" t="s">
        <v>350</v>
      </c>
      <c r="F16">
        <f t="shared" si="0"/>
        <v>0</v>
      </c>
      <c r="G16" s="346">
        <f>'Evap Fan Motors'!N12</f>
        <v>0</v>
      </c>
      <c r="H16" s="353">
        <f>'Evap Fan Motors'!O12</f>
        <v>0</v>
      </c>
      <c r="I16">
        <f t="shared" si="1"/>
        <v>0</v>
      </c>
      <c r="J16" t="str">
        <f>'Evap Fan Motors'!Q12</f>
        <v/>
      </c>
      <c r="K16" t="e">
        <f t="shared" si="3"/>
        <v>#VALUE!</v>
      </c>
    </row>
    <row r="17" spans="1:11" ht="42.75" x14ac:dyDescent="0.2">
      <c r="A17">
        <v>17</v>
      </c>
      <c r="B17" t="s">
        <v>229</v>
      </c>
      <c r="C17" s="345" t="str">
        <f>"Case ID: "&amp;'Evap Fan Motors'!C13&amp;CHAR(10)&amp;"Case Type: "&amp;'Evap Fan Motors'!G13&amp;CHAR(10)&amp;"Motor Size: "&amp;'Evap Fan Motors'!L13&amp;" HP"</f>
        <v>Case ID: 
Case Type: 
Motor Size:  HP</v>
      </c>
      <c r="D17">
        <f>'Evap Fan Motors'!M13</f>
        <v>0</v>
      </c>
      <c r="E17" t="s">
        <v>350</v>
      </c>
      <c r="F17">
        <f t="shared" si="0"/>
        <v>0</v>
      </c>
      <c r="G17" s="346">
        <f>'Evap Fan Motors'!N13</f>
        <v>0</v>
      </c>
      <c r="H17" s="353">
        <f>'Evap Fan Motors'!O13</f>
        <v>0</v>
      </c>
      <c r="I17">
        <f t="shared" si="1"/>
        <v>0</v>
      </c>
      <c r="J17" t="str">
        <f>'Evap Fan Motors'!Q13</f>
        <v/>
      </c>
      <c r="K17" t="e">
        <f t="shared" si="3"/>
        <v>#VALUE!</v>
      </c>
    </row>
    <row r="18" spans="1:11" ht="42.75" x14ac:dyDescent="0.2">
      <c r="A18">
        <v>18</v>
      </c>
      <c r="B18" t="s">
        <v>229</v>
      </c>
      <c r="C18" s="345" t="str">
        <f>"Case ID: "&amp;'Evap Fan Motors'!C14&amp;CHAR(10)&amp;"Case Type: "&amp;'Evap Fan Motors'!G14&amp;CHAR(10)&amp;"Motor Size: "&amp;'Evap Fan Motors'!L14&amp;" HP"</f>
        <v>Case ID: 
Case Type: 
Motor Size:  HP</v>
      </c>
      <c r="D18">
        <f>'Evap Fan Motors'!M14</f>
        <v>0</v>
      </c>
      <c r="E18" t="s">
        <v>350</v>
      </c>
      <c r="F18">
        <f t="shared" si="0"/>
        <v>0</v>
      </c>
      <c r="G18" s="346">
        <f>'Evap Fan Motors'!N14</f>
        <v>0</v>
      </c>
      <c r="H18" s="353">
        <f>'Evap Fan Motors'!O14</f>
        <v>0</v>
      </c>
      <c r="I18">
        <f t="shared" si="1"/>
        <v>0</v>
      </c>
      <c r="J18" t="str">
        <f>'Evap Fan Motors'!Q14</f>
        <v/>
      </c>
      <c r="K18" t="e">
        <f t="shared" si="3"/>
        <v>#VALUE!</v>
      </c>
    </row>
    <row r="19" spans="1:11" ht="42.75" x14ac:dyDescent="0.2">
      <c r="A19">
        <v>19</v>
      </c>
      <c r="B19" t="s">
        <v>229</v>
      </c>
      <c r="C19" s="345" t="str">
        <f>"Case ID: "&amp;'Evap Fan Motors'!C15&amp;CHAR(10)&amp;"Case Type: "&amp;'Evap Fan Motors'!G15&amp;CHAR(10)&amp;"Motor Size: "&amp;'Evap Fan Motors'!L15&amp;" HP"</f>
        <v>Case ID: 
Case Type: 
Motor Size:  HP</v>
      </c>
      <c r="D19">
        <f>'Evap Fan Motors'!M15</f>
        <v>0</v>
      </c>
      <c r="E19" t="s">
        <v>350</v>
      </c>
      <c r="F19">
        <f t="shared" si="0"/>
        <v>0</v>
      </c>
      <c r="G19" s="346">
        <f>'Evap Fan Motors'!N15</f>
        <v>0</v>
      </c>
      <c r="H19" s="353">
        <f>'Evap Fan Motors'!O15</f>
        <v>0</v>
      </c>
      <c r="I19">
        <f t="shared" si="1"/>
        <v>0</v>
      </c>
      <c r="J19" t="str">
        <f>'Evap Fan Motors'!Q15</f>
        <v/>
      </c>
      <c r="K19" t="e">
        <f t="shared" si="3"/>
        <v>#VALUE!</v>
      </c>
    </row>
    <row r="20" spans="1:11" ht="42.75" x14ac:dyDescent="0.2">
      <c r="A20">
        <v>20</v>
      </c>
      <c r="B20" t="s">
        <v>229</v>
      </c>
      <c r="C20" s="345" t="str">
        <f>"Case ID: "&amp;'Evap Fan Motors'!C16&amp;CHAR(10)&amp;"Case Type: "&amp;'Evap Fan Motors'!G16&amp;CHAR(10)&amp;"Motor Size: "&amp;'Evap Fan Motors'!L16&amp;" HP"</f>
        <v>Case ID: 
Case Type: 
Motor Size:  HP</v>
      </c>
      <c r="D20">
        <f>'Evap Fan Motors'!M16</f>
        <v>0</v>
      </c>
      <c r="E20" t="s">
        <v>350</v>
      </c>
      <c r="F20">
        <f t="shared" si="0"/>
        <v>0</v>
      </c>
      <c r="G20" s="346">
        <f>'Evap Fan Motors'!N16</f>
        <v>0</v>
      </c>
      <c r="H20" s="353">
        <f>'Evap Fan Motors'!O16</f>
        <v>0</v>
      </c>
      <c r="I20">
        <f t="shared" si="1"/>
        <v>0</v>
      </c>
      <c r="J20" t="str">
        <f>'Evap Fan Motors'!Q16</f>
        <v/>
      </c>
      <c r="K20" t="e">
        <f t="shared" si="3"/>
        <v>#VALUE!</v>
      </c>
    </row>
    <row r="21" spans="1:11" ht="42.75" x14ac:dyDescent="0.2">
      <c r="A21">
        <v>21</v>
      </c>
      <c r="B21" t="s">
        <v>229</v>
      </c>
      <c r="C21" s="345" t="str">
        <f>"Case ID: "&amp;'Evap Fan Motors'!C17&amp;CHAR(10)&amp;"Case Type: "&amp;'Evap Fan Motors'!G17&amp;CHAR(10)&amp;"Motor Size: "&amp;'Evap Fan Motors'!L17&amp;" HP"</f>
        <v>Case ID: 
Case Type: 
Motor Size:  HP</v>
      </c>
      <c r="D21">
        <f>'Evap Fan Motors'!M17</f>
        <v>0</v>
      </c>
      <c r="E21" t="s">
        <v>350</v>
      </c>
      <c r="F21">
        <f t="shared" si="0"/>
        <v>0</v>
      </c>
      <c r="G21" s="346">
        <f>'Evap Fan Motors'!N17</f>
        <v>0</v>
      </c>
      <c r="H21" s="353">
        <f>'Evap Fan Motors'!O17</f>
        <v>0</v>
      </c>
      <c r="I21">
        <f t="shared" si="1"/>
        <v>0</v>
      </c>
      <c r="J21" t="str">
        <f>'Evap Fan Motors'!Q17</f>
        <v/>
      </c>
      <c r="K21" t="e">
        <f t="shared" si="3"/>
        <v>#VALUE!</v>
      </c>
    </row>
    <row r="22" spans="1:11" ht="42.75" customHeight="1" x14ac:dyDescent="0.2">
      <c r="A22">
        <v>22</v>
      </c>
      <c r="B22" t="s">
        <v>150</v>
      </c>
      <c r="C22" s="345" t="str">
        <f>"Case ID: "&amp;'Fan Control'!C8&amp;CHAR(10)&amp;"Evaporator Fan Motor Power: "&amp;'Fan Control'!H8&amp;" HP"&amp;CHAR(10)&amp;"Fan Control Type: "&amp;'Fan Control'!I8</f>
        <v xml:space="preserve">Case ID: 
Evaporator Fan Motor Power:  HP
Fan Control Type: </v>
      </c>
      <c r="D22">
        <f>'Fan Control'!K8</f>
        <v>0</v>
      </c>
      <c r="E22" t="s">
        <v>351</v>
      </c>
      <c r="F22">
        <f t="shared" si="0"/>
        <v>0</v>
      </c>
      <c r="G22" s="346">
        <f>'Fan Control'!L8</f>
        <v>0</v>
      </c>
      <c r="H22" s="353">
        <f>'Fan Control'!M8</f>
        <v>0</v>
      </c>
      <c r="I22">
        <f t="shared" si="1"/>
        <v>0</v>
      </c>
      <c r="J22" t="str">
        <f>'Fan Control'!O8</f>
        <v/>
      </c>
      <c r="K22" t="e">
        <f t="shared" si="3"/>
        <v>#VALUE!</v>
      </c>
    </row>
    <row r="23" spans="1:11" ht="42.75" x14ac:dyDescent="0.2">
      <c r="A23">
        <v>23</v>
      </c>
      <c r="B23" t="s">
        <v>150</v>
      </c>
      <c r="C23" s="345" t="str">
        <f>"Case ID: "&amp;'Fan Control'!C9&amp;CHAR(10)&amp;"Evaporator Fan Motor Power: "&amp;'Fan Control'!H9&amp;" HP"&amp;CHAR(10)&amp;"Fan Control Type: "&amp;'Fan Control'!I9</f>
        <v xml:space="preserve">Case ID: 
Evaporator Fan Motor Power:  HP
Fan Control Type: </v>
      </c>
      <c r="D23">
        <f>'Fan Control'!K9</f>
        <v>0</v>
      </c>
      <c r="E23" t="s">
        <v>351</v>
      </c>
      <c r="F23">
        <f t="shared" si="0"/>
        <v>0</v>
      </c>
      <c r="G23" s="346">
        <f>'Fan Control'!L9</f>
        <v>0</v>
      </c>
      <c r="H23" s="353">
        <f>'Fan Control'!M9</f>
        <v>0</v>
      </c>
      <c r="I23">
        <f t="shared" si="1"/>
        <v>0</v>
      </c>
      <c r="J23" t="str">
        <f>'Fan Control'!O9</f>
        <v/>
      </c>
      <c r="K23" t="e">
        <f t="shared" ref="K23:K31" si="4">F23-J23</f>
        <v>#VALUE!</v>
      </c>
    </row>
    <row r="24" spans="1:11" ht="42.75" x14ac:dyDescent="0.2">
      <c r="A24">
        <v>24</v>
      </c>
      <c r="B24" t="s">
        <v>150</v>
      </c>
      <c r="C24" s="345" t="str">
        <f>"Case ID: "&amp;'Fan Control'!C10&amp;CHAR(10)&amp;"Evaporator Fan Motor Power: "&amp;'Fan Control'!H10&amp;" HP"&amp;CHAR(10)&amp;"Fan Control Type: "&amp;'Fan Control'!I10</f>
        <v xml:space="preserve">Case ID: 
Evaporator Fan Motor Power:  HP
Fan Control Type: </v>
      </c>
      <c r="D24">
        <f>'Fan Control'!K10</f>
        <v>0</v>
      </c>
      <c r="E24" t="s">
        <v>351</v>
      </c>
      <c r="F24">
        <f t="shared" si="0"/>
        <v>0</v>
      </c>
      <c r="G24" s="346">
        <f>'Fan Control'!L10</f>
        <v>0</v>
      </c>
      <c r="H24" s="353">
        <f>'Fan Control'!M10</f>
        <v>0</v>
      </c>
      <c r="I24">
        <f t="shared" si="1"/>
        <v>0</v>
      </c>
      <c r="J24" t="str">
        <f>'Fan Control'!O10</f>
        <v/>
      </c>
      <c r="K24" t="e">
        <f t="shared" si="4"/>
        <v>#VALUE!</v>
      </c>
    </row>
    <row r="25" spans="1:11" ht="42.75" x14ac:dyDescent="0.2">
      <c r="A25">
        <v>25</v>
      </c>
      <c r="B25" t="s">
        <v>150</v>
      </c>
      <c r="C25" s="345" t="str">
        <f>"Case ID: "&amp;'Fan Control'!C11&amp;CHAR(10)&amp;"Evaporator Fan Motor Power: "&amp;'Fan Control'!H11&amp;" HP"&amp;CHAR(10)&amp;"Fan Control Type: "&amp;'Fan Control'!I11</f>
        <v xml:space="preserve">Case ID: 
Evaporator Fan Motor Power:  HP
Fan Control Type: </v>
      </c>
      <c r="D25">
        <f>'Fan Control'!K11</f>
        <v>0</v>
      </c>
      <c r="E25" t="s">
        <v>351</v>
      </c>
      <c r="F25">
        <f t="shared" si="0"/>
        <v>0</v>
      </c>
      <c r="G25" s="346">
        <f>'Fan Control'!L11</f>
        <v>0</v>
      </c>
      <c r="H25" s="353">
        <f>'Fan Control'!M11</f>
        <v>0</v>
      </c>
      <c r="I25">
        <f t="shared" si="1"/>
        <v>0</v>
      </c>
      <c r="J25" t="str">
        <f>'Fan Control'!O11</f>
        <v/>
      </c>
      <c r="K25" t="e">
        <f t="shared" si="4"/>
        <v>#VALUE!</v>
      </c>
    </row>
    <row r="26" spans="1:11" ht="42.75" x14ac:dyDescent="0.2">
      <c r="A26">
        <v>26</v>
      </c>
      <c r="B26" t="s">
        <v>150</v>
      </c>
      <c r="C26" s="345" t="str">
        <f>"Case ID: "&amp;'Fan Control'!C12&amp;CHAR(10)&amp;"Evaporator Fan Motor Power: "&amp;'Fan Control'!H12&amp;" HP"&amp;CHAR(10)&amp;"Fan Control Type: "&amp;'Fan Control'!I12</f>
        <v xml:space="preserve">Case ID: 
Evaporator Fan Motor Power:  HP
Fan Control Type: </v>
      </c>
      <c r="D26">
        <f>'Fan Control'!K12</f>
        <v>0</v>
      </c>
      <c r="E26" t="s">
        <v>351</v>
      </c>
      <c r="F26">
        <f t="shared" si="0"/>
        <v>0</v>
      </c>
      <c r="G26" s="346">
        <f>'Fan Control'!L12</f>
        <v>0</v>
      </c>
      <c r="H26" s="353">
        <f>'Fan Control'!M12</f>
        <v>0</v>
      </c>
      <c r="I26">
        <f t="shared" si="1"/>
        <v>0</v>
      </c>
      <c r="J26" t="str">
        <f>'Fan Control'!O12</f>
        <v/>
      </c>
      <c r="K26" t="e">
        <f t="shared" si="4"/>
        <v>#VALUE!</v>
      </c>
    </row>
    <row r="27" spans="1:11" ht="42.75" x14ac:dyDescent="0.2">
      <c r="A27">
        <v>27</v>
      </c>
      <c r="B27" t="s">
        <v>150</v>
      </c>
      <c r="C27" s="345" t="str">
        <f>"Case ID: "&amp;'Fan Control'!C13&amp;CHAR(10)&amp;"Evaporator Fan Motor Power: "&amp;'Fan Control'!H13&amp;" HP"&amp;CHAR(10)&amp;"Fan Control Type: "&amp;'Fan Control'!I13</f>
        <v xml:space="preserve">Case ID: 
Evaporator Fan Motor Power:  HP
Fan Control Type: </v>
      </c>
      <c r="D27">
        <f>'Fan Control'!K13</f>
        <v>0</v>
      </c>
      <c r="E27" t="s">
        <v>351</v>
      </c>
      <c r="F27">
        <f t="shared" si="0"/>
        <v>0</v>
      </c>
      <c r="G27" s="346">
        <f>'Fan Control'!L13</f>
        <v>0</v>
      </c>
      <c r="H27" s="353">
        <f>'Fan Control'!M13</f>
        <v>0</v>
      </c>
      <c r="I27">
        <f t="shared" si="1"/>
        <v>0</v>
      </c>
      <c r="J27" t="str">
        <f>'Fan Control'!O13</f>
        <v/>
      </c>
      <c r="K27" t="e">
        <f t="shared" si="4"/>
        <v>#VALUE!</v>
      </c>
    </row>
    <row r="28" spans="1:11" ht="42.75" x14ac:dyDescent="0.2">
      <c r="A28">
        <v>28</v>
      </c>
      <c r="B28" t="s">
        <v>150</v>
      </c>
      <c r="C28" s="345" t="str">
        <f>"Case ID: "&amp;'Fan Control'!C14&amp;CHAR(10)&amp;"Evaporator Fan Motor Power: "&amp;'Fan Control'!H14&amp;" HP"&amp;CHAR(10)&amp;"Fan Control Type: "&amp;'Fan Control'!I14</f>
        <v xml:space="preserve">Case ID: 
Evaporator Fan Motor Power:  HP
Fan Control Type: </v>
      </c>
      <c r="D28">
        <f>'Fan Control'!K14</f>
        <v>0</v>
      </c>
      <c r="E28" t="s">
        <v>351</v>
      </c>
      <c r="F28">
        <f t="shared" si="0"/>
        <v>0</v>
      </c>
      <c r="G28" s="346">
        <f>'Fan Control'!L14</f>
        <v>0</v>
      </c>
      <c r="H28" s="353">
        <f>'Fan Control'!M14</f>
        <v>0</v>
      </c>
      <c r="I28">
        <f t="shared" si="1"/>
        <v>0</v>
      </c>
      <c r="J28" t="str">
        <f>'Fan Control'!O14</f>
        <v/>
      </c>
      <c r="K28" t="e">
        <f t="shared" si="4"/>
        <v>#VALUE!</v>
      </c>
    </row>
    <row r="29" spans="1:11" ht="42.75" x14ac:dyDescent="0.2">
      <c r="A29">
        <v>29</v>
      </c>
      <c r="B29" t="s">
        <v>150</v>
      </c>
      <c r="C29" s="345" t="str">
        <f>"Case ID: "&amp;'Fan Control'!C15&amp;CHAR(10)&amp;"Evaporator Fan Motor Power: "&amp;'Fan Control'!H15&amp;" HP"&amp;CHAR(10)&amp;"Fan Control Type: "&amp;'Fan Control'!I15</f>
        <v xml:space="preserve">Case ID: 
Evaporator Fan Motor Power:  HP
Fan Control Type: </v>
      </c>
      <c r="D29">
        <f>'Fan Control'!K15</f>
        <v>0</v>
      </c>
      <c r="E29" t="s">
        <v>351</v>
      </c>
      <c r="F29">
        <f t="shared" si="0"/>
        <v>0</v>
      </c>
      <c r="G29" s="346">
        <f>'Fan Control'!L15</f>
        <v>0</v>
      </c>
      <c r="H29" s="353">
        <f>'Fan Control'!M15</f>
        <v>0</v>
      </c>
      <c r="I29">
        <f t="shared" si="1"/>
        <v>0</v>
      </c>
      <c r="J29" t="str">
        <f>'Fan Control'!O15</f>
        <v/>
      </c>
      <c r="K29" t="e">
        <f t="shared" si="4"/>
        <v>#VALUE!</v>
      </c>
    </row>
    <row r="30" spans="1:11" ht="42.75" x14ac:dyDescent="0.2">
      <c r="A30">
        <v>30</v>
      </c>
      <c r="B30" t="s">
        <v>150</v>
      </c>
      <c r="C30" s="345" t="str">
        <f>"Case ID: "&amp;'Fan Control'!C16&amp;CHAR(10)&amp;"Evaporator Fan Motor Power: "&amp;'Fan Control'!H16&amp;" HP"&amp;CHAR(10)&amp;"Fan Control Type: "&amp;'Fan Control'!I16</f>
        <v xml:space="preserve">Case ID: 
Evaporator Fan Motor Power:  HP
Fan Control Type: </v>
      </c>
      <c r="D30">
        <f>'Fan Control'!K16</f>
        <v>0</v>
      </c>
      <c r="E30" t="s">
        <v>351</v>
      </c>
      <c r="F30">
        <f t="shared" si="0"/>
        <v>0</v>
      </c>
      <c r="G30" s="346">
        <f>'Fan Control'!L16</f>
        <v>0</v>
      </c>
      <c r="H30" s="353">
        <f>'Fan Control'!M16</f>
        <v>0</v>
      </c>
      <c r="I30">
        <f t="shared" si="1"/>
        <v>0</v>
      </c>
      <c r="J30" t="str">
        <f>'Fan Control'!O16</f>
        <v/>
      </c>
      <c r="K30" t="e">
        <f t="shared" si="4"/>
        <v>#VALUE!</v>
      </c>
    </row>
    <row r="31" spans="1:11" ht="42.75" x14ac:dyDescent="0.2">
      <c r="A31">
        <v>31</v>
      </c>
      <c r="B31" t="s">
        <v>150</v>
      </c>
      <c r="C31" s="345" t="str">
        <f>"Case ID: "&amp;'Fan Control'!C17&amp;CHAR(10)&amp;"Evaporator Fan Motor Power: "&amp;'Fan Control'!H17&amp;" HP"&amp;CHAR(10)&amp;"Fan Control Type: "&amp;'Fan Control'!I17</f>
        <v xml:space="preserve">Case ID: 
Evaporator Fan Motor Power:  HP
Fan Control Type: </v>
      </c>
      <c r="D31">
        <f>'Fan Control'!K17</f>
        <v>0</v>
      </c>
      <c r="E31" t="s">
        <v>351</v>
      </c>
      <c r="F31">
        <f t="shared" si="0"/>
        <v>0</v>
      </c>
      <c r="G31" s="346">
        <f>'Fan Control'!L17</f>
        <v>0</v>
      </c>
      <c r="H31" s="353">
        <f>'Fan Control'!M17</f>
        <v>0</v>
      </c>
      <c r="I31">
        <f t="shared" si="1"/>
        <v>0</v>
      </c>
      <c r="J31" t="str">
        <f>'Fan Control'!O17</f>
        <v/>
      </c>
      <c r="K31" t="e">
        <f t="shared" si="4"/>
        <v>#VALUE!</v>
      </c>
    </row>
    <row r="32" spans="1:11" ht="42.75" customHeight="1" x14ac:dyDescent="0.2">
      <c r="A32">
        <v>32</v>
      </c>
      <c r="B32" t="s">
        <v>352</v>
      </c>
      <c r="C32" s="345" t="str">
        <f>"Condenser ID: "&amp;'Float Control'!C8&amp;CHAR(10)&amp;"Unit Type: "&amp;'Float Control'!G8&amp;CHAR(10)&amp;"Unit Size: "&amp;'Float Control'!H8&amp;" ton(s)"</f>
        <v>Condenser ID: 
Unit Type: 
Unit Size:  ton(s)</v>
      </c>
      <c r="D32">
        <f>'Float Control'!I8</f>
        <v>0</v>
      </c>
      <c r="E32" t="s">
        <v>353</v>
      </c>
      <c r="F32">
        <f t="shared" si="0"/>
        <v>0</v>
      </c>
      <c r="G32" s="346">
        <f>'Float Control'!P8</f>
        <v>0</v>
      </c>
      <c r="H32" s="353">
        <f>'Float Control'!Q8</f>
        <v>0</v>
      </c>
      <c r="I32">
        <f t="shared" si="1"/>
        <v>0</v>
      </c>
      <c r="J32" t="str">
        <f>'Float Control'!S8</f>
        <v/>
      </c>
    </row>
    <row r="33" spans="1:10" ht="42.75" x14ac:dyDescent="0.2">
      <c r="A33">
        <v>33</v>
      </c>
      <c r="B33" t="s">
        <v>352</v>
      </c>
      <c r="C33" s="345" t="str">
        <f>"Condenser ID: "&amp;'Float Control'!C9&amp;CHAR(10)&amp;"Unit Type: "&amp;'Float Control'!G9&amp;CHAR(10)&amp;"Unit Size: "&amp;'Float Control'!H9&amp;" ton(s)"</f>
        <v>Condenser ID: 
Unit Type: 
Unit Size:  ton(s)</v>
      </c>
      <c r="D33">
        <f>'Float Control'!I9</f>
        <v>0</v>
      </c>
      <c r="E33" t="s">
        <v>353</v>
      </c>
      <c r="F33">
        <f t="shared" si="0"/>
        <v>0</v>
      </c>
      <c r="G33" s="346">
        <f>'Float Control'!P9</f>
        <v>0</v>
      </c>
      <c r="H33" s="353">
        <f>'Float Control'!Q9</f>
        <v>0</v>
      </c>
      <c r="I33">
        <f t="shared" si="1"/>
        <v>0</v>
      </c>
      <c r="J33" t="str">
        <f>'Float Control'!S9</f>
        <v/>
      </c>
    </row>
    <row r="34" spans="1:10" ht="42.75" x14ac:dyDescent="0.2">
      <c r="A34">
        <v>34</v>
      </c>
      <c r="B34" t="s">
        <v>352</v>
      </c>
      <c r="C34" s="345" t="str">
        <f>"Condenser ID: "&amp;'Float Control'!C10&amp;CHAR(10)&amp;"Unit Type: "&amp;'Float Control'!G10&amp;CHAR(10)&amp;"Unit Size: "&amp;'Float Control'!H10&amp;" ton(s)"</f>
        <v>Condenser ID: 
Unit Type: 
Unit Size:  ton(s)</v>
      </c>
      <c r="D34">
        <f>'Float Control'!I10</f>
        <v>0</v>
      </c>
      <c r="E34" t="s">
        <v>353</v>
      </c>
      <c r="F34">
        <f t="shared" ref="F34:F65" si="5">IF(G34&gt;0,ProjectCost/COUNTIF(G$2:G$171,"&gt;0"),0)</f>
        <v>0</v>
      </c>
      <c r="G34" s="346">
        <f>'Float Control'!P10</f>
        <v>0</v>
      </c>
      <c r="H34" s="353">
        <f>'Float Control'!Q10</f>
        <v>0</v>
      </c>
      <c r="I34">
        <f t="shared" ref="I34:I65" si="6">G34*kWh_Rate+H34*kW_Rate</f>
        <v>0</v>
      </c>
      <c r="J34" t="str">
        <f>'Float Control'!S10</f>
        <v/>
      </c>
    </row>
    <row r="35" spans="1:10" ht="42.75" x14ac:dyDescent="0.2">
      <c r="A35">
        <v>35</v>
      </c>
      <c r="B35" t="s">
        <v>352</v>
      </c>
      <c r="C35" s="345" t="str">
        <f>"Condenser ID: "&amp;'Float Control'!C11&amp;CHAR(10)&amp;"Unit Type: "&amp;'Float Control'!G11&amp;CHAR(10)&amp;"Unit Size: "&amp;'Float Control'!H11&amp;" ton(s)"</f>
        <v>Condenser ID: 
Unit Type: 
Unit Size:  ton(s)</v>
      </c>
      <c r="D35">
        <f>'Float Control'!I11</f>
        <v>0</v>
      </c>
      <c r="E35" t="s">
        <v>353</v>
      </c>
      <c r="F35">
        <f t="shared" si="5"/>
        <v>0</v>
      </c>
      <c r="G35" s="346">
        <f>'Float Control'!P11</f>
        <v>0</v>
      </c>
      <c r="H35" s="353">
        <f>'Float Control'!Q11</f>
        <v>0</v>
      </c>
      <c r="I35">
        <f t="shared" si="6"/>
        <v>0</v>
      </c>
      <c r="J35" t="str">
        <f>'Float Control'!S11</f>
        <v/>
      </c>
    </row>
    <row r="36" spans="1:10" ht="42.75" x14ac:dyDescent="0.2">
      <c r="A36">
        <v>36</v>
      </c>
      <c r="B36" t="s">
        <v>352</v>
      </c>
      <c r="C36" s="345" t="str">
        <f>"Condenser ID: "&amp;'Float Control'!C12&amp;CHAR(10)&amp;"Unit Type: "&amp;'Float Control'!G12&amp;CHAR(10)&amp;"Unit Size: "&amp;'Float Control'!H12&amp;" ton(s)"</f>
        <v>Condenser ID: 
Unit Type: 
Unit Size:  ton(s)</v>
      </c>
      <c r="D36">
        <f>'Float Control'!I12</f>
        <v>0</v>
      </c>
      <c r="E36" t="s">
        <v>353</v>
      </c>
      <c r="F36">
        <f t="shared" si="5"/>
        <v>0</v>
      </c>
      <c r="G36" s="346">
        <f>'Float Control'!P12</f>
        <v>0</v>
      </c>
      <c r="H36" s="353">
        <f>'Float Control'!Q12</f>
        <v>0</v>
      </c>
      <c r="I36">
        <f t="shared" si="6"/>
        <v>0</v>
      </c>
      <c r="J36" t="str">
        <f>'Float Control'!S12</f>
        <v/>
      </c>
    </row>
    <row r="37" spans="1:10" ht="42.75" x14ac:dyDescent="0.2">
      <c r="A37">
        <v>37</v>
      </c>
      <c r="B37" t="s">
        <v>352</v>
      </c>
      <c r="C37" s="345" t="str">
        <f>"Condenser ID: "&amp;'Float Control'!C13&amp;CHAR(10)&amp;"Unit Type: "&amp;'Float Control'!G13&amp;CHAR(10)&amp;"Unit Size: "&amp;'Float Control'!H13&amp;" ton(s)"</f>
        <v>Condenser ID: 
Unit Type: 
Unit Size:  ton(s)</v>
      </c>
      <c r="D37">
        <f>'Float Control'!I13</f>
        <v>0</v>
      </c>
      <c r="E37" t="s">
        <v>353</v>
      </c>
      <c r="F37">
        <f t="shared" si="5"/>
        <v>0</v>
      </c>
      <c r="G37" s="346">
        <f>'Float Control'!P13</f>
        <v>0</v>
      </c>
      <c r="H37" s="353">
        <f>'Float Control'!Q13</f>
        <v>0</v>
      </c>
      <c r="I37">
        <f t="shared" si="6"/>
        <v>0</v>
      </c>
      <c r="J37" t="str">
        <f>'Float Control'!S13</f>
        <v/>
      </c>
    </row>
    <row r="38" spans="1:10" ht="42.75" x14ac:dyDescent="0.2">
      <c r="A38">
        <v>38</v>
      </c>
      <c r="B38" t="s">
        <v>352</v>
      </c>
      <c r="C38" s="345" t="str">
        <f>"Condenser ID: "&amp;'Float Control'!C14&amp;CHAR(10)&amp;"Unit Type: "&amp;'Float Control'!G14&amp;CHAR(10)&amp;"Unit Size: "&amp;'Float Control'!H14&amp;" ton(s)"</f>
        <v>Condenser ID: 
Unit Type: 
Unit Size:  ton(s)</v>
      </c>
      <c r="D38">
        <f>'Float Control'!I14</f>
        <v>0</v>
      </c>
      <c r="E38" t="s">
        <v>353</v>
      </c>
      <c r="F38">
        <f t="shared" si="5"/>
        <v>0</v>
      </c>
      <c r="G38" s="346">
        <f>'Float Control'!P14</f>
        <v>0</v>
      </c>
      <c r="H38" s="353">
        <f>'Float Control'!Q14</f>
        <v>0</v>
      </c>
      <c r="I38">
        <f t="shared" si="6"/>
        <v>0</v>
      </c>
      <c r="J38" t="str">
        <f>'Float Control'!S14</f>
        <v/>
      </c>
    </row>
    <row r="39" spans="1:10" ht="42.75" x14ac:dyDescent="0.2">
      <c r="A39">
        <v>39</v>
      </c>
      <c r="B39" t="s">
        <v>352</v>
      </c>
      <c r="C39" s="345" t="str">
        <f>"Condenser ID: "&amp;'Float Control'!C15&amp;CHAR(10)&amp;"Unit Type: "&amp;'Float Control'!G15&amp;CHAR(10)&amp;"Unit Size: "&amp;'Float Control'!H15&amp;" ton(s)"</f>
        <v>Condenser ID: 
Unit Type: 
Unit Size:  ton(s)</v>
      </c>
      <c r="D39">
        <f>'Float Control'!I15</f>
        <v>0</v>
      </c>
      <c r="E39" t="s">
        <v>353</v>
      </c>
      <c r="F39">
        <f t="shared" si="5"/>
        <v>0</v>
      </c>
      <c r="G39" s="346">
        <f>'Float Control'!P15</f>
        <v>0</v>
      </c>
      <c r="H39" s="353">
        <f>'Float Control'!Q15</f>
        <v>0</v>
      </c>
      <c r="I39">
        <f t="shared" si="6"/>
        <v>0</v>
      </c>
      <c r="J39" t="str">
        <f>'Float Control'!S15</f>
        <v/>
      </c>
    </row>
    <row r="40" spans="1:10" ht="42.75" x14ac:dyDescent="0.2">
      <c r="A40">
        <v>40</v>
      </c>
      <c r="B40" t="s">
        <v>352</v>
      </c>
      <c r="C40" s="345" t="str">
        <f>"Condenser ID: "&amp;'Float Control'!C16&amp;CHAR(10)&amp;"Unit Type: "&amp;'Float Control'!G16&amp;CHAR(10)&amp;"Unit Size: "&amp;'Float Control'!H16&amp;" ton(s)"</f>
        <v>Condenser ID: 
Unit Type: 
Unit Size:  ton(s)</v>
      </c>
      <c r="D40">
        <f>'Float Control'!I16</f>
        <v>0</v>
      </c>
      <c r="E40" t="s">
        <v>353</v>
      </c>
      <c r="F40">
        <f t="shared" si="5"/>
        <v>0</v>
      </c>
      <c r="G40" s="346">
        <f>'Float Control'!P16</f>
        <v>0</v>
      </c>
      <c r="H40" s="353">
        <f>'Float Control'!Q16</f>
        <v>0</v>
      </c>
      <c r="I40">
        <f t="shared" si="6"/>
        <v>0</v>
      </c>
      <c r="J40" t="str">
        <f>'Float Control'!S16</f>
        <v/>
      </c>
    </row>
    <row r="41" spans="1:10" ht="42.75" x14ac:dyDescent="0.2">
      <c r="A41">
        <v>41</v>
      </c>
      <c r="B41" t="s">
        <v>352</v>
      </c>
      <c r="C41" s="345" t="str">
        <f>"Condenser ID: "&amp;'Float Control'!C17&amp;CHAR(10)&amp;"Unit Type: "&amp;'Float Control'!G17&amp;CHAR(10)&amp;"Unit Size: "&amp;'Float Control'!H17&amp;" ton(s)"</f>
        <v>Condenser ID: 
Unit Type: 
Unit Size:  ton(s)</v>
      </c>
      <c r="D41">
        <f>'Float Control'!I17</f>
        <v>0</v>
      </c>
      <c r="E41" t="s">
        <v>353</v>
      </c>
      <c r="F41">
        <f t="shared" si="5"/>
        <v>0</v>
      </c>
      <c r="G41" s="346">
        <f>'Float Control'!P17</f>
        <v>0</v>
      </c>
      <c r="H41" s="353">
        <f>'Float Control'!Q17</f>
        <v>0</v>
      </c>
      <c r="I41">
        <f t="shared" si="6"/>
        <v>0</v>
      </c>
      <c r="J41" t="str">
        <f>'Float Control'!S17</f>
        <v/>
      </c>
    </row>
    <row r="42" spans="1:10" ht="42.75" x14ac:dyDescent="0.2">
      <c r="A42">
        <v>42</v>
      </c>
      <c r="B42" t="s">
        <v>354</v>
      </c>
      <c r="C42" s="345" t="str">
        <f>"Case ID: "&amp;'Anti Sweat'!C8&amp;CHAR(10)&amp;"Case Type: "&amp;'Anti Sweat'!G8&amp;CHAR(10)&amp;"Control Type: "&amp;'Anti Sweat'!H8</f>
        <v xml:space="preserve">Case ID: 
Case Type: 
Control Type: </v>
      </c>
      <c r="D42">
        <f>'Anti Sweat'!I8</f>
        <v>0</v>
      </c>
      <c r="E42" t="s">
        <v>355</v>
      </c>
      <c r="F42">
        <f t="shared" si="5"/>
        <v>0</v>
      </c>
      <c r="G42" s="346">
        <f>'Anti Sweat'!L8</f>
        <v>0</v>
      </c>
      <c r="H42" s="353">
        <f>'Anti Sweat'!M8</f>
        <v>0</v>
      </c>
      <c r="I42">
        <f t="shared" si="6"/>
        <v>0</v>
      </c>
      <c r="J42" t="str">
        <f>'Anti Sweat'!R8</f>
        <v/>
      </c>
    </row>
    <row r="43" spans="1:10" ht="42.75" x14ac:dyDescent="0.2">
      <c r="A43">
        <v>43</v>
      </c>
      <c r="B43" t="s">
        <v>354</v>
      </c>
      <c r="C43" s="345" t="str">
        <f>"Case ID: "&amp;'Anti Sweat'!C9&amp;CHAR(10)&amp;"Case Type: "&amp;'Anti Sweat'!G9&amp;CHAR(10)&amp;"Control Type: "&amp;'Anti Sweat'!H9</f>
        <v xml:space="preserve">Case ID: 
Case Type: 
Control Type: </v>
      </c>
      <c r="D43">
        <f>'Anti Sweat'!I9</f>
        <v>0</v>
      </c>
      <c r="E43" t="s">
        <v>355</v>
      </c>
      <c r="F43">
        <f t="shared" si="5"/>
        <v>0</v>
      </c>
      <c r="G43" s="346">
        <f>'Anti Sweat'!L9</f>
        <v>0</v>
      </c>
      <c r="H43" s="353">
        <f>'Anti Sweat'!M9</f>
        <v>0</v>
      </c>
      <c r="I43">
        <f t="shared" si="6"/>
        <v>0</v>
      </c>
      <c r="J43" t="str">
        <f>'Anti Sweat'!R9</f>
        <v/>
      </c>
    </row>
    <row r="44" spans="1:10" ht="42.75" x14ac:dyDescent="0.2">
      <c r="A44">
        <v>44</v>
      </c>
      <c r="B44" t="s">
        <v>354</v>
      </c>
      <c r="C44" s="345" t="str">
        <f>"Case ID: "&amp;'Anti Sweat'!C10&amp;CHAR(10)&amp;"Case Type: "&amp;'Anti Sweat'!G10&amp;CHAR(10)&amp;"Control Type: "&amp;'Anti Sweat'!H10</f>
        <v xml:space="preserve">Case ID: 
Case Type: 
Control Type: </v>
      </c>
      <c r="D44">
        <f>'Anti Sweat'!I10</f>
        <v>0</v>
      </c>
      <c r="E44" t="s">
        <v>355</v>
      </c>
      <c r="F44">
        <f t="shared" si="5"/>
        <v>0</v>
      </c>
      <c r="G44" s="346">
        <f>'Anti Sweat'!L10</f>
        <v>0</v>
      </c>
      <c r="H44" s="353">
        <f>'Anti Sweat'!M10</f>
        <v>0</v>
      </c>
      <c r="I44">
        <f t="shared" si="6"/>
        <v>0</v>
      </c>
      <c r="J44" t="str">
        <f>'Anti Sweat'!R10</f>
        <v/>
      </c>
    </row>
    <row r="45" spans="1:10" ht="42.75" x14ac:dyDescent="0.2">
      <c r="A45">
        <v>45</v>
      </c>
      <c r="B45" t="s">
        <v>354</v>
      </c>
      <c r="C45" s="345" t="str">
        <f>"Case ID: "&amp;'Anti Sweat'!C11&amp;CHAR(10)&amp;"Case Type: "&amp;'Anti Sweat'!G11&amp;CHAR(10)&amp;"Control Type: "&amp;'Anti Sweat'!H11</f>
        <v xml:space="preserve">Case ID: 
Case Type: 
Control Type: </v>
      </c>
      <c r="D45">
        <f>'Anti Sweat'!I11</f>
        <v>0</v>
      </c>
      <c r="E45" t="s">
        <v>355</v>
      </c>
      <c r="F45">
        <f t="shared" si="5"/>
        <v>0</v>
      </c>
      <c r="G45" s="346">
        <f>'Anti Sweat'!L11</f>
        <v>0</v>
      </c>
      <c r="H45" s="353">
        <f>'Anti Sweat'!M11</f>
        <v>0</v>
      </c>
      <c r="I45">
        <f t="shared" si="6"/>
        <v>0</v>
      </c>
      <c r="J45" t="str">
        <f>'Anti Sweat'!R11</f>
        <v/>
      </c>
    </row>
    <row r="46" spans="1:10" ht="42.75" x14ac:dyDescent="0.2">
      <c r="A46">
        <v>46</v>
      </c>
      <c r="B46" t="s">
        <v>354</v>
      </c>
      <c r="C46" s="345" t="str">
        <f>"Case ID: "&amp;'Anti Sweat'!C12&amp;CHAR(10)&amp;"Case Type: "&amp;'Anti Sweat'!G12&amp;CHAR(10)&amp;"Control Type: "&amp;'Anti Sweat'!H12</f>
        <v xml:space="preserve">Case ID: 
Case Type: 
Control Type: </v>
      </c>
      <c r="D46">
        <f>'Anti Sweat'!I12</f>
        <v>0</v>
      </c>
      <c r="E46" t="s">
        <v>355</v>
      </c>
      <c r="F46">
        <f t="shared" si="5"/>
        <v>0</v>
      </c>
      <c r="G46" s="346">
        <f>'Anti Sweat'!L12</f>
        <v>0</v>
      </c>
      <c r="H46" s="353">
        <f>'Anti Sweat'!M12</f>
        <v>0</v>
      </c>
      <c r="I46">
        <f t="shared" si="6"/>
        <v>0</v>
      </c>
      <c r="J46" t="str">
        <f>'Anti Sweat'!R12</f>
        <v/>
      </c>
    </row>
    <row r="47" spans="1:10" ht="42.75" x14ac:dyDescent="0.2">
      <c r="A47">
        <v>47</v>
      </c>
      <c r="B47" t="s">
        <v>354</v>
      </c>
      <c r="C47" s="345" t="str">
        <f>"Case ID: "&amp;'Anti Sweat'!C13&amp;CHAR(10)&amp;"Case Type: "&amp;'Anti Sweat'!G13&amp;CHAR(10)&amp;"Control Type: "&amp;'Anti Sweat'!H13</f>
        <v xml:space="preserve">Case ID: 
Case Type: 
Control Type: </v>
      </c>
      <c r="D47">
        <f>'Anti Sweat'!I13</f>
        <v>0</v>
      </c>
      <c r="E47" t="s">
        <v>355</v>
      </c>
      <c r="F47">
        <f t="shared" si="5"/>
        <v>0</v>
      </c>
      <c r="G47" s="346">
        <f>'Anti Sweat'!L13</f>
        <v>0</v>
      </c>
      <c r="H47" s="353">
        <f>'Anti Sweat'!M13</f>
        <v>0</v>
      </c>
      <c r="I47">
        <f t="shared" si="6"/>
        <v>0</v>
      </c>
      <c r="J47" t="str">
        <f>'Anti Sweat'!R13</f>
        <v/>
      </c>
    </row>
    <row r="48" spans="1:10" ht="42.75" x14ac:dyDescent="0.2">
      <c r="A48">
        <v>48</v>
      </c>
      <c r="B48" t="s">
        <v>354</v>
      </c>
      <c r="C48" s="345" t="str">
        <f>"Case ID: "&amp;'Anti Sweat'!C14&amp;CHAR(10)&amp;"Case Type: "&amp;'Anti Sweat'!G14&amp;CHAR(10)&amp;"Control Type: "&amp;'Anti Sweat'!H14</f>
        <v xml:space="preserve">Case ID: 
Case Type: 
Control Type: </v>
      </c>
      <c r="D48">
        <f>'Anti Sweat'!I14</f>
        <v>0</v>
      </c>
      <c r="E48" t="s">
        <v>355</v>
      </c>
      <c r="F48">
        <f t="shared" si="5"/>
        <v>0</v>
      </c>
      <c r="G48" s="346">
        <f>'Anti Sweat'!L14</f>
        <v>0</v>
      </c>
      <c r="H48" s="353">
        <f>'Anti Sweat'!M14</f>
        <v>0</v>
      </c>
      <c r="I48">
        <f t="shared" si="6"/>
        <v>0</v>
      </c>
      <c r="J48" t="str">
        <f>'Anti Sweat'!R14</f>
        <v/>
      </c>
    </row>
    <row r="49" spans="1:10" ht="42.75" x14ac:dyDescent="0.2">
      <c r="A49">
        <v>49</v>
      </c>
      <c r="B49" t="s">
        <v>354</v>
      </c>
      <c r="C49" s="345" t="str">
        <f>"Case ID: "&amp;'Anti Sweat'!C15&amp;CHAR(10)&amp;"Case Type: "&amp;'Anti Sweat'!G15&amp;CHAR(10)&amp;"Control Type: "&amp;'Anti Sweat'!H15</f>
        <v xml:space="preserve">Case ID: 
Case Type: 
Control Type: </v>
      </c>
      <c r="D49">
        <f>'Anti Sweat'!I15</f>
        <v>0</v>
      </c>
      <c r="E49" t="s">
        <v>355</v>
      </c>
      <c r="F49">
        <f t="shared" si="5"/>
        <v>0</v>
      </c>
      <c r="G49" s="346">
        <f>'Anti Sweat'!L15</f>
        <v>0</v>
      </c>
      <c r="H49" s="353">
        <f>'Anti Sweat'!M15</f>
        <v>0</v>
      </c>
      <c r="I49">
        <f t="shared" si="6"/>
        <v>0</v>
      </c>
      <c r="J49" t="str">
        <f>'Anti Sweat'!R15</f>
        <v/>
      </c>
    </row>
    <row r="50" spans="1:10" ht="42.75" x14ac:dyDescent="0.2">
      <c r="A50">
        <v>50</v>
      </c>
      <c r="B50" t="s">
        <v>354</v>
      </c>
      <c r="C50" s="345" t="str">
        <f>"Case ID: "&amp;'Anti Sweat'!C16&amp;CHAR(10)&amp;"Case Type: "&amp;'Anti Sweat'!G16&amp;CHAR(10)&amp;"Control Type: "&amp;'Anti Sweat'!H16</f>
        <v xml:space="preserve">Case ID: 
Case Type: 
Control Type: </v>
      </c>
      <c r="D50">
        <f>'Anti Sweat'!I16</f>
        <v>0</v>
      </c>
      <c r="E50" t="s">
        <v>355</v>
      </c>
      <c r="F50">
        <f t="shared" si="5"/>
        <v>0</v>
      </c>
      <c r="G50" s="346">
        <f>'Anti Sweat'!L16</f>
        <v>0</v>
      </c>
      <c r="H50" s="353">
        <f>'Anti Sweat'!M16</f>
        <v>0</v>
      </c>
      <c r="I50">
        <f t="shared" si="6"/>
        <v>0</v>
      </c>
      <c r="J50" t="str">
        <f>'Anti Sweat'!R16</f>
        <v/>
      </c>
    </row>
    <row r="51" spans="1:10" ht="42.75" x14ac:dyDescent="0.2">
      <c r="A51">
        <v>51</v>
      </c>
      <c r="B51" t="s">
        <v>354</v>
      </c>
      <c r="C51" s="345" t="str">
        <f>"Case ID: "&amp;'Anti Sweat'!C17&amp;CHAR(10)&amp;"Case Type: "&amp;'Anti Sweat'!G17&amp;CHAR(10)&amp;"Control Type: "&amp;'Anti Sweat'!H17</f>
        <v xml:space="preserve">Case ID: 
Case Type: 
Control Type: </v>
      </c>
      <c r="D51">
        <f>'Anti Sweat'!I17</f>
        <v>0</v>
      </c>
      <c r="E51" t="s">
        <v>355</v>
      </c>
      <c r="F51">
        <f t="shared" si="5"/>
        <v>0</v>
      </c>
      <c r="G51" s="346">
        <f>'Anti Sweat'!L17</f>
        <v>0</v>
      </c>
      <c r="H51" s="353">
        <f>'Anti Sweat'!M17</f>
        <v>0</v>
      </c>
      <c r="I51">
        <f t="shared" si="6"/>
        <v>0</v>
      </c>
      <c r="J51" t="str">
        <f>'Anti Sweat'!R17</f>
        <v/>
      </c>
    </row>
    <row r="52" spans="1:10" ht="28.5" x14ac:dyDescent="0.2">
      <c r="A52">
        <v>52</v>
      </c>
      <c r="B52" t="s">
        <v>157</v>
      </c>
      <c r="C52" s="345" t="str">
        <f>"Case ID: "&amp;'Coil Defrost'!C8&amp;CHAR(10)&amp;"Case Type: "&amp;'Coil Defrost'!G8</f>
        <v xml:space="preserve">Case ID: 
Case Type: </v>
      </c>
      <c r="D52">
        <f>'Coil Defrost'!H8</f>
        <v>0</v>
      </c>
      <c r="E52" t="s">
        <v>356</v>
      </c>
      <c r="F52">
        <f t="shared" si="5"/>
        <v>0</v>
      </c>
      <c r="G52" s="346">
        <f>'Coil Defrost'!M8</f>
        <v>0</v>
      </c>
      <c r="H52" s="353">
        <f>'Coil Defrost'!N8</f>
        <v>0</v>
      </c>
      <c r="I52">
        <f t="shared" si="6"/>
        <v>0</v>
      </c>
      <c r="J52" t="str">
        <f>'Coil Defrost'!P8</f>
        <v/>
      </c>
    </row>
    <row r="53" spans="1:10" ht="28.5" x14ac:dyDescent="0.2">
      <c r="A53">
        <v>53</v>
      </c>
      <c r="B53" t="s">
        <v>157</v>
      </c>
      <c r="C53" s="345" t="str">
        <f>"Case ID: "&amp;'Coil Defrost'!C9&amp;CHAR(10)&amp;"Case Type: "&amp;'Coil Defrost'!G9</f>
        <v xml:space="preserve">Case ID: 
Case Type: </v>
      </c>
      <c r="D53">
        <f>'Coil Defrost'!H9</f>
        <v>0</v>
      </c>
      <c r="E53" t="s">
        <v>356</v>
      </c>
      <c r="F53">
        <f t="shared" si="5"/>
        <v>0</v>
      </c>
      <c r="G53" s="346">
        <f>'Coil Defrost'!M9</f>
        <v>0</v>
      </c>
      <c r="H53" s="353">
        <f>'Coil Defrost'!N9</f>
        <v>0</v>
      </c>
      <c r="I53">
        <f t="shared" si="6"/>
        <v>0</v>
      </c>
      <c r="J53" t="str">
        <f>'Coil Defrost'!P9</f>
        <v/>
      </c>
    </row>
    <row r="54" spans="1:10" ht="28.5" x14ac:dyDescent="0.2">
      <c r="A54">
        <v>54</v>
      </c>
      <c r="B54" t="s">
        <v>157</v>
      </c>
      <c r="C54" s="345" t="str">
        <f>"Case ID: "&amp;'Coil Defrost'!C10&amp;CHAR(10)&amp;"Case Type: "&amp;'Coil Defrost'!G10</f>
        <v xml:space="preserve">Case ID: 
Case Type: </v>
      </c>
      <c r="D54">
        <f>'Coil Defrost'!H10</f>
        <v>0</v>
      </c>
      <c r="E54" t="s">
        <v>356</v>
      </c>
      <c r="F54">
        <f t="shared" si="5"/>
        <v>0</v>
      </c>
      <c r="G54" s="346">
        <f>'Coil Defrost'!M10</f>
        <v>0</v>
      </c>
      <c r="H54" s="353">
        <f>'Coil Defrost'!N10</f>
        <v>0</v>
      </c>
      <c r="I54">
        <f t="shared" si="6"/>
        <v>0</v>
      </c>
      <c r="J54" t="str">
        <f>'Coil Defrost'!P10</f>
        <v/>
      </c>
    </row>
    <row r="55" spans="1:10" ht="28.5" x14ac:dyDescent="0.2">
      <c r="A55">
        <v>55</v>
      </c>
      <c r="B55" t="s">
        <v>157</v>
      </c>
      <c r="C55" s="345" t="str">
        <f>"Case ID: "&amp;'Coil Defrost'!C11&amp;CHAR(10)&amp;"Case Type: "&amp;'Coil Defrost'!G11</f>
        <v xml:space="preserve">Case ID: 
Case Type: </v>
      </c>
      <c r="D55">
        <f>'Coil Defrost'!H11</f>
        <v>0</v>
      </c>
      <c r="E55" t="s">
        <v>356</v>
      </c>
      <c r="F55">
        <f t="shared" si="5"/>
        <v>0</v>
      </c>
      <c r="G55" s="346">
        <f>'Coil Defrost'!M11</f>
        <v>0</v>
      </c>
      <c r="H55" s="353">
        <f>'Coil Defrost'!N11</f>
        <v>0</v>
      </c>
      <c r="I55">
        <f t="shared" si="6"/>
        <v>0</v>
      </c>
      <c r="J55" t="str">
        <f>'Coil Defrost'!P11</f>
        <v/>
      </c>
    </row>
    <row r="56" spans="1:10" ht="28.5" x14ac:dyDescent="0.2">
      <c r="A56">
        <v>56</v>
      </c>
      <c r="B56" t="s">
        <v>157</v>
      </c>
      <c r="C56" s="345" t="str">
        <f>"Case ID: "&amp;'Coil Defrost'!C12&amp;CHAR(10)&amp;"Case Type: "&amp;'Coil Defrost'!G12</f>
        <v xml:space="preserve">Case ID: 
Case Type: </v>
      </c>
      <c r="D56">
        <f>'Coil Defrost'!H12</f>
        <v>0</v>
      </c>
      <c r="E56" t="s">
        <v>356</v>
      </c>
      <c r="F56">
        <f t="shared" si="5"/>
        <v>0</v>
      </c>
      <c r="G56" s="346">
        <f>'Coil Defrost'!M12</f>
        <v>0</v>
      </c>
      <c r="H56" s="353">
        <f>'Coil Defrost'!N12</f>
        <v>0</v>
      </c>
      <c r="I56">
        <f t="shared" si="6"/>
        <v>0</v>
      </c>
      <c r="J56" t="str">
        <f>'Coil Defrost'!P12</f>
        <v/>
      </c>
    </row>
    <row r="57" spans="1:10" ht="28.5" x14ac:dyDescent="0.2">
      <c r="A57">
        <v>57</v>
      </c>
      <c r="B57" t="s">
        <v>157</v>
      </c>
      <c r="C57" s="345" t="str">
        <f>"Case ID: "&amp;'Coil Defrost'!C13&amp;CHAR(10)&amp;"Case Type: "&amp;'Coil Defrost'!G13</f>
        <v xml:space="preserve">Case ID: 
Case Type: </v>
      </c>
      <c r="D57">
        <f>'Coil Defrost'!H13</f>
        <v>0</v>
      </c>
      <c r="E57" t="s">
        <v>356</v>
      </c>
      <c r="F57">
        <f t="shared" si="5"/>
        <v>0</v>
      </c>
      <c r="G57" s="346">
        <f>'Coil Defrost'!M13</f>
        <v>0</v>
      </c>
      <c r="H57" s="353">
        <f>'Coil Defrost'!N13</f>
        <v>0</v>
      </c>
      <c r="I57">
        <f t="shared" si="6"/>
        <v>0</v>
      </c>
      <c r="J57" t="str">
        <f>'Coil Defrost'!P13</f>
        <v/>
      </c>
    </row>
    <row r="58" spans="1:10" ht="28.5" x14ac:dyDescent="0.2">
      <c r="A58">
        <v>58</v>
      </c>
      <c r="B58" t="s">
        <v>157</v>
      </c>
      <c r="C58" s="345" t="str">
        <f>"Case ID: "&amp;'Coil Defrost'!C14&amp;CHAR(10)&amp;"Case Type: "&amp;'Coil Defrost'!G14</f>
        <v xml:space="preserve">Case ID: 
Case Type: </v>
      </c>
      <c r="D58">
        <f>'Coil Defrost'!H14</f>
        <v>0</v>
      </c>
      <c r="E58" t="s">
        <v>356</v>
      </c>
      <c r="F58">
        <f t="shared" si="5"/>
        <v>0</v>
      </c>
      <c r="G58" s="346">
        <f>'Coil Defrost'!M14</f>
        <v>0</v>
      </c>
      <c r="H58" s="353">
        <f>'Coil Defrost'!N14</f>
        <v>0</v>
      </c>
      <c r="I58">
        <f t="shared" si="6"/>
        <v>0</v>
      </c>
      <c r="J58" t="str">
        <f>'Coil Defrost'!P14</f>
        <v/>
      </c>
    </row>
    <row r="59" spans="1:10" ht="28.5" x14ac:dyDescent="0.2">
      <c r="A59">
        <v>59</v>
      </c>
      <c r="B59" t="s">
        <v>157</v>
      </c>
      <c r="C59" s="345" t="str">
        <f>"Case ID: "&amp;'Coil Defrost'!C15&amp;CHAR(10)&amp;"Case Type: "&amp;'Coil Defrost'!G15</f>
        <v xml:space="preserve">Case ID: 
Case Type: </v>
      </c>
      <c r="D59">
        <f>'Coil Defrost'!H15</f>
        <v>0</v>
      </c>
      <c r="E59" t="s">
        <v>356</v>
      </c>
      <c r="F59">
        <f t="shared" si="5"/>
        <v>0</v>
      </c>
      <c r="G59" s="346">
        <f>'Coil Defrost'!M15</f>
        <v>0</v>
      </c>
      <c r="H59" s="353">
        <f>'Coil Defrost'!N15</f>
        <v>0</v>
      </c>
      <c r="I59">
        <f t="shared" si="6"/>
        <v>0</v>
      </c>
      <c r="J59" t="str">
        <f>'Coil Defrost'!P15</f>
        <v/>
      </c>
    </row>
    <row r="60" spans="1:10" ht="28.5" x14ac:dyDescent="0.2">
      <c r="A60">
        <v>60</v>
      </c>
      <c r="B60" t="s">
        <v>157</v>
      </c>
      <c r="C60" s="345" t="str">
        <f>"Case ID: "&amp;'Coil Defrost'!C16&amp;CHAR(10)&amp;"Case Type: "&amp;'Coil Defrost'!G16</f>
        <v xml:space="preserve">Case ID: 
Case Type: </v>
      </c>
      <c r="D60">
        <f>'Coil Defrost'!H16</f>
        <v>0</v>
      </c>
      <c r="E60" t="s">
        <v>356</v>
      </c>
      <c r="F60">
        <f t="shared" si="5"/>
        <v>0</v>
      </c>
      <c r="G60" s="346">
        <f>'Coil Defrost'!M16</f>
        <v>0</v>
      </c>
      <c r="H60" s="353">
        <f>'Coil Defrost'!N16</f>
        <v>0</v>
      </c>
      <c r="I60">
        <f t="shared" si="6"/>
        <v>0</v>
      </c>
      <c r="J60" t="str">
        <f>'Coil Defrost'!P16</f>
        <v/>
      </c>
    </row>
    <row r="61" spans="1:10" ht="28.5" x14ac:dyDescent="0.2">
      <c r="A61">
        <v>61</v>
      </c>
      <c r="B61" t="s">
        <v>157</v>
      </c>
      <c r="C61" s="345" t="str">
        <f>"Case ID: "&amp;'Coil Defrost'!C17&amp;CHAR(10)&amp;"Case Type: "&amp;'Coil Defrost'!G17</f>
        <v xml:space="preserve">Case ID: 
Case Type: </v>
      </c>
      <c r="D61">
        <f>'Coil Defrost'!H17</f>
        <v>0</v>
      </c>
      <c r="E61" t="s">
        <v>356</v>
      </c>
      <c r="F61">
        <f t="shared" si="5"/>
        <v>0</v>
      </c>
      <c r="G61" s="346">
        <f>'Coil Defrost'!M17</f>
        <v>0</v>
      </c>
      <c r="H61" s="353">
        <f>'Coil Defrost'!N17</f>
        <v>0</v>
      </c>
      <c r="I61">
        <f t="shared" si="6"/>
        <v>0</v>
      </c>
      <c r="J61" t="str">
        <f>'Coil Defrost'!P17</f>
        <v/>
      </c>
    </row>
    <row r="62" spans="1:10" ht="28.5" x14ac:dyDescent="0.2">
      <c r="A62">
        <v>62</v>
      </c>
      <c r="B62" t="s">
        <v>158</v>
      </c>
      <c r="C62" s="345" t="str">
        <f>"Compressor ID: "&amp;'VS Ref Comp'!C8&amp;CHAR(10)&amp;"Compressor Size: "&amp;'VS Ref Comp'!H8&amp;" ton(s)"</f>
        <v>Compressor ID: 
Compressor Size:  ton(s)</v>
      </c>
      <c r="D62">
        <f>'VS Ref Comp'!I8</f>
        <v>0</v>
      </c>
      <c r="E62" t="s">
        <v>357</v>
      </c>
      <c r="F62">
        <f t="shared" si="5"/>
        <v>0</v>
      </c>
      <c r="G62" s="346">
        <f>'VS Ref Comp'!L8</f>
        <v>0</v>
      </c>
      <c r="H62" s="353">
        <f>'VS Ref Comp'!M8</f>
        <v>0</v>
      </c>
      <c r="I62">
        <f t="shared" si="6"/>
        <v>0</v>
      </c>
      <c r="J62" t="str">
        <f>'VS Ref Comp'!O8</f>
        <v/>
      </c>
    </row>
    <row r="63" spans="1:10" ht="28.5" x14ac:dyDescent="0.2">
      <c r="A63">
        <v>63</v>
      </c>
      <c r="B63" t="s">
        <v>158</v>
      </c>
      <c r="C63" s="345" t="str">
        <f>"Compressor ID: "&amp;'VS Ref Comp'!C9&amp;CHAR(10)&amp;"Compressor Size: "&amp;'VS Ref Comp'!H9&amp;" ton(s)"</f>
        <v>Compressor ID: 
Compressor Size:  ton(s)</v>
      </c>
      <c r="D63">
        <f>'VS Ref Comp'!I9</f>
        <v>0</v>
      </c>
      <c r="E63" t="s">
        <v>357</v>
      </c>
      <c r="F63">
        <f t="shared" si="5"/>
        <v>0</v>
      </c>
      <c r="G63" s="346">
        <f>'VS Ref Comp'!L9</f>
        <v>0</v>
      </c>
      <c r="H63" s="353">
        <f>'VS Ref Comp'!M9</f>
        <v>0</v>
      </c>
      <c r="I63">
        <f t="shared" si="6"/>
        <v>0</v>
      </c>
      <c r="J63" t="str">
        <f>'VS Ref Comp'!O9</f>
        <v/>
      </c>
    </row>
    <row r="64" spans="1:10" ht="28.5" x14ac:dyDescent="0.2">
      <c r="A64">
        <v>64</v>
      </c>
      <c r="B64" t="s">
        <v>158</v>
      </c>
      <c r="C64" s="345" t="str">
        <f>"Compressor ID: "&amp;'VS Ref Comp'!C10&amp;CHAR(10)&amp;"Compressor Size: "&amp;'VS Ref Comp'!H10&amp;" ton(s)"</f>
        <v>Compressor ID: 
Compressor Size:  ton(s)</v>
      </c>
      <c r="D64">
        <f>'VS Ref Comp'!I10</f>
        <v>0</v>
      </c>
      <c r="E64" t="s">
        <v>357</v>
      </c>
      <c r="F64">
        <f t="shared" si="5"/>
        <v>0</v>
      </c>
      <c r="G64" s="346">
        <f>'VS Ref Comp'!L10</f>
        <v>0</v>
      </c>
      <c r="H64" s="353">
        <f>'VS Ref Comp'!M10</f>
        <v>0</v>
      </c>
      <c r="I64">
        <f t="shared" si="6"/>
        <v>0</v>
      </c>
      <c r="J64" t="str">
        <f>'VS Ref Comp'!O10</f>
        <v/>
      </c>
    </row>
    <row r="65" spans="1:10" ht="28.5" x14ac:dyDescent="0.2">
      <c r="A65">
        <v>65</v>
      </c>
      <c r="B65" t="s">
        <v>158</v>
      </c>
      <c r="C65" s="345" t="str">
        <f>"Compressor ID: "&amp;'VS Ref Comp'!C11&amp;CHAR(10)&amp;"Compressor Size: "&amp;'VS Ref Comp'!H11&amp;" ton(s)"</f>
        <v>Compressor ID: 
Compressor Size:  ton(s)</v>
      </c>
      <c r="D65">
        <f>'VS Ref Comp'!I11</f>
        <v>0</v>
      </c>
      <c r="E65" t="s">
        <v>357</v>
      </c>
      <c r="F65">
        <f t="shared" si="5"/>
        <v>0</v>
      </c>
      <c r="G65" s="346">
        <f>'VS Ref Comp'!L11</f>
        <v>0</v>
      </c>
      <c r="H65" s="353">
        <f>'VS Ref Comp'!M11</f>
        <v>0</v>
      </c>
      <c r="I65">
        <f t="shared" si="6"/>
        <v>0</v>
      </c>
      <c r="J65" t="str">
        <f>'VS Ref Comp'!O11</f>
        <v/>
      </c>
    </row>
    <row r="66" spans="1:10" ht="28.5" x14ac:dyDescent="0.2">
      <c r="A66">
        <v>66</v>
      </c>
      <c r="B66" t="s">
        <v>158</v>
      </c>
      <c r="C66" s="345" t="str">
        <f>"Compressor ID: "&amp;'VS Ref Comp'!C12&amp;CHAR(10)&amp;"Compressor Size: "&amp;'VS Ref Comp'!H12&amp;" ton(s)"</f>
        <v>Compressor ID: 
Compressor Size:  ton(s)</v>
      </c>
      <c r="D66">
        <f>'VS Ref Comp'!I12</f>
        <v>0</v>
      </c>
      <c r="E66" t="s">
        <v>357</v>
      </c>
      <c r="F66">
        <f t="shared" ref="F66:F97" si="7">IF(G66&gt;0,ProjectCost/COUNTIF(G$2:G$171,"&gt;0"),0)</f>
        <v>0</v>
      </c>
      <c r="G66" s="346">
        <f>'VS Ref Comp'!L12</f>
        <v>0</v>
      </c>
      <c r="H66" s="353">
        <f>'VS Ref Comp'!M12</f>
        <v>0</v>
      </c>
      <c r="I66">
        <f t="shared" ref="I66:I97" si="8">G66*kWh_Rate+H66*kW_Rate</f>
        <v>0</v>
      </c>
      <c r="J66" t="str">
        <f>'VS Ref Comp'!O12</f>
        <v/>
      </c>
    </row>
    <row r="67" spans="1:10" ht="28.5" x14ac:dyDescent="0.2">
      <c r="A67">
        <v>67</v>
      </c>
      <c r="B67" t="s">
        <v>158</v>
      </c>
      <c r="C67" s="345" t="str">
        <f>"Compressor ID: "&amp;'VS Ref Comp'!C13&amp;CHAR(10)&amp;"Compressor Size: "&amp;'VS Ref Comp'!H13&amp;" ton(s)"</f>
        <v>Compressor ID: 
Compressor Size:  ton(s)</v>
      </c>
      <c r="D67">
        <f>'VS Ref Comp'!I13</f>
        <v>0</v>
      </c>
      <c r="E67" t="s">
        <v>357</v>
      </c>
      <c r="F67">
        <f t="shared" si="7"/>
        <v>0</v>
      </c>
      <c r="G67" s="346">
        <f>'VS Ref Comp'!L13</f>
        <v>0</v>
      </c>
      <c r="H67" s="353">
        <f>'VS Ref Comp'!M13</f>
        <v>0</v>
      </c>
      <c r="I67">
        <f t="shared" si="8"/>
        <v>0</v>
      </c>
      <c r="J67" t="str">
        <f>'VS Ref Comp'!O13</f>
        <v/>
      </c>
    </row>
    <row r="68" spans="1:10" ht="28.5" x14ac:dyDescent="0.2">
      <c r="A68">
        <v>68</v>
      </c>
      <c r="B68" t="s">
        <v>158</v>
      </c>
      <c r="C68" s="345" t="str">
        <f>"Compressor ID: "&amp;'VS Ref Comp'!C14&amp;CHAR(10)&amp;"Compressor Size: "&amp;'VS Ref Comp'!H14&amp;" ton(s)"</f>
        <v>Compressor ID: 
Compressor Size:  ton(s)</v>
      </c>
      <c r="D68">
        <f>'VS Ref Comp'!I14</f>
        <v>0</v>
      </c>
      <c r="E68" t="s">
        <v>357</v>
      </c>
      <c r="F68">
        <f t="shared" si="7"/>
        <v>0</v>
      </c>
      <c r="G68" s="346">
        <f>'VS Ref Comp'!L14</f>
        <v>0</v>
      </c>
      <c r="H68" s="353">
        <f>'VS Ref Comp'!M14</f>
        <v>0</v>
      </c>
      <c r="I68">
        <f t="shared" si="8"/>
        <v>0</v>
      </c>
      <c r="J68" t="str">
        <f>'VS Ref Comp'!O14</f>
        <v/>
      </c>
    </row>
    <row r="69" spans="1:10" ht="28.5" x14ac:dyDescent="0.2">
      <c r="A69">
        <v>69</v>
      </c>
      <c r="B69" t="s">
        <v>158</v>
      </c>
      <c r="C69" s="345" t="str">
        <f>"Compressor ID: "&amp;'VS Ref Comp'!C15&amp;CHAR(10)&amp;"Compressor Size: "&amp;'VS Ref Comp'!H15&amp;" ton(s)"</f>
        <v>Compressor ID: 
Compressor Size:  ton(s)</v>
      </c>
      <c r="D69">
        <f>'VS Ref Comp'!I15</f>
        <v>0</v>
      </c>
      <c r="E69" t="s">
        <v>357</v>
      </c>
      <c r="F69">
        <f t="shared" si="7"/>
        <v>0</v>
      </c>
      <c r="G69" s="346">
        <f>'VS Ref Comp'!L15</f>
        <v>0</v>
      </c>
      <c r="H69" s="353">
        <f>'VS Ref Comp'!M15</f>
        <v>0</v>
      </c>
      <c r="I69">
        <f t="shared" si="8"/>
        <v>0</v>
      </c>
      <c r="J69" t="str">
        <f>'VS Ref Comp'!O15</f>
        <v/>
      </c>
    </row>
    <row r="70" spans="1:10" ht="28.5" x14ac:dyDescent="0.2">
      <c r="A70">
        <v>70</v>
      </c>
      <c r="B70" t="s">
        <v>158</v>
      </c>
      <c r="C70" s="345" t="str">
        <f>"Compressor ID: "&amp;'VS Ref Comp'!C16&amp;CHAR(10)&amp;"Compressor Size: "&amp;'VS Ref Comp'!H16&amp;" ton(s)"</f>
        <v>Compressor ID: 
Compressor Size:  ton(s)</v>
      </c>
      <c r="D70">
        <f>'VS Ref Comp'!I16</f>
        <v>0</v>
      </c>
      <c r="E70" t="s">
        <v>357</v>
      </c>
      <c r="F70">
        <f t="shared" si="7"/>
        <v>0</v>
      </c>
      <c r="G70" s="346">
        <f>'VS Ref Comp'!L16</f>
        <v>0</v>
      </c>
      <c r="H70" s="353">
        <f>'VS Ref Comp'!M16</f>
        <v>0</v>
      </c>
      <c r="I70">
        <f t="shared" si="8"/>
        <v>0</v>
      </c>
      <c r="J70" t="str">
        <f>'VS Ref Comp'!O16</f>
        <v/>
      </c>
    </row>
    <row r="71" spans="1:10" ht="28.5" x14ac:dyDescent="0.2">
      <c r="A71">
        <v>71</v>
      </c>
      <c r="B71" t="s">
        <v>158</v>
      </c>
      <c r="C71" s="345" t="str">
        <f>"Compressor ID: "&amp;'VS Ref Comp'!C17&amp;CHAR(10)&amp;"Compressor Size: "&amp;'VS Ref Comp'!H17&amp;" ton(s)"</f>
        <v>Compressor ID: 
Compressor Size:  ton(s)</v>
      </c>
      <c r="D71">
        <f>'VS Ref Comp'!I17</f>
        <v>0</v>
      </c>
      <c r="E71" t="s">
        <v>357</v>
      </c>
      <c r="F71">
        <f t="shared" si="7"/>
        <v>0</v>
      </c>
      <c r="G71" s="346">
        <f>'VS Ref Comp'!L17</f>
        <v>0</v>
      </c>
      <c r="H71" s="353">
        <f>'VS Ref Comp'!M17</f>
        <v>0</v>
      </c>
      <c r="I71">
        <f t="shared" si="8"/>
        <v>0</v>
      </c>
      <c r="J71" t="str">
        <f>'VS Ref Comp'!O17</f>
        <v/>
      </c>
    </row>
    <row r="72" spans="1:10" ht="28.5" x14ac:dyDescent="0.2">
      <c r="A72">
        <v>72</v>
      </c>
      <c r="B72" t="s">
        <v>232</v>
      </c>
      <c r="C72" s="345" t="str">
        <f>"Case ID: "&amp;'Strip Curtains'!C8&amp;CHAR(10)&amp;"Case Description: "&amp;'Strip Curtains'!G8</f>
        <v xml:space="preserve">Case ID: 
Case Description: </v>
      </c>
      <c r="D72">
        <f>'Strip Curtains'!H8</f>
        <v>0</v>
      </c>
      <c r="E72" t="s">
        <v>356</v>
      </c>
      <c r="F72">
        <f t="shared" si="7"/>
        <v>0</v>
      </c>
      <c r="G72" s="346">
        <f>'Strip Curtains'!I8</f>
        <v>0</v>
      </c>
      <c r="H72" s="353">
        <f>'Strip Curtains'!J8</f>
        <v>0</v>
      </c>
      <c r="I72">
        <f t="shared" si="8"/>
        <v>0</v>
      </c>
      <c r="J72" t="str">
        <f>'Strip Curtains'!M8</f>
        <v/>
      </c>
    </row>
    <row r="73" spans="1:10" ht="28.5" x14ac:dyDescent="0.2">
      <c r="A73">
        <v>73</v>
      </c>
      <c r="B73" t="s">
        <v>232</v>
      </c>
      <c r="C73" s="345" t="str">
        <f>"Case ID: "&amp;'Strip Curtains'!C9&amp;CHAR(10)&amp;"Case Description: "&amp;'Strip Curtains'!G9</f>
        <v xml:space="preserve">Case ID: 
Case Description: </v>
      </c>
      <c r="D73">
        <f>'Strip Curtains'!H9</f>
        <v>0</v>
      </c>
      <c r="E73" t="s">
        <v>356</v>
      </c>
      <c r="F73">
        <f t="shared" si="7"/>
        <v>0</v>
      </c>
      <c r="G73" s="346">
        <f>'Strip Curtains'!I9</f>
        <v>0</v>
      </c>
      <c r="H73" s="353">
        <f>'Strip Curtains'!J9</f>
        <v>0</v>
      </c>
      <c r="I73">
        <f t="shared" si="8"/>
        <v>0</v>
      </c>
      <c r="J73" t="str">
        <f>'Strip Curtains'!M9</f>
        <v/>
      </c>
    </row>
    <row r="74" spans="1:10" ht="28.5" x14ac:dyDescent="0.2">
      <c r="A74">
        <v>74</v>
      </c>
      <c r="B74" t="s">
        <v>232</v>
      </c>
      <c r="C74" s="345" t="str">
        <f>"Case ID: "&amp;'Strip Curtains'!C10&amp;CHAR(10)&amp;"Case Description: "&amp;'Strip Curtains'!G10</f>
        <v xml:space="preserve">Case ID: 
Case Description: </v>
      </c>
      <c r="D74">
        <f>'Strip Curtains'!H10</f>
        <v>0</v>
      </c>
      <c r="E74" t="s">
        <v>356</v>
      </c>
      <c r="F74">
        <f t="shared" si="7"/>
        <v>0</v>
      </c>
      <c r="G74" s="346">
        <f>'Strip Curtains'!I10</f>
        <v>0</v>
      </c>
      <c r="H74" s="353">
        <f>'Strip Curtains'!J10</f>
        <v>0</v>
      </c>
      <c r="I74">
        <f t="shared" si="8"/>
        <v>0</v>
      </c>
      <c r="J74" t="str">
        <f>'Strip Curtains'!M10</f>
        <v/>
      </c>
    </row>
    <row r="75" spans="1:10" ht="28.5" x14ac:dyDescent="0.2">
      <c r="A75">
        <v>75</v>
      </c>
      <c r="B75" t="s">
        <v>232</v>
      </c>
      <c r="C75" s="345" t="str">
        <f>"Case ID: "&amp;'Strip Curtains'!C11&amp;CHAR(10)&amp;"Case Description: "&amp;'Strip Curtains'!G11</f>
        <v xml:space="preserve">Case ID: 
Case Description: </v>
      </c>
      <c r="D75">
        <f>'Strip Curtains'!H11</f>
        <v>0</v>
      </c>
      <c r="E75" t="s">
        <v>356</v>
      </c>
      <c r="F75">
        <f t="shared" si="7"/>
        <v>0</v>
      </c>
      <c r="G75" s="346">
        <f>'Strip Curtains'!I11</f>
        <v>0</v>
      </c>
      <c r="H75" s="353">
        <f>'Strip Curtains'!J11</f>
        <v>0</v>
      </c>
      <c r="I75">
        <f t="shared" si="8"/>
        <v>0</v>
      </c>
      <c r="J75" t="str">
        <f>'Strip Curtains'!M11</f>
        <v/>
      </c>
    </row>
    <row r="76" spans="1:10" ht="28.5" x14ac:dyDescent="0.2">
      <c r="A76">
        <v>76</v>
      </c>
      <c r="B76" t="s">
        <v>232</v>
      </c>
      <c r="C76" s="345" t="str">
        <f>"Case ID: "&amp;'Strip Curtains'!C12&amp;CHAR(10)&amp;"Case Description: "&amp;'Strip Curtains'!G12</f>
        <v xml:space="preserve">Case ID: 
Case Description: </v>
      </c>
      <c r="D76">
        <f>'Strip Curtains'!H12</f>
        <v>0</v>
      </c>
      <c r="E76" t="s">
        <v>356</v>
      </c>
      <c r="F76">
        <f t="shared" si="7"/>
        <v>0</v>
      </c>
      <c r="G76" s="346">
        <f>'Strip Curtains'!I12</f>
        <v>0</v>
      </c>
      <c r="H76" s="353">
        <f>'Strip Curtains'!J12</f>
        <v>0</v>
      </c>
      <c r="I76">
        <f t="shared" si="8"/>
        <v>0</v>
      </c>
      <c r="J76" t="str">
        <f>'Strip Curtains'!M12</f>
        <v/>
      </c>
    </row>
    <row r="77" spans="1:10" ht="28.5" x14ac:dyDescent="0.2">
      <c r="A77">
        <v>77</v>
      </c>
      <c r="B77" t="s">
        <v>232</v>
      </c>
      <c r="C77" s="345" t="str">
        <f>"Case ID: "&amp;'Strip Curtains'!C13&amp;CHAR(10)&amp;"Case Description: "&amp;'Strip Curtains'!G13</f>
        <v xml:space="preserve">Case ID: 
Case Description: </v>
      </c>
      <c r="D77">
        <f>'Strip Curtains'!H13</f>
        <v>0</v>
      </c>
      <c r="E77" t="s">
        <v>356</v>
      </c>
      <c r="F77">
        <f t="shared" si="7"/>
        <v>0</v>
      </c>
      <c r="G77" s="346">
        <f>'Strip Curtains'!I13</f>
        <v>0</v>
      </c>
      <c r="H77" s="353">
        <f>'Strip Curtains'!J13</f>
        <v>0</v>
      </c>
      <c r="I77">
        <f t="shared" si="8"/>
        <v>0</v>
      </c>
      <c r="J77" t="str">
        <f>'Strip Curtains'!M13</f>
        <v/>
      </c>
    </row>
    <row r="78" spans="1:10" ht="28.5" x14ac:dyDescent="0.2">
      <c r="A78">
        <v>78</v>
      </c>
      <c r="B78" t="s">
        <v>232</v>
      </c>
      <c r="C78" s="345" t="str">
        <f>"Case ID: "&amp;'Strip Curtains'!C14&amp;CHAR(10)&amp;"Case Description: "&amp;'Strip Curtains'!G14</f>
        <v xml:space="preserve">Case ID: 
Case Description: </v>
      </c>
      <c r="D78">
        <f>'Strip Curtains'!H14</f>
        <v>0</v>
      </c>
      <c r="E78" t="s">
        <v>356</v>
      </c>
      <c r="F78">
        <f t="shared" si="7"/>
        <v>0</v>
      </c>
      <c r="G78" s="346">
        <f>'Strip Curtains'!I14</f>
        <v>0</v>
      </c>
      <c r="H78" s="353">
        <f>'Strip Curtains'!J14</f>
        <v>0</v>
      </c>
      <c r="I78">
        <f t="shared" si="8"/>
        <v>0</v>
      </c>
      <c r="J78" t="str">
        <f>'Strip Curtains'!M14</f>
        <v/>
      </c>
    </row>
    <row r="79" spans="1:10" ht="28.5" x14ac:dyDescent="0.2">
      <c r="A79">
        <v>79</v>
      </c>
      <c r="B79" t="s">
        <v>232</v>
      </c>
      <c r="C79" s="345" t="str">
        <f>"Case ID: "&amp;'Strip Curtains'!C15&amp;CHAR(10)&amp;"Case Description: "&amp;'Strip Curtains'!G15</f>
        <v xml:space="preserve">Case ID: 
Case Description: </v>
      </c>
      <c r="D79">
        <f>'Strip Curtains'!H15</f>
        <v>0</v>
      </c>
      <c r="E79" t="s">
        <v>356</v>
      </c>
      <c r="F79">
        <f t="shared" si="7"/>
        <v>0</v>
      </c>
      <c r="G79" s="346">
        <f>'Strip Curtains'!I15</f>
        <v>0</v>
      </c>
      <c r="H79" s="353">
        <f>'Strip Curtains'!J15</f>
        <v>0</v>
      </c>
      <c r="I79">
        <f t="shared" si="8"/>
        <v>0</v>
      </c>
      <c r="J79" t="str">
        <f>'Strip Curtains'!M15</f>
        <v/>
      </c>
    </row>
    <row r="80" spans="1:10" ht="28.5" x14ac:dyDescent="0.2">
      <c r="A80">
        <v>80</v>
      </c>
      <c r="B80" t="s">
        <v>232</v>
      </c>
      <c r="C80" s="345" t="str">
        <f>"Case ID: "&amp;'Strip Curtains'!C16&amp;CHAR(10)&amp;"Case Description: "&amp;'Strip Curtains'!G16</f>
        <v xml:space="preserve">Case ID: 
Case Description: </v>
      </c>
      <c r="D80">
        <f>'Strip Curtains'!H16</f>
        <v>0</v>
      </c>
      <c r="E80" t="s">
        <v>356</v>
      </c>
      <c r="F80">
        <f t="shared" si="7"/>
        <v>0</v>
      </c>
      <c r="G80" s="346">
        <f>'Strip Curtains'!I16</f>
        <v>0</v>
      </c>
      <c r="H80" s="353">
        <f>'Strip Curtains'!J16</f>
        <v>0</v>
      </c>
      <c r="I80">
        <f t="shared" si="8"/>
        <v>0</v>
      </c>
      <c r="J80" t="str">
        <f>'Strip Curtains'!M16</f>
        <v/>
      </c>
    </row>
    <row r="81" spans="1:10" ht="28.5" x14ac:dyDescent="0.2">
      <c r="A81">
        <v>81</v>
      </c>
      <c r="B81" t="s">
        <v>232</v>
      </c>
      <c r="C81" s="345" t="str">
        <f>"Case ID: "&amp;'Strip Curtains'!C17&amp;CHAR(10)&amp;"Case Description: "&amp;'Strip Curtains'!G17</f>
        <v xml:space="preserve">Case ID: 
Case Description: </v>
      </c>
      <c r="D81">
        <f>'Strip Curtains'!H17</f>
        <v>0</v>
      </c>
      <c r="E81" t="s">
        <v>356</v>
      </c>
      <c r="F81">
        <f t="shared" si="7"/>
        <v>0</v>
      </c>
      <c r="G81" s="346">
        <f>'Strip Curtains'!I17</f>
        <v>0</v>
      </c>
      <c r="H81" s="353">
        <f>'Strip Curtains'!J17</f>
        <v>0</v>
      </c>
      <c r="I81">
        <f t="shared" si="8"/>
        <v>0</v>
      </c>
      <c r="J81" t="str">
        <f>'Strip Curtains'!M17</f>
        <v/>
      </c>
    </row>
    <row r="82" spans="1:10" ht="28.5" customHeight="1" x14ac:dyDescent="0.2">
      <c r="A82">
        <v>82</v>
      </c>
      <c r="B82" t="s">
        <v>233</v>
      </c>
      <c r="C82" s="345" t="str">
        <f>"Case ID: "&amp;'Night Covers'!C8&amp;CHAR(10)&amp;"Case Description: "&amp;'Night Covers'!G8</f>
        <v xml:space="preserve">Case ID: 
Case Description: </v>
      </c>
      <c r="D82">
        <f>'Night Covers'!I8</f>
        <v>0</v>
      </c>
      <c r="E82" t="s">
        <v>356</v>
      </c>
      <c r="F82">
        <f t="shared" si="7"/>
        <v>0</v>
      </c>
      <c r="G82" s="346">
        <f>'Night Covers'!L8</f>
        <v>0</v>
      </c>
      <c r="H82" s="353">
        <f>'Night Covers'!M8</f>
        <v>0</v>
      </c>
      <c r="I82">
        <f t="shared" si="8"/>
        <v>0</v>
      </c>
      <c r="J82" t="str">
        <f>'Night Covers'!O8</f>
        <v/>
      </c>
    </row>
    <row r="83" spans="1:10" ht="28.5" customHeight="1" x14ac:dyDescent="0.2">
      <c r="A83">
        <v>83</v>
      </c>
      <c r="B83" t="s">
        <v>233</v>
      </c>
      <c r="C83" s="345" t="str">
        <f>"Case ID: "&amp;'Night Covers'!C9&amp;CHAR(10)&amp;"Case Description: "&amp;'Night Covers'!G9</f>
        <v xml:space="preserve">Case ID: 
Case Description: </v>
      </c>
      <c r="D83">
        <f>'Night Covers'!I9</f>
        <v>0</v>
      </c>
      <c r="E83" t="s">
        <v>356</v>
      </c>
      <c r="F83">
        <f t="shared" si="7"/>
        <v>0</v>
      </c>
      <c r="G83" s="346">
        <f>'Night Covers'!L9</f>
        <v>0</v>
      </c>
      <c r="H83" s="353">
        <f>'Night Covers'!M9</f>
        <v>0</v>
      </c>
      <c r="I83">
        <f t="shared" si="8"/>
        <v>0</v>
      </c>
      <c r="J83" t="str">
        <f>'Night Covers'!O9</f>
        <v/>
      </c>
    </row>
    <row r="84" spans="1:10" ht="28.5" customHeight="1" x14ac:dyDescent="0.2">
      <c r="A84">
        <v>84</v>
      </c>
      <c r="B84" t="s">
        <v>233</v>
      </c>
      <c r="C84" s="345" t="str">
        <f>"Case ID: "&amp;'Night Covers'!C10&amp;CHAR(10)&amp;"Case Description: "&amp;'Night Covers'!G10</f>
        <v xml:space="preserve">Case ID: 
Case Description: </v>
      </c>
      <c r="D84">
        <f>'Night Covers'!I10</f>
        <v>0</v>
      </c>
      <c r="E84" t="s">
        <v>356</v>
      </c>
      <c r="F84">
        <f t="shared" si="7"/>
        <v>0</v>
      </c>
      <c r="G84" s="346">
        <f>'Night Covers'!L10</f>
        <v>0</v>
      </c>
      <c r="H84" s="353">
        <f>'Night Covers'!M10</f>
        <v>0</v>
      </c>
      <c r="I84">
        <f t="shared" si="8"/>
        <v>0</v>
      </c>
      <c r="J84" t="str">
        <f>'Night Covers'!O10</f>
        <v/>
      </c>
    </row>
    <row r="85" spans="1:10" ht="28.5" customHeight="1" x14ac:dyDescent="0.2">
      <c r="A85">
        <v>85</v>
      </c>
      <c r="B85" t="s">
        <v>233</v>
      </c>
      <c r="C85" s="345" t="str">
        <f>"Case ID: "&amp;'Night Covers'!C11&amp;CHAR(10)&amp;"Case Description: "&amp;'Night Covers'!G11</f>
        <v xml:space="preserve">Case ID: 
Case Description: </v>
      </c>
      <c r="D85">
        <f>'Night Covers'!I11</f>
        <v>0</v>
      </c>
      <c r="E85" t="s">
        <v>356</v>
      </c>
      <c r="F85">
        <f t="shared" si="7"/>
        <v>0</v>
      </c>
      <c r="G85" s="346">
        <f>'Night Covers'!L11</f>
        <v>0</v>
      </c>
      <c r="H85" s="353">
        <f>'Night Covers'!M11</f>
        <v>0</v>
      </c>
      <c r="I85">
        <f t="shared" si="8"/>
        <v>0</v>
      </c>
      <c r="J85" t="str">
        <f>'Night Covers'!O11</f>
        <v/>
      </c>
    </row>
    <row r="86" spans="1:10" ht="28.5" customHeight="1" x14ac:dyDescent="0.2">
      <c r="A86">
        <v>86</v>
      </c>
      <c r="B86" t="s">
        <v>233</v>
      </c>
      <c r="C86" s="345" t="str">
        <f>"Case ID: "&amp;'Night Covers'!C12&amp;CHAR(10)&amp;"Case Description: "&amp;'Night Covers'!G12</f>
        <v xml:space="preserve">Case ID: 
Case Description: </v>
      </c>
      <c r="D86">
        <f>'Night Covers'!I12</f>
        <v>0</v>
      </c>
      <c r="E86" t="s">
        <v>356</v>
      </c>
      <c r="F86">
        <f t="shared" si="7"/>
        <v>0</v>
      </c>
      <c r="G86" s="346">
        <f>'Night Covers'!L12</f>
        <v>0</v>
      </c>
      <c r="H86" s="353">
        <f>'Night Covers'!M12</f>
        <v>0</v>
      </c>
      <c r="I86">
        <f t="shared" si="8"/>
        <v>0</v>
      </c>
      <c r="J86" t="str">
        <f>'Night Covers'!O12</f>
        <v/>
      </c>
    </row>
    <row r="87" spans="1:10" ht="28.5" customHeight="1" x14ac:dyDescent="0.2">
      <c r="A87">
        <v>87</v>
      </c>
      <c r="B87" t="s">
        <v>233</v>
      </c>
      <c r="C87" s="345" t="str">
        <f>"Case ID: "&amp;'Night Covers'!C13&amp;CHAR(10)&amp;"Case Description: "&amp;'Night Covers'!G13</f>
        <v xml:space="preserve">Case ID: 
Case Description: </v>
      </c>
      <c r="D87">
        <f>'Night Covers'!I13</f>
        <v>0</v>
      </c>
      <c r="E87" t="s">
        <v>356</v>
      </c>
      <c r="F87">
        <f t="shared" si="7"/>
        <v>0</v>
      </c>
      <c r="G87" s="346">
        <f>'Night Covers'!L13</f>
        <v>0</v>
      </c>
      <c r="H87" s="353">
        <f>'Night Covers'!M13</f>
        <v>0</v>
      </c>
      <c r="I87">
        <f t="shared" si="8"/>
        <v>0</v>
      </c>
      <c r="J87" t="str">
        <f>'Night Covers'!O13</f>
        <v/>
      </c>
    </row>
    <row r="88" spans="1:10" ht="28.5" customHeight="1" x14ac:dyDescent="0.2">
      <c r="A88">
        <v>88</v>
      </c>
      <c r="B88" t="s">
        <v>233</v>
      </c>
      <c r="C88" s="345" t="str">
        <f>"Case ID: "&amp;'Night Covers'!C14&amp;CHAR(10)&amp;"Case Description: "&amp;'Night Covers'!G14</f>
        <v xml:space="preserve">Case ID: 
Case Description: </v>
      </c>
      <c r="D88">
        <f>'Night Covers'!I14</f>
        <v>0</v>
      </c>
      <c r="E88" t="s">
        <v>356</v>
      </c>
      <c r="F88">
        <f t="shared" si="7"/>
        <v>0</v>
      </c>
      <c r="G88" s="346">
        <f>'Night Covers'!L14</f>
        <v>0</v>
      </c>
      <c r="H88" s="353">
        <f>'Night Covers'!M14</f>
        <v>0</v>
      </c>
      <c r="I88">
        <f t="shared" si="8"/>
        <v>0</v>
      </c>
      <c r="J88" t="str">
        <f>'Night Covers'!O14</f>
        <v/>
      </c>
    </row>
    <row r="89" spans="1:10" ht="28.5" customHeight="1" x14ac:dyDescent="0.2">
      <c r="A89">
        <v>89</v>
      </c>
      <c r="B89" t="s">
        <v>233</v>
      </c>
      <c r="C89" s="345" t="str">
        <f>"Case ID: "&amp;'Night Covers'!C15&amp;CHAR(10)&amp;"Case Description: "&amp;'Night Covers'!G15</f>
        <v xml:space="preserve">Case ID: 
Case Description: </v>
      </c>
      <c r="D89">
        <f>'Night Covers'!I15</f>
        <v>0</v>
      </c>
      <c r="E89" t="s">
        <v>356</v>
      </c>
      <c r="F89">
        <f t="shared" si="7"/>
        <v>0</v>
      </c>
      <c r="G89" s="346">
        <f>'Night Covers'!L15</f>
        <v>0</v>
      </c>
      <c r="H89" s="353">
        <f>'Night Covers'!M15</f>
        <v>0</v>
      </c>
      <c r="I89">
        <f t="shared" si="8"/>
        <v>0</v>
      </c>
      <c r="J89" t="str">
        <f>'Night Covers'!O15</f>
        <v/>
      </c>
    </row>
    <row r="90" spans="1:10" ht="28.5" customHeight="1" x14ac:dyDescent="0.2">
      <c r="A90">
        <v>90</v>
      </c>
      <c r="B90" t="s">
        <v>233</v>
      </c>
      <c r="C90" s="345" t="str">
        <f>"Case ID: "&amp;'Night Covers'!C16&amp;CHAR(10)&amp;"Case Description: "&amp;'Night Covers'!G16</f>
        <v xml:space="preserve">Case ID: 
Case Description: </v>
      </c>
      <c r="D90">
        <f>'Night Covers'!I16</f>
        <v>0</v>
      </c>
      <c r="E90" t="s">
        <v>356</v>
      </c>
      <c r="F90">
        <f t="shared" si="7"/>
        <v>0</v>
      </c>
      <c r="G90" s="346">
        <f>'Night Covers'!L16</f>
        <v>0</v>
      </c>
      <c r="H90" s="353">
        <f>'Night Covers'!M16</f>
        <v>0</v>
      </c>
      <c r="I90">
        <f t="shared" si="8"/>
        <v>0</v>
      </c>
      <c r="J90" t="str">
        <f>'Night Covers'!O16</f>
        <v/>
      </c>
    </row>
    <row r="91" spans="1:10" ht="28.5" customHeight="1" x14ac:dyDescent="0.2">
      <c r="A91">
        <v>91</v>
      </c>
      <c r="B91" t="s">
        <v>233</v>
      </c>
      <c r="C91" s="345" t="str">
        <f>"Case ID: "&amp;'Night Covers'!C17&amp;CHAR(10)&amp;"Case Description: "&amp;'Night Covers'!G17</f>
        <v xml:space="preserve">Case ID: 
Case Description: </v>
      </c>
      <c r="D91">
        <f>'Night Covers'!I17</f>
        <v>0</v>
      </c>
      <c r="E91" t="s">
        <v>356</v>
      </c>
      <c r="F91">
        <f t="shared" si="7"/>
        <v>0</v>
      </c>
      <c r="G91" s="346">
        <f>'Night Covers'!L17</f>
        <v>0</v>
      </c>
      <c r="H91" s="353">
        <f>'Night Covers'!M17</f>
        <v>0</v>
      </c>
      <c r="I91">
        <f t="shared" si="8"/>
        <v>0</v>
      </c>
      <c r="J91" t="str">
        <f>'Night Covers'!O17</f>
        <v/>
      </c>
    </row>
    <row r="92" spans="1:10" ht="28.5" x14ac:dyDescent="0.2">
      <c r="A92">
        <v>92</v>
      </c>
      <c r="B92" t="s">
        <v>358</v>
      </c>
      <c r="C92" s="345" t="str">
        <f>"Case ID: "&amp;'Auto Closer'!C8&amp;CHAR(10)&amp;"Case Description: "&amp;'Auto Closer'!G8</f>
        <v xml:space="preserve">Case ID: 
Case Description: </v>
      </c>
      <c r="D92">
        <f>'Auto Closer'!H8</f>
        <v>0</v>
      </c>
      <c r="E92" t="s">
        <v>356</v>
      </c>
      <c r="F92">
        <f t="shared" si="7"/>
        <v>0</v>
      </c>
      <c r="G92" s="346">
        <f>'Auto Closer'!M8</f>
        <v>0</v>
      </c>
      <c r="H92" s="353">
        <f>'Auto Closer'!N8</f>
        <v>0</v>
      </c>
      <c r="I92">
        <f t="shared" si="8"/>
        <v>0</v>
      </c>
      <c r="J92" t="str">
        <f>'Auto Closer'!P8</f>
        <v/>
      </c>
    </row>
    <row r="93" spans="1:10" ht="28.5" x14ac:dyDescent="0.2">
      <c r="A93">
        <v>93</v>
      </c>
      <c r="B93" t="s">
        <v>358</v>
      </c>
      <c r="C93" s="345" t="str">
        <f>"Case ID: "&amp;'Auto Closer'!C9&amp;CHAR(10)&amp;"Case Description: "&amp;'Auto Closer'!G9</f>
        <v xml:space="preserve">Case ID: 
Case Description: </v>
      </c>
      <c r="D93">
        <f>'Auto Closer'!H9</f>
        <v>0</v>
      </c>
      <c r="E93" t="s">
        <v>356</v>
      </c>
      <c r="F93">
        <f t="shared" si="7"/>
        <v>0</v>
      </c>
      <c r="G93" s="346">
        <f>'Auto Closer'!M9</f>
        <v>0</v>
      </c>
      <c r="H93" s="353">
        <f>'Auto Closer'!N9</f>
        <v>0</v>
      </c>
      <c r="I93">
        <f t="shared" si="8"/>
        <v>0</v>
      </c>
      <c r="J93" t="str">
        <f>'Auto Closer'!P9</f>
        <v/>
      </c>
    </row>
    <row r="94" spans="1:10" ht="28.5" x14ac:dyDescent="0.2">
      <c r="A94">
        <v>94</v>
      </c>
      <c r="B94" t="s">
        <v>358</v>
      </c>
      <c r="C94" s="345" t="str">
        <f>"Case ID: "&amp;'Auto Closer'!C10&amp;CHAR(10)&amp;"Case Description: "&amp;'Auto Closer'!G10</f>
        <v xml:space="preserve">Case ID: 
Case Description: </v>
      </c>
      <c r="D94">
        <f>'Auto Closer'!H10</f>
        <v>0</v>
      </c>
      <c r="E94" t="s">
        <v>356</v>
      </c>
      <c r="F94">
        <f t="shared" si="7"/>
        <v>0</v>
      </c>
      <c r="G94" s="346">
        <f>'Auto Closer'!M10</f>
        <v>0</v>
      </c>
      <c r="H94" s="353">
        <f>'Auto Closer'!N10</f>
        <v>0</v>
      </c>
      <c r="I94">
        <f t="shared" si="8"/>
        <v>0</v>
      </c>
      <c r="J94" t="str">
        <f>'Auto Closer'!P10</f>
        <v/>
      </c>
    </row>
    <row r="95" spans="1:10" ht="28.5" x14ac:dyDescent="0.2">
      <c r="A95">
        <v>95</v>
      </c>
      <c r="B95" t="s">
        <v>358</v>
      </c>
      <c r="C95" s="345" t="str">
        <f>"Case ID: "&amp;'Auto Closer'!C11&amp;CHAR(10)&amp;"Case Description: "&amp;'Auto Closer'!G11</f>
        <v xml:space="preserve">Case ID: 
Case Description: </v>
      </c>
      <c r="D95">
        <f>'Auto Closer'!H11</f>
        <v>0</v>
      </c>
      <c r="E95" t="s">
        <v>356</v>
      </c>
      <c r="F95">
        <f t="shared" si="7"/>
        <v>0</v>
      </c>
      <c r="G95" s="346">
        <f>'Auto Closer'!M11</f>
        <v>0</v>
      </c>
      <c r="H95" s="353">
        <f>'Auto Closer'!N11</f>
        <v>0</v>
      </c>
      <c r="I95">
        <f t="shared" si="8"/>
        <v>0</v>
      </c>
      <c r="J95" t="str">
        <f>'Auto Closer'!P11</f>
        <v/>
      </c>
    </row>
    <row r="96" spans="1:10" ht="28.5" x14ac:dyDescent="0.2">
      <c r="A96">
        <v>96</v>
      </c>
      <c r="B96" t="s">
        <v>358</v>
      </c>
      <c r="C96" s="345" t="str">
        <f>"Case ID: "&amp;'Auto Closer'!C12&amp;CHAR(10)&amp;"Case Description: "&amp;'Auto Closer'!G12</f>
        <v xml:space="preserve">Case ID: 
Case Description: </v>
      </c>
      <c r="D96">
        <f>'Auto Closer'!H12</f>
        <v>0</v>
      </c>
      <c r="E96" t="s">
        <v>356</v>
      </c>
      <c r="F96">
        <f t="shared" si="7"/>
        <v>0</v>
      </c>
      <c r="G96" s="346">
        <f>'Auto Closer'!M12</f>
        <v>0</v>
      </c>
      <c r="H96" s="353">
        <f>'Auto Closer'!N12</f>
        <v>0</v>
      </c>
      <c r="I96">
        <f t="shared" si="8"/>
        <v>0</v>
      </c>
      <c r="J96" t="str">
        <f>'Auto Closer'!P12</f>
        <v/>
      </c>
    </row>
    <row r="97" spans="1:10" ht="28.5" x14ac:dyDescent="0.2">
      <c r="A97">
        <v>97</v>
      </c>
      <c r="B97" t="s">
        <v>358</v>
      </c>
      <c r="C97" s="345" t="str">
        <f>"Case ID: "&amp;'Auto Closer'!C13&amp;CHAR(10)&amp;"Case Description: "&amp;'Auto Closer'!G13</f>
        <v xml:space="preserve">Case ID: 
Case Description: </v>
      </c>
      <c r="D97">
        <f>'Auto Closer'!H13</f>
        <v>0</v>
      </c>
      <c r="E97" t="s">
        <v>356</v>
      </c>
      <c r="F97">
        <f t="shared" si="7"/>
        <v>0</v>
      </c>
      <c r="G97" s="346">
        <f>'Auto Closer'!M13</f>
        <v>0</v>
      </c>
      <c r="H97" s="353">
        <f>'Auto Closer'!N13</f>
        <v>0</v>
      </c>
      <c r="I97">
        <f t="shared" si="8"/>
        <v>0</v>
      </c>
      <c r="J97" t="str">
        <f>'Auto Closer'!P13</f>
        <v/>
      </c>
    </row>
    <row r="98" spans="1:10" ht="28.5" x14ac:dyDescent="0.2">
      <c r="A98">
        <v>98</v>
      </c>
      <c r="B98" t="s">
        <v>358</v>
      </c>
      <c r="C98" s="345" t="str">
        <f>"Case ID: "&amp;'Auto Closer'!C14&amp;CHAR(10)&amp;"Case Description: "&amp;'Auto Closer'!G14</f>
        <v xml:space="preserve">Case ID: 
Case Description: </v>
      </c>
      <c r="D98">
        <f>'Auto Closer'!H14</f>
        <v>0</v>
      </c>
      <c r="E98" t="s">
        <v>356</v>
      </c>
      <c r="F98">
        <f t="shared" ref="F98:F129" si="9">IF(G98&gt;0,ProjectCost/COUNTIF(G$2:G$171,"&gt;0"),0)</f>
        <v>0</v>
      </c>
      <c r="G98" s="346">
        <f>'Auto Closer'!M14</f>
        <v>0</v>
      </c>
      <c r="H98" s="353">
        <f>'Auto Closer'!N14</f>
        <v>0</v>
      </c>
      <c r="I98">
        <f t="shared" ref="I98:I129" si="10">G98*kWh_Rate+H98*kW_Rate</f>
        <v>0</v>
      </c>
      <c r="J98" t="str">
        <f>'Auto Closer'!P14</f>
        <v/>
      </c>
    </row>
    <row r="99" spans="1:10" ht="28.5" x14ac:dyDescent="0.2">
      <c r="A99">
        <v>99</v>
      </c>
      <c r="B99" t="s">
        <v>358</v>
      </c>
      <c r="C99" s="345" t="str">
        <f>"Case ID: "&amp;'Auto Closer'!C15&amp;CHAR(10)&amp;"Case Description: "&amp;'Auto Closer'!G15</f>
        <v xml:space="preserve">Case ID: 
Case Description: </v>
      </c>
      <c r="D99">
        <f>'Auto Closer'!H15</f>
        <v>0</v>
      </c>
      <c r="E99" t="s">
        <v>356</v>
      </c>
      <c r="F99">
        <f t="shared" si="9"/>
        <v>0</v>
      </c>
      <c r="G99" s="346">
        <f>'Auto Closer'!M15</f>
        <v>0</v>
      </c>
      <c r="H99" s="353">
        <f>'Auto Closer'!N15</f>
        <v>0</v>
      </c>
      <c r="I99">
        <f t="shared" si="10"/>
        <v>0</v>
      </c>
      <c r="J99" t="str">
        <f>'Auto Closer'!P15</f>
        <v/>
      </c>
    </row>
    <row r="100" spans="1:10" ht="28.5" x14ac:dyDescent="0.2">
      <c r="A100">
        <v>100</v>
      </c>
      <c r="B100" t="s">
        <v>358</v>
      </c>
      <c r="C100" s="345" t="str">
        <f>"Case ID: "&amp;'Auto Closer'!C16&amp;CHAR(10)&amp;"Case Description: "&amp;'Auto Closer'!G16</f>
        <v xml:space="preserve">Case ID: 
Case Description: </v>
      </c>
      <c r="D100">
        <f>'Auto Closer'!H16</f>
        <v>0</v>
      </c>
      <c r="E100" t="s">
        <v>356</v>
      </c>
      <c r="F100">
        <f t="shared" si="9"/>
        <v>0</v>
      </c>
      <c r="G100" s="346">
        <f>'Auto Closer'!M16</f>
        <v>0</v>
      </c>
      <c r="H100" s="353">
        <f>'Auto Closer'!N16</f>
        <v>0</v>
      </c>
      <c r="I100">
        <f t="shared" si="10"/>
        <v>0</v>
      </c>
      <c r="J100" t="str">
        <f>'Auto Closer'!P16</f>
        <v/>
      </c>
    </row>
    <row r="101" spans="1:10" ht="28.5" x14ac:dyDescent="0.2">
      <c r="A101">
        <v>101</v>
      </c>
      <c r="B101" t="s">
        <v>358</v>
      </c>
      <c r="C101" s="345" t="str">
        <f>"Case ID: "&amp;'Auto Closer'!C17&amp;CHAR(10)&amp;"Case Description: "&amp;'Auto Closer'!G17</f>
        <v xml:space="preserve">Case ID: 
Case Description: </v>
      </c>
      <c r="D101">
        <f>'Auto Closer'!H17</f>
        <v>0</v>
      </c>
      <c r="E101" t="s">
        <v>356</v>
      </c>
      <c r="F101">
        <f t="shared" si="9"/>
        <v>0</v>
      </c>
      <c r="G101" s="346">
        <f>'Auto Closer'!M17</f>
        <v>0</v>
      </c>
      <c r="H101" s="353">
        <f>'Auto Closer'!N17</f>
        <v>0</v>
      </c>
      <c r="I101">
        <f t="shared" si="10"/>
        <v>0</v>
      </c>
      <c r="J101" t="str">
        <f>'Auto Closer'!P17</f>
        <v/>
      </c>
    </row>
    <row r="102" spans="1:10" ht="42.75" x14ac:dyDescent="0.2">
      <c r="A102">
        <v>102</v>
      </c>
      <c r="B102" t="s">
        <v>235</v>
      </c>
      <c r="C102" s="345" t="str">
        <f>"Case ID: "&amp;'Door Gaskets'!C8&amp;CHAR(10)&amp;"Case Type: "&amp;'Door Gaskets'!G8&amp;CHAR(10)&amp;"Door Type: "&amp;'Door Gaskets'!H8</f>
        <v xml:space="preserve">Case ID: 
Case Type: 
Door Type: </v>
      </c>
      <c r="D102">
        <f>'Door Gaskets'!I8</f>
        <v>0</v>
      </c>
      <c r="E102" t="s">
        <v>356</v>
      </c>
      <c r="F102">
        <f t="shared" si="9"/>
        <v>0</v>
      </c>
      <c r="G102" s="346">
        <f>'Door Gaskets'!J8</f>
        <v>0</v>
      </c>
      <c r="H102" s="353">
        <f>'Door Gaskets'!K8</f>
        <v>0</v>
      </c>
      <c r="I102">
        <f t="shared" si="10"/>
        <v>0</v>
      </c>
      <c r="J102" t="str">
        <f>'Door Gaskets'!M8</f>
        <v/>
      </c>
    </row>
    <row r="103" spans="1:10" ht="42.75" x14ac:dyDescent="0.2">
      <c r="A103">
        <v>103</v>
      </c>
      <c r="B103" t="s">
        <v>235</v>
      </c>
      <c r="C103" s="345" t="str">
        <f>"Case ID: "&amp;'Door Gaskets'!C9&amp;CHAR(10)&amp;"Case Type: "&amp;'Door Gaskets'!G9&amp;CHAR(10)&amp;"Door Type: "&amp;'Door Gaskets'!H9</f>
        <v xml:space="preserve">Case ID: 
Case Type: 
Door Type: </v>
      </c>
      <c r="D103">
        <f>'Door Gaskets'!I9</f>
        <v>0</v>
      </c>
      <c r="E103" t="s">
        <v>356</v>
      </c>
      <c r="F103">
        <f t="shared" si="9"/>
        <v>0</v>
      </c>
      <c r="G103" s="346">
        <f>'Door Gaskets'!J9</f>
        <v>0</v>
      </c>
      <c r="H103" s="353">
        <f>'Door Gaskets'!K9</f>
        <v>0</v>
      </c>
      <c r="I103">
        <f t="shared" si="10"/>
        <v>0</v>
      </c>
      <c r="J103" t="str">
        <f>'Door Gaskets'!M9</f>
        <v/>
      </c>
    </row>
    <row r="104" spans="1:10" ht="42.75" x14ac:dyDescent="0.2">
      <c r="A104">
        <v>104</v>
      </c>
      <c r="B104" t="s">
        <v>235</v>
      </c>
      <c r="C104" s="345" t="str">
        <f>"Case ID: "&amp;'Door Gaskets'!C10&amp;CHAR(10)&amp;"Case Type: "&amp;'Door Gaskets'!G10&amp;CHAR(10)&amp;"Door Type: "&amp;'Door Gaskets'!H10</f>
        <v xml:space="preserve">Case ID: 
Case Type: 
Door Type: </v>
      </c>
      <c r="D104">
        <f>'Door Gaskets'!I10</f>
        <v>0</v>
      </c>
      <c r="E104" t="s">
        <v>356</v>
      </c>
      <c r="F104">
        <f t="shared" si="9"/>
        <v>0</v>
      </c>
      <c r="G104" s="346">
        <f>'Door Gaskets'!J10</f>
        <v>0</v>
      </c>
      <c r="H104" s="353">
        <f>'Door Gaskets'!K10</f>
        <v>0</v>
      </c>
      <c r="I104">
        <f t="shared" si="10"/>
        <v>0</v>
      </c>
      <c r="J104" t="str">
        <f>'Door Gaskets'!M10</f>
        <v/>
      </c>
    </row>
    <row r="105" spans="1:10" ht="42.75" x14ac:dyDescent="0.2">
      <c r="A105">
        <v>105</v>
      </c>
      <c r="B105" t="s">
        <v>235</v>
      </c>
      <c r="C105" s="345" t="str">
        <f>"Case ID: "&amp;'Door Gaskets'!C11&amp;CHAR(10)&amp;"Case Type: "&amp;'Door Gaskets'!G11&amp;CHAR(10)&amp;"Door Type: "&amp;'Door Gaskets'!H11</f>
        <v xml:space="preserve">Case ID: 
Case Type: 
Door Type: </v>
      </c>
      <c r="D105">
        <f>'Door Gaskets'!I11</f>
        <v>0</v>
      </c>
      <c r="E105" t="s">
        <v>356</v>
      </c>
      <c r="F105">
        <f t="shared" si="9"/>
        <v>0</v>
      </c>
      <c r="G105" s="346">
        <f>'Door Gaskets'!J11</f>
        <v>0</v>
      </c>
      <c r="H105" s="353">
        <f>'Door Gaskets'!K11</f>
        <v>0</v>
      </c>
      <c r="I105">
        <f t="shared" si="10"/>
        <v>0</v>
      </c>
      <c r="J105" t="str">
        <f>'Door Gaskets'!M11</f>
        <v/>
      </c>
    </row>
    <row r="106" spans="1:10" ht="42.75" x14ac:dyDescent="0.2">
      <c r="A106">
        <v>106</v>
      </c>
      <c r="B106" t="s">
        <v>235</v>
      </c>
      <c r="C106" s="345" t="str">
        <f>"Case ID: "&amp;'Door Gaskets'!C12&amp;CHAR(10)&amp;"Case Type: "&amp;'Door Gaskets'!G12&amp;CHAR(10)&amp;"Door Type: "&amp;'Door Gaskets'!H12</f>
        <v xml:space="preserve">Case ID: 
Case Type: 
Door Type: </v>
      </c>
      <c r="D106">
        <f>'Door Gaskets'!I12</f>
        <v>0</v>
      </c>
      <c r="E106" t="s">
        <v>356</v>
      </c>
      <c r="F106">
        <f t="shared" si="9"/>
        <v>0</v>
      </c>
      <c r="G106" s="346">
        <f>'Door Gaskets'!J12</f>
        <v>0</v>
      </c>
      <c r="H106" s="353">
        <f>'Door Gaskets'!K12</f>
        <v>0</v>
      </c>
      <c r="I106">
        <f t="shared" si="10"/>
        <v>0</v>
      </c>
      <c r="J106" t="str">
        <f>'Door Gaskets'!M12</f>
        <v/>
      </c>
    </row>
    <row r="107" spans="1:10" ht="42.75" x14ac:dyDescent="0.2">
      <c r="A107">
        <v>107</v>
      </c>
      <c r="B107" t="s">
        <v>235</v>
      </c>
      <c r="C107" s="345" t="str">
        <f>"Case ID: "&amp;'Door Gaskets'!C13&amp;CHAR(10)&amp;"Case Type: "&amp;'Door Gaskets'!G13&amp;CHAR(10)&amp;"Door Type: "&amp;'Door Gaskets'!H13</f>
        <v xml:space="preserve">Case ID: 
Case Type: 
Door Type: </v>
      </c>
      <c r="D107">
        <f>'Door Gaskets'!I13</f>
        <v>0</v>
      </c>
      <c r="E107" t="s">
        <v>356</v>
      </c>
      <c r="F107">
        <f t="shared" si="9"/>
        <v>0</v>
      </c>
      <c r="G107" s="346">
        <f>'Door Gaskets'!J13</f>
        <v>0</v>
      </c>
      <c r="H107" s="353">
        <f>'Door Gaskets'!K13</f>
        <v>0</v>
      </c>
      <c r="I107">
        <f t="shared" si="10"/>
        <v>0</v>
      </c>
      <c r="J107" t="str">
        <f>'Door Gaskets'!M13</f>
        <v/>
      </c>
    </row>
    <row r="108" spans="1:10" ht="42.75" x14ac:dyDescent="0.2">
      <c r="A108">
        <v>108</v>
      </c>
      <c r="B108" t="s">
        <v>235</v>
      </c>
      <c r="C108" s="345" t="str">
        <f>"Case ID: "&amp;'Door Gaskets'!C14&amp;CHAR(10)&amp;"Case Type: "&amp;'Door Gaskets'!G14&amp;CHAR(10)&amp;"Door Type: "&amp;'Door Gaskets'!H14</f>
        <v xml:space="preserve">Case ID: 
Case Type: 
Door Type: </v>
      </c>
      <c r="D108">
        <f>'Door Gaskets'!I14</f>
        <v>0</v>
      </c>
      <c r="E108" t="s">
        <v>356</v>
      </c>
      <c r="F108">
        <f t="shared" si="9"/>
        <v>0</v>
      </c>
      <c r="G108" s="346">
        <f>'Door Gaskets'!J14</f>
        <v>0</v>
      </c>
      <c r="H108" s="353">
        <f>'Door Gaskets'!K14</f>
        <v>0</v>
      </c>
      <c r="I108">
        <f t="shared" si="10"/>
        <v>0</v>
      </c>
      <c r="J108" t="str">
        <f>'Door Gaskets'!M14</f>
        <v/>
      </c>
    </row>
    <row r="109" spans="1:10" ht="42.75" x14ac:dyDescent="0.2">
      <c r="A109">
        <v>109</v>
      </c>
      <c r="B109" t="s">
        <v>235</v>
      </c>
      <c r="C109" s="345" t="str">
        <f>"Case ID: "&amp;'Door Gaskets'!C15&amp;CHAR(10)&amp;"Case Type: "&amp;'Door Gaskets'!G15&amp;CHAR(10)&amp;"Door Type: "&amp;'Door Gaskets'!H15</f>
        <v xml:space="preserve">Case ID: 
Case Type: 
Door Type: </v>
      </c>
      <c r="D109">
        <f>'Door Gaskets'!I15</f>
        <v>0</v>
      </c>
      <c r="E109" t="s">
        <v>356</v>
      </c>
      <c r="F109">
        <f t="shared" si="9"/>
        <v>0</v>
      </c>
      <c r="G109" s="346">
        <f>'Door Gaskets'!J15</f>
        <v>0</v>
      </c>
      <c r="H109" s="353">
        <f>'Door Gaskets'!K15</f>
        <v>0</v>
      </c>
      <c r="I109">
        <f t="shared" si="10"/>
        <v>0</v>
      </c>
      <c r="J109" t="str">
        <f>'Door Gaskets'!M15</f>
        <v/>
      </c>
    </row>
    <row r="110" spans="1:10" ht="42.75" x14ac:dyDescent="0.2">
      <c r="A110">
        <v>110</v>
      </c>
      <c r="B110" t="s">
        <v>235</v>
      </c>
      <c r="C110" s="345" t="str">
        <f>"Case ID: "&amp;'Door Gaskets'!C16&amp;CHAR(10)&amp;"Case Type: "&amp;'Door Gaskets'!G16&amp;CHAR(10)&amp;"Door Type: "&amp;'Door Gaskets'!H16</f>
        <v xml:space="preserve">Case ID: 
Case Type: 
Door Type: </v>
      </c>
      <c r="D110">
        <f>'Door Gaskets'!I16</f>
        <v>0</v>
      </c>
      <c r="E110" t="s">
        <v>356</v>
      </c>
      <c r="F110">
        <f t="shared" si="9"/>
        <v>0</v>
      </c>
      <c r="G110" s="346">
        <f>'Door Gaskets'!J16</f>
        <v>0</v>
      </c>
      <c r="H110" s="353">
        <f>'Door Gaskets'!K16</f>
        <v>0</v>
      </c>
      <c r="I110">
        <f t="shared" si="10"/>
        <v>0</v>
      </c>
      <c r="J110" t="str">
        <f>'Door Gaskets'!M16</f>
        <v/>
      </c>
    </row>
    <row r="111" spans="1:10" ht="42.75" x14ac:dyDescent="0.2">
      <c r="A111">
        <v>111</v>
      </c>
      <c r="B111" t="s">
        <v>235</v>
      </c>
      <c r="C111" s="345" t="str">
        <f>"Case ID: "&amp;'Door Gaskets'!C17&amp;CHAR(10)&amp;"Case Type: "&amp;'Door Gaskets'!G17&amp;CHAR(10)&amp;"Door Type: "&amp;'Door Gaskets'!H17</f>
        <v xml:space="preserve">Case ID: 
Case Type: 
Door Type: </v>
      </c>
      <c r="D111">
        <f>'Door Gaskets'!I17</f>
        <v>0</v>
      </c>
      <c r="E111" t="s">
        <v>356</v>
      </c>
      <c r="F111">
        <f t="shared" si="9"/>
        <v>0</v>
      </c>
      <c r="G111" s="346">
        <f>'Door Gaskets'!J17</f>
        <v>0</v>
      </c>
      <c r="H111" s="353">
        <f>'Door Gaskets'!K17</f>
        <v>0</v>
      </c>
      <c r="I111">
        <f t="shared" si="10"/>
        <v>0</v>
      </c>
      <c r="J111" t="str">
        <f>'Door Gaskets'!M17</f>
        <v/>
      </c>
    </row>
    <row r="112" spans="1:10" ht="42.75" x14ac:dyDescent="0.2">
      <c r="A112">
        <v>112</v>
      </c>
      <c r="B112" t="s">
        <v>236</v>
      </c>
      <c r="C112" s="345" t="str">
        <f>"Case ID: "&amp;'Special Doors'!C8&amp;CHAR(10)&amp;"Case Type: "&amp;'Special Doors'!G8&amp;CHAR(10)&amp;"Door Heater Watts: "&amp;'Special Doors'!I8 &amp;" W"</f>
        <v>Case ID: 
Case Type: 
Door Heater Watts:  W</v>
      </c>
      <c r="D112">
        <f>'Special Doors'!J8</f>
        <v>0</v>
      </c>
      <c r="E112" t="s">
        <v>355</v>
      </c>
      <c r="F112">
        <f t="shared" si="9"/>
        <v>0</v>
      </c>
      <c r="G112" s="346">
        <f>'Special Doors'!N8</f>
        <v>0</v>
      </c>
      <c r="H112" s="353">
        <f>'Special Doors'!O8</f>
        <v>0</v>
      </c>
      <c r="I112">
        <f t="shared" si="10"/>
        <v>0</v>
      </c>
      <c r="J112" t="str">
        <f>'Special Doors'!Q8</f>
        <v/>
      </c>
    </row>
    <row r="113" spans="1:10" ht="42.75" x14ac:dyDescent="0.2">
      <c r="A113">
        <v>113</v>
      </c>
      <c r="B113" t="s">
        <v>236</v>
      </c>
      <c r="C113" s="345" t="str">
        <f>"Case ID: "&amp;'Special Doors'!C9&amp;CHAR(10)&amp;"Case Type: "&amp;'Special Doors'!G9&amp;CHAR(10)&amp;"Door Heater Watts: "&amp;'Special Doors'!I9 &amp;" W"</f>
        <v>Case ID: 
Case Type: 
Door Heater Watts:  W</v>
      </c>
      <c r="D113">
        <f>'Special Doors'!J9</f>
        <v>0</v>
      </c>
      <c r="E113" t="s">
        <v>355</v>
      </c>
      <c r="F113">
        <f t="shared" si="9"/>
        <v>0</v>
      </c>
      <c r="G113" s="346">
        <f>'Special Doors'!N9</f>
        <v>0</v>
      </c>
      <c r="H113" s="353">
        <f>'Special Doors'!O9</f>
        <v>0</v>
      </c>
      <c r="I113">
        <f t="shared" si="10"/>
        <v>0</v>
      </c>
      <c r="J113" t="str">
        <f>'Special Doors'!Q9</f>
        <v/>
      </c>
    </row>
    <row r="114" spans="1:10" ht="42.75" x14ac:dyDescent="0.2">
      <c r="A114">
        <v>114</v>
      </c>
      <c r="B114" t="s">
        <v>236</v>
      </c>
      <c r="C114" s="345" t="str">
        <f>"Case ID: "&amp;'Special Doors'!C10&amp;CHAR(10)&amp;"Case Type: "&amp;'Special Doors'!G10&amp;CHAR(10)&amp;"Door Heater Watts: "&amp;'Special Doors'!I10 &amp;" W"</f>
        <v>Case ID: 
Case Type: 
Door Heater Watts:  W</v>
      </c>
      <c r="D114">
        <f>'Special Doors'!J10</f>
        <v>0</v>
      </c>
      <c r="E114" t="s">
        <v>355</v>
      </c>
      <c r="F114">
        <f t="shared" si="9"/>
        <v>0</v>
      </c>
      <c r="G114" s="346">
        <f>'Special Doors'!N10</f>
        <v>0</v>
      </c>
      <c r="H114" s="353">
        <f>'Special Doors'!O10</f>
        <v>0</v>
      </c>
      <c r="I114">
        <f t="shared" si="10"/>
        <v>0</v>
      </c>
      <c r="J114" t="str">
        <f>'Special Doors'!Q10</f>
        <v/>
      </c>
    </row>
    <row r="115" spans="1:10" ht="42.75" x14ac:dyDescent="0.2">
      <c r="A115">
        <v>115</v>
      </c>
      <c r="B115" t="s">
        <v>236</v>
      </c>
      <c r="C115" s="345" t="str">
        <f>"Case ID: "&amp;'Special Doors'!C11&amp;CHAR(10)&amp;"Case Type: "&amp;'Special Doors'!G11&amp;CHAR(10)&amp;"Door Heater Watts: "&amp;'Special Doors'!I11 &amp;" W"</f>
        <v>Case ID: 
Case Type: 
Door Heater Watts:  W</v>
      </c>
      <c r="D115">
        <f>'Special Doors'!J11</f>
        <v>0</v>
      </c>
      <c r="E115" t="s">
        <v>355</v>
      </c>
      <c r="F115">
        <f t="shared" si="9"/>
        <v>0</v>
      </c>
      <c r="G115" s="346">
        <f>'Special Doors'!N11</f>
        <v>0</v>
      </c>
      <c r="H115" s="353">
        <f>'Special Doors'!O11</f>
        <v>0</v>
      </c>
      <c r="I115">
        <f t="shared" si="10"/>
        <v>0</v>
      </c>
      <c r="J115" t="str">
        <f>'Special Doors'!Q11</f>
        <v/>
      </c>
    </row>
    <row r="116" spans="1:10" ht="42.75" x14ac:dyDescent="0.2">
      <c r="A116">
        <v>116</v>
      </c>
      <c r="B116" t="s">
        <v>236</v>
      </c>
      <c r="C116" s="345" t="str">
        <f>"Case ID: "&amp;'Special Doors'!C12&amp;CHAR(10)&amp;"Case Type: "&amp;'Special Doors'!G12&amp;CHAR(10)&amp;"Door Heater Watts: "&amp;'Special Doors'!I12 &amp;" W"</f>
        <v>Case ID: 
Case Type: 
Door Heater Watts:  W</v>
      </c>
      <c r="D116">
        <f>'Special Doors'!J12</f>
        <v>0</v>
      </c>
      <c r="E116" t="s">
        <v>355</v>
      </c>
      <c r="F116">
        <f t="shared" si="9"/>
        <v>0</v>
      </c>
      <c r="G116" s="346">
        <f>'Special Doors'!N12</f>
        <v>0</v>
      </c>
      <c r="H116" s="353">
        <f>'Special Doors'!O12</f>
        <v>0</v>
      </c>
      <c r="I116">
        <f t="shared" si="10"/>
        <v>0</v>
      </c>
      <c r="J116" t="str">
        <f>'Special Doors'!Q12</f>
        <v/>
      </c>
    </row>
    <row r="117" spans="1:10" ht="42.75" x14ac:dyDescent="0.2">
      <c r="A117">
        <v>117</v>
      </c>
      <c r="B117" t="s">
        <v>236</v>
      </c>
      <c r="C117" s="345" t="str">
        <f>"Case ID: "&amp;'Special Doors'!C13&amp;CHAR(10)&amp;"Case Type: "&amp;'Special Doors'!G13&amp;CHAR(10)&amp;"Door Heater Watts: "&amp;'Special Doors'!I13 &amp;" W"</f>
        <v>Case ID: 
Case Type: 
Door Heater Watts:  W</v>
      </c>
      <c r="D117">
        <f>'Special Doors'!J13</f>
        <v>0</v>
      </c>
      <c r="E117" t="s">
        <v>355</v>
      </c>
      <c r="F117">
        <f t="shared" si="9"/>
        <v>0</v>
      </c>
      <c r="G117" s="346">
        <f>'Special Doors'!N13</f>
        <v>0</v>
      </c>
      <c r="H117" s="353">
        <f>'Special Doors'!O13</f>
        <v>0</v>
      </c>
      <c r="I117">
        <f t="shared" si="10"/>
        <v>0</v>
      </c>
      <c r="J117" t="str">
        <f>'Special Doors'!Q13</f>
        <v/>
      </c>
    </row>
    <row r="118" spans="1:10" ht="42.75" x14ac:dyDescent="0.2">
      <c r="A118">
        <v>118</v>
      </c>
      <c r="B118" t="s">
        <v>236</v>
      </c>
      <c r="C118" s="345" t="str">
        <f>"Case ID: "&amp;'Special Doors'!C14&amp;CHAR(10)&amp;"Case Type: "&amp;'Special Doors'!G14&amp;CHAR(10)&amp;"Door Heater Watts: "&amp;'Special Doors'!I14 &amp;" W"</f>
        <v>Case ID: 
Case Type: 
Door Heater Watts:  W</v>
      </c>
      <c r="D118">
        <f>'Special Doors'!J14</f>
        <v>0</v>
      </c>
      <c r="E118" t="s">
        <v>355</v>
      </c>
      <c r="F118">
        <f t="shared" si="9"/>
        <v>0</v>
      </c>
      <c r="G118" s="346">
        <f>'Special Doors'!N14</f>
        <v>0</v>
      </c>
      <c r="H118" s="353">
        <f>'Special Doors'!O14</f>
        <v>0</v>
      </c>
      <c r="I118">
        <f t="shared" si="10"/>
        <v>0</v>
      </c>
      <c r="J118" t="str">
        <f>'Special Doors'!Q14</f>
        <v/>
      </c>
    </row>
    <row r="119" spans="1:10" ht="42.75" x14ac:dyDescent="0.2">
      <c r="A119">
        <v>119</v>
      </c>
      <c r="B119" t="s">
        <v>236</v>
      </c>
      <c r="C119" s="345" t="str">
        <f>"Case ID: "&amp;'Special Doors'!C15&amp;CHAR(10)&amp;"Case Type: "&amp;'Special Doors'!G15&amp;CHAR(10)&amp;"Door Heater Watts: "&amp;'Special Doors'!I15 &amp;" W"</f>
        <v>Case ID: 
Case Type: 
Door Heater Watts:  W</v>
      </c>
      <c r="D119">
        <f>'Special Doors'!J15</f>
        <v>0</v>
      </c>
      <c r="E119" t="s">
        <v>355</v>
      </c>
      <c r="F119">
        <f t="shared" si="9"/>
        <v>0</v>
      </c>
      <c r="G119" s="346">
        <f>'Special Doors'!N15</f>
        <v>0</v>
      </c>
      <c r="H119" s="353">
        <f>'Special Doors'!O15</f>
        <v>0</v>
      </c>
      <c r="I119">
        <f t="shared" si="10"/>
        <v>0</v>
      </c>
      <c r="J119" t="str">
        <f>'Special Doors'!Q15</f>
        <v/>
      </c>
    </row>
    <row r="120" spans="1:10" ht="42.75" x14ac:dyDescent="0.2">
      <c r="A120">
        <v>120</v>
      </c>
      <c r="B120" t="s">
        <v>236</v>
      </c>
      <c r="C120" s="345" t="str">
        <f>"Case ID: "&amp;'Special Doors'!C16&amp;CHAR(10)&amp;"Case Type: "&amp;'Special Doors'!G16&amp;CHAR(10)&amp;"Door Heater Watts: "&amp;'Special Doors'!I16 &amp;" W"</f>
        <v>Case ID: 
Case Type: 
Door Heater Watts:  W</v>
      </c>
      <c r="D120">
        <f>'Special Doors'!J16</f>
        <v>0</v>
      </c>
      <c r="E120" t="s">
        <v>355</v>
      </c>
      <c r="F120">
        <f t="shared" si="9"/>
        <v>0</v>
      </c>
      <c r="G120" s="346">
        <f>'Special Doors'!N16</f>
        <v>0</v>
      </c>
      <c r="H120" s="353">
        <f>'Special Doors'!O16</f>
        <v>0</v>
      </c>
      <c r="I120">
        <f t="shared" si="10"/>
        <v>0</v>
      </c>
      <c r="J120" t="str">
        <f>'Special Doors'!Q16</f>
        <v/>
      </c>
    </row>
    <row r="121" spans="1:10" ht="42.75" x14ac:dyDescent="0.2">
      <c r="A121">
        <v>121</v>
      </c>
      <c r="B121" t="s">
        <v>236</v>
      </c>
      <c r="C121" s="345" t="str">
        <f>"Case ID: "&amp;'Special Doors'!C17&amp;CHAR(10)&amp;"Case Type: "&amp;'Special Doors'!G17&amp;CHAR(10)&amp;"Door Heater Watts: "&amp;'Special Doors'!I17 &amp;" W"</f>
        <v>Case ID: 
Case Type: 
Door Heater Watts:  W</v>
      </c>
      <c r="D121">
        <f>'Special Doors'!J17</f>
        <v>0</v>
      </c>
      <c r="E121" t="s">
        <v>355</v>
      </c>
      <c r="F121">
        <f t="shared" si="9"/>
        <v>0</v>
      </c>
      <c r="G121" s="346">
        <f>'Special Doors'!N17</f>
        <v>0</v>
      </c>
      <c r="H121" s="353">
        <f>'Special Doors'!O17</f>
        <v>0</v>
      </c>
      <c r="I121">
        <f t="shared" si="10"/>
        <v>0</v>
      </c>
      <c r="J121" t="str">
        <f>'Special Doors'!Q17</f>
        <v/>
      </c>
    </row>
    <row r="122" spans="1:10" ht="28.5" x14ac:dyDescent="0.2">
      <c r="A122">
        <v>122</v>
      </c>
      <c r="B122" t="s">
        <v>237</v>
      </c>
      <c r="C122" s="345" t="str">
        <f>"Case ID: "&amp;'Pipe Insulation'!C8&amp;CHAR(10)&amp;"Cooler Type: "&amp;'Pipe Insulation'!G8</f>
        <v xml:space="preserve">Case ID: 
Cooler Type: </v>
      </c>
      <c r="D122">
        <f>'Pipe Insulation'!H8*'Pipe Insulation'!I8</f>
        <v>0</v>
      </c>
      <c r="E122" t="s">
        <v>359</v>
      </c>
      <c r="F122">
        <f t="shared" si="9"/>
        <v>0</v>
      </c>
      <c r="G122" s="346">
        <f>'Pipe Insulation'!M8</f>
        <v>0</v>
      </c>
      <c r="H122" s="353">
        <f>'Pipe Insulation'!N8</f>
        <v>0</v>
      </c>
      <c r="I122">
        <f t="shared" si="10"/>
        <v>0</v>
      </c>
      <c r="J122" t="str">
        <f>'Pipe Insulation'!P8</f>
        <v/>
      </c>
    </row>
    <row r="123" spans="1:10" ht="28.5" x14ac:dyDescent="0.2">
      <c r="A123">
        <v>123</v>
      </c>
      <c r="B123" t="s">
        <v>237</v>
      </c>
      <c r="C123" s="345" t="str">
        <f>"Case ID: "&amp;'Pipe Insulation'!C9&amp;CHAR(10)&amp;"Cooler Type: "&amp;'Pipe Insulation'!G9</f>
        <v xml:space="preserve">Case ID: 
Cooler Type: </v>
      </c>
      <c r="D123">
        <f>'Pipe Insulation'!H9*'Pipe Insulation'!I9</f>
        <v>0</v>
      </c>
      <c r="E123" t="s">
        <v>359</v>
      </c>
      <c r="F123">
        <f t="shared" si="9"/>
        <v>0</v>
      </c>
      <c r="G123" s="346">
        <f>'Pipe Insulation'!M9</f>
        <v>0</v>
      </c>
      <c r="H123" s="353">
        <f>'Pipe Insulation'!N9</f>
        <v>0</v>
      </c>
      <c r="I123">
        <f t="shared" si="10"/>
        <v>0</v>
      </c>
      <c r="J123" t="str">
        <f>'Pipe Insulation'!P9</f>
        <v/>
      </c>
    </row>
    <row r="124" spans="1:10" ht="28.5" x14ac:dyDescent="0.2">
      <c r="A124">
        <v>124</v>
      </c>
      <c r="B124" t="s">
        <v>237</v>
      </c>
      <c r="C124" s="345" t="str">
        <f>"Case ID: "&amp;'Pipe Insulation'!C10&amp;CHAR(10)&amp;"Cooler Type: "&amp;'Pipe Insulation'!G10</f>
        <v xml:space="preserve">Case ID: 
Cooler Type: </v>
      </c>
      <c r="D124">
        <f>'Pipe Insulation'!H10*'Pipe Insulation'!I10</f>
        <v>0</v>
      </c>
      <c r="E124" t="s">
        <v>359</v>
      </c>
      <c r="F124">
        <f t="shared" si="9"/>
        <v>0</v>
      </c>
      <c r="G124" s="346">
        <f>'Pipe Insulation'!M10</f>
        <v>0</v>
      </c>
      <c r="H124" s="353">
        <f>'Pipe Insulation'!N10</f>
        <v>0</v>
      </c>
      <c r="I124">
        <f t="shared" si="10"/>
        <v>0</v>
      </c>
      <c r="J124" t="str">
        <f>'Pipe Insulation'!P10</f>
        <v/>
      </c>
    </row>
    <row r="125" spans="1:10" ht="28.5" x14ac:dyDescent="0.2">
      <c r="A125">
        <v>125</v>
      </c>
      <c r="B125" t="s">
        <v>237</v>
      </c>
      <c r="C125" s="345" t="str">
        <f>"Case ID: "&amp;'Pipe Insulation'!C11&amp;CHAR(10)&amp;"Cooler Type: "&amp;'Pipe Insulation'!G11</f>
        <v xml:space="preserve">Case ID: 
Cooler Type: </v>
      </c>
      <c r="D125">
        <f>'Pipe Insulation'!H11*'Pipe Insulation'!I11</f>
        <v>0</v>
      </c>
      <c r="E125" t="s">
        <v>359</v>
      </c>
      <c r="F125">
        <f t="shared" si="9"/>
        <v>0</v>
      </c>
      <c r="G125" s="346">
        <f>'Pipe Insulation'!M11</f>
        <v>0</v>
      </c>
      <c r="H125" s="353">
        <f>'Pipe Insulation'!N11</f>
        <v>0</v>
      </c>
      <c r="I125">
        <f t="shared" si="10"/>
        <v>0</v>
      </c>
      <c r="J125" t="str">
        <f>'Pipe Insulation'!P11</f>
        <v/>
      </c>
    </row>
    <row r="126" spans="1:10" ht="28.5" x14ac:dyDescent="0.2">
      <c r="A126">
        <v>126</v>
      </c>
      <c r="B126" t="s">
        <v>237</v>
      </c>
      <c r="C126" s="345" t="str">
        <f>"Case ID: "&amp;'Pipe Insulation'!C12&amp;CHAR(10)&amp;"Cooler Type: "&amp;'Pipe Insulation'!G12</f>
        <v xml:space="preserve">Case ID: 
Cooler Type: </v>
      </c>
      <c r="D126">
        <f>'Pipe Insulation'!H12*'Pipe Insulation'!I12</f>
        <v>0</v>
      </c>
      <c r="E126" t="s">
        <v>359</v>
      </c>
      <c r="F126">
        <f t="shared" si="9"/>
        <v>0</v>
      </c>
      <c r="G126" s="346">
        <f>'Pipe Insulation'!M12</f>
        <v>0</v>
      </c>
      <c r="H126" s="353">
        <f>'Pipe Insulation'!N12</f>
        <v>0</v>
      </c>
      <c r="I126">
        <f t="shared" si="10"/>
        <v>0</v>
      </c>
      <c r="J126" t="str">
        <f>'Pipe Insulation'!P12</f>
        <v/>
      </c>
    </row>
    <row r="127" spans="1:10" ht="28.5" x14ac:dyDescent="0.2">
      <c r="A127">
        <v>127</v>
      </c>
      <c r="B127" t="s">
        <v>237</v>
      </c>
      <c r="C127" s="345" t="str">
        <f>"Case ID: "&amp;'Pipe Insulation'!C13&amp;CHAR(10)&amp;"Cooler Type: "&amp;'Pipe Insulation'!G13</f>
        <v xml:space="preserve">Case ID: 
Cooler Type: </v>
      </c>
      <c r="D127">
        <f>'Pipe Insulation'!H13*'Pipe Insulation'!I13</f>
        <v>0</v>
      </c>
      <c r="E127" t="s">
        <v>359</v>
      </c>
      <c r="F127">
        <f t="shared" si="9"/>
        <v>0</v>
      </c>
      <c r="G127" s="346">
        <f>'Pipe Insulation'!M13</f>
        <v>0</v>
      </c>
      <c r="H127" s="353">
        <f>'Pipe Insulation'!N13</f>
        <v>0</v>
      </c>
      <c r="I127">
        <f t="shared" si="10"/>
        <v>0</v>
      </c>
      <c r="J127" t="str">
        <f>'Pipe Insulation'!P13</f>
        <v/>
      </c>
    </row>
    <row r="128" spans="1:10" ht="28.5" x14ac:dyDescent="0.2">
      <c r="A128">
        <v>128</v>
      </c>
      <c r="B128" t="s">
        <v>237</v>
      </c>
      <c r="C128" s="345" t="str">
        <f>"Case ID: "&amp;'Pipe Insulation'!C14&amp;CHAR(10)&amp;"Cooler Type: "&amp;'Pipe Insulation'!G14</f>
        <v xml:space="preserve">Case ID: 
Cooler Type: </v>
      </c>
      <c r="D128">
        <f>'Pipe Insulation'!H14*'Pipe Insulation'!I14</f>
        <v>0</v>
      </c>
      <c r="E128" t="s">
        <v>359</v>
      </c>
      <c r="F128">
        <f t="shared" si="9"/>
        <v>0</v>
      </c>
      <c r="G128" s="346">
        <f>'Pipe Insulation'!M14</f>
        <v>0</v>
      </c>
      <c r="H128" s="353">
        <f>'Pipe Insulation'!N14</f>
        <v>0</v>
      </c>
      <c r="I128">
        <f t="shared" si="10"/>
        <v>0</v>
      </c>
      <c r="J128" t="str">
        <f>'Pipe Insulation'!P14</f>
        <v/>
      </c>
    </row>
    <row r="129" spans="1:10" ht="28.5" x14ac:dyDescent="0.2">
      <c r="A129">
        <v>129</v>
      </c>
      <c r="B129" t="s">
        <v>237</v>
      </c>
      <c r="C129" s="345" t="str">
        <f>"Case ID: "&amp;'Pipe Insulation'!C15&amp;CHAR(10)&amp;"Cooler Type: "&amp;'Pipe Insulation'!G15</f>
        <v xml:space="preserve">Case ID: 
Cooler Type: </v>
      </c>
      <c r="D129">
        <f>'Pipe Insulation'!H15*'Pipe Insulation'!I15</f>
        <v>0</v>
      </c>
      <c r="E129" t="s">
        <v>359</v>
      </c>
      <c r="F129">
        <f t="shared" si="9"/>
        <v>0</v>
      </c>
      <c r="G129" s="346">
        <f>'Pipe Insulation'!M15</f>
        <v>0</v>
      </c>
      <c r="H129" s="353">
        <f>'Pipe Insulation'!N15</f>
        <v>0</v>
      </c>
      <c r="I129">
        <f t="shared" si="10"/>
        <v>0</v>
      </c>
      <c r="J129" t="str">
        <f>'Pipe Insulation'!P15</f>
        <v/>
      </c>
    </row>
    <row r="130" spans="1:10" ht="28.5" x14ac:dyDescent="0.2">
      <c r="A130">
        <v>130</v>
      </c>
      <c r="B130" t="s">
        <v>237</v>
      </c>
      <c r="C130" s="345" t="str">
        <f>"Case ID: "&amp;'Pipe Insulation'!C16&amp;CHAR(10)&amp;"Cooler Type: "&amp;'Pipe Insulation'!G16</f>
        <v xml:space="preserve">Case ID: 
Cooler Type: </v>
      </c>
      <c r="D130">
        <f>'Pipe Insulation'!H16*'Pipe Insulation'!I16</f>
        <v>0</v>
      </c>
      <c r="E130" t="s">
        <v>359</v>
      </c>
      <c r="F130">
        <f t="shared" ref="F130:F161" si="11">IF(G130&gt;0,ProjectCost/COUNTIF(G$2:G$171,"&gt;0"),0)</f>
        <v>0</v>
      </c>
      <c r="G130" s="346">
        <f>'Pipe Insulation'!M16</f>
        <v>0</v>
      </c>
      <c r="H130" s="353">
        <f>'Pipe Insulation'!N16</f>
        <v>0</v>
      </c>
      <c r="I130">
        <f t="shared" ref="I130:I161" si="12">G130*kWh_Rate+H130*kW_Rate</f>
        <v>0</v>
      </c>
      <c r="J130" t="str">
        <f>'Pipe Insulation'!P16</f>
        <v/>
      </c>
    </row>
    <row r="131" spans="1:10" ht="28.5" x14ac:dyDescent="0.2">
      <c r="A131">
        <v>131</v>
      </c>
      <c r="B131" t="s">
        <v>237</v>
      </c>
      <c r="C131" s="345" t="str">
        <f>"Case ID: "&amp;'Pipe Insulation'!C17&amp;CHAR(10)&amp;"Cooler Type: "&amp;'Pipe Insulation'!G17</f>
        <v xml:space="preserve">Case ID: 
Cooler Type: </v>
      </c>
      <c r="D131">
        <f>'Pipe Insulation'!H17*'Pipe Insulation'!I17</f>
        <v>0</v>
      </c>
      <c r="E131" t="s">
        <v>359</v>
      </c>
      <c r="F131">
        <f t="shared" si="11"/>
        <v>0</v>
      </c>
      <c r="G131" s="346">
        <f>'Pipe Insulation'!M17</f>
        <v>0</v>
      </c>
      <c r="H131" s="353">
        <f>'Pipe Insulation'!N17</f>
        <v>0</v>
      </c>
      <c r="I131">
        <f t="shared" si="12"/>
        <v>0</v>
      </c>
      <c r="J131" t="str">
        <f>'Pipe Insulation'!P17</f>
        <v/>
      </c>
    </row>
    <row r="132" spans="1:10" ht="28.5" x14ac:dyDescent="0.2">
      <c r="A132">
        <v>132</v>
      </c>
      <c r="B132" t="s">
        <v>238</v>
      </c>
      <c r="C132" s="345" t="str">
        <f>"Case ID: "&amp;'Door Replace Open'!C8&amp;CHAR(10)&amp;"Width of each case: "&amp;'Door Replace Open'!G8&amp;" ft"</f>
        <v>Case ID: 
Width of each case:  ft</v>
      </c>
      <c r="D132">
        <f>'Door Replace Open'!H8</f>
        <v>0</v>
      </c>
      <c r="E132" t="s">
        <v>356</v>
      </c>
      <c r="F132">
        <f t="shared" si="11"/>
        <v>0</v>
      </c>
      <c r="G132" s="346">
        <f>'Door Replace Open'!K8</f>
        <v>0</v>
      </c>
      <c r="H132" s="353">
        <f>'Door Replace Open'!L8</f>
        <v>0</v>
      </c>
      <c r="I132">
        <f t="shared" si="12"/>
        <v>0</v>
      </c>
      <c r="J132" t="str">
        <f>'Door Replace Open'!N8</f>
        <v/>
      </c>
    </row>
    <row r="133" spans="1:10" ht="28.5" x14ac:dyDescent="0.2">
      <c r="A133">
        <v>133</v>
      </c>
      <c r="B133" t="s">
        <v>238</v>
      </c>
      <c r="C133" s="345" t="str">
        <f>"Case ID: "&amp;'Door Replace Open'!C9&amp;CHAR(10)&amp;"Width of each case: "&amp;'Door Replace Open'!G9&amp;" ft"</f>
        <v>Case ID: 
Width of each case:  ft</v>
      </c>
      <c r="D133">
        <f>'Door Replace Open'!H9</f>
        <v>0</v>
      </c>
      <c r="E133" t="s">
        <v>356</v>
      </c>
      <c r="F133">
        <f t="shared" si="11"/>
        <v>0</v>
      </c>
      <c r="G133" s="346">
        <f>'Door Replace Open'!K9</f>
        <v>0</v>
      </c>
      <c r="H133" s="353">
        <f>'Door Replace Open'!L9</f>
        <v>0</v>
      </c>
      <c r="I133">
        <f t="shared" si="12"/>
        <v>0</v>
      </c>
      <c r="J133" t="str">
        <f>'Door Replace Open'!N9</f>
        <v/>
      </c>
    </row>
    <row r="134" spans="1:10" ht="28.5" x14ac:dyDescent="0.2">
      <c r="A134">
        <v>134</v>
      </c>
      <c r="B134" t="s">
        <v>238</v>
      </c>
      <c r="C134" s="345" t="str">
        <f>"Case ID: "&amp;'Door Replace Open'!C10&amp;CHAR(10)&amp;"Width of each case: "&amp;'Door Replace Open'!G10&amp;" ft"</f>
        <v>Case ID: 
Width of each case:  ft</v>
      </c>
      <c r="D134">
        <f>'Door Replace Open'!H10</f>
        <v>0</v>
      </c>
      <c r="E134" t="s">
        <v>356</v>
      </c>
      <c r="F134">
        <f t="shared" si="11"/>
        <v>0</v>
      </c>
      <c r="G134" s="346">
        <f>'Door Replace Open'!K10</f>
        <v>0</v>
      </c>
      <c r="H134" s="353">
        <f>'Door Replace Open'!L10</f>
        <v>0</v>
      </c>
      <c r="I134">
        <f t="shared" si="12"/>
        <v>0</v>
      </c>
      <c r="J134" t="str">
        <f>'Door Replace Open'!N10</f>
        <v/>
      </c>
    </row>
    <row r="135" spans="1:10" ht="28.5" x14ac:dyDescent="0.2">
      <c r="A135">
        <v>135</v>
      </c>
      <c r="B135" t="s">
        <v>238</v>
      </c>
      <c r="C135" s="345" t="str">
        <f>"Case ID: "&amp;'Door Replace Open'!C11&amp;CHAR(10)&amp;"Width of each case: "&amp;'Door Replace Open'!G11&amp;" ft"</f>
        <v>Case ID: 
Width of each case:  ft</v>
      </c>
      <c r="D135">
        <f>'Door Replace Open'!H11</f>
        <v>0</v>
      </c>
      <c r="E135" t="s">
        <v>356</v>
      </c>
      <c r="F135">
        <f t="shared" si="11"/>
        <v>0</v>
      </c>
      <c r="G135" s="346">
        <f>'Door Replace Open'!K11</f>
        <v>0</v>
      </c>
      <c r="H135" s="353">
        <f>'Door Replace Open'!L11</f>
        <v>0</v>
      </c>
      <c r="I135">
        <f t="shared" si="12"/>
        <v>0</v>
      </c>
      <c r="J135" t="str">
        <f>'Door Replace Open'!N11</f>
        <v/>
      </c>
    </row>
    <row r="136" spans="1:10" ht="28.5" x14ac:dyDescent="0.2">
      <c r="A136">
        <v>136</v>
      </c>
      <c r="B136" t="s">
        <v>238</v>
      </c>
      <c r="C136" s="345" t="str">
        <f>"Case ID: "&amp;'Door Replace Open'!C12&amp;CHAR(10)&amp;"Width of each case: "&amp;'Door Replace Open'!G12&amp;" ft"</f>
        <v>Case ID: 
Width of each case:  ft</v>
      </c>
      <c r="D136">
        <f>'Door Replace Open'!H12</f>
        <v>0</v>
      </c>
      <c r="E136" t="s">
        <v>356</v>
      </c>
      <c r="F136">
        <f t="shared" si="11"/>
        <v>0</v>
      </c>
      <c r="G136" s="346">
        <f>'Door Replace Open'!K12</f>
        <v>0</v>
      </c>
      <c r="H136" s="353">
        <f>'Door Replace Open'!L12</f>
        <v>0</v>
      </c>
      <c r="I136">
        <f t="shared" si="12"/>
        <v>0</v>
      </c>
      <c r="J136" t="str">
        <f>'Door Replace Open'!N12</f>
        <v/>
      </c>
    </row>
    <row r="137" spans="1:10" ht="28.5" x14ac:dyDescent="0.2">
      <c r="A137">
        <v>137</v>
      </c>
      <c r="B137" t="s">
        <v>238</v>
      </c>
      <c r="C137" s="345" t="str">
        <f>"Case ID: "&amp;'Door Replace Open'!C13&amp;CHAR(10)&amp;"Width of each case: "&amp;'Door Replace Open'!G13&amp;" ft"</f>
        <v>Case ID: 
Width of each case:  ft</v>
      </c>
      <c r="D137">
        <f>'Door Replace Open'!H13</f>
        <v>0</v>
      </c>
      <c r="E137" t="s">
        <v>356</v>
      </c>
      <c r="F137">
        <f t="shared" si="11"/>
        <v>0</v>
      </c>
      <c r="G137" s="346">
        <f>'Door Replace Open'!K13</f>
        <v>0</v>
      </c>
      <c r="H137" s="353">
        <f>'Door Replace Open'!L13</f>
        <v>0</v>
      </c>
      <c r="I137">
        <f t="shared" si="12"/>
        <v>0</v>
      </c>
      <c r="J137" t="str">
        <f>'Door Replace Open'!N13</f>
        <v/>
      </c>
    </row>
    <row r="138" spans="1:10" ht="28.5" x14ac:dyDescent="0.2">
      <c r="A138">
        <v>138</v>
      </c>
      <c r="B138" t="s">
        <v>238</v>
      </c>
      <c r="C138" s="345" t="str">
        <f>"Case ID: "&amp;'Door Replace Open'!C14&amp;CHAR(10)&amp;"Width of each case: "&amp;'Door Replace Open'!G14&amp;" ft"</f>
        <v>Case ID: 
Width of each case:  ft</v>
      </c>
      <c r="D138">
        <f>'Door Replace Open'!H14</f>
        <v>0</v>
      </c>
      <c r="E138" t="s">
        <v>356</v>
      </c>
      <c r="F138">
        <f t="shared" si="11"/>
        <v>0</v>
      </c>
      <c r="G138" s="346">
        <f>'Door Replace Open'!K14</f>
        <v>0</v>
      </c>
      <c r="H138" s="353">
        <f>'Door Replace Open'!L14</f>
        <v>0</v>
      </c>
      <c r="I138">
        <f t="shared" si="12"/>
        <v>0</v>
      </c>
      <c r="J138" t="str">
        <f>'Door Replace Open'!N14</f>
        <v/>
      </c>
    </row>
    <row r="139" spans="1:10" ht="28.5" x14ac:dyDescent="0.2">
      <c r="A139">
        <v>139</v>
      </c>
      <c r="B139" t="s">
        <v>238</v>
      </c>
      <c r="C139" s="345" t="str">
        <f>"Case ID: "&amp;'Door Replace Open'!C15&amp;CHAR(10)&amp;"Width of each case: "&amp;'Door Replace Open'!G15&amp;" ft"</f>
        <v>Case ID: 
Width of each case:  ft</v>
      </c>
      <c r="D139">
        <f>'Door Replace Open'!H15</f>
        <v>0</v>
      </c>
      <c r="E139" t="s">
        <v>356</v>
      </c>
      <c r="F139">
        <f t="shared" si="11"/>
        <v>0</v>
      </c>
      <c r="G139" s="346">
        <f>'Door Replace Open'!K15</f>
        <v>0</v>
      </c>
      <c r="H139" s="353">
        <f>'Door Replace Open'!L15</f>
        <v>0</v>
      </c>
      <c r="I139">
        <f t="shared" si="12"/>
        <v>0</v>
      </c>
      <c r="J139" t="str">
        <f>'Door Replace Open'!N15</f>
        <v/>
      </c>
    </row>
    <row r="140" spans="1:10" ht="28.5" x14ac:dyDescent="0.2">
      <c r="A140">
        <v>140</v>
      </c>
      <c r="B140" t="s">
        <v>238</v>
      </c>
      <c r="C140" s="345" t="str">
        <f>"Case ID: "&amp;'Door Replace Open'!C16&amp;CHAR(10)&amp;"Width of each case: "&amp;'Door Replace Open'!G16&amp;" ft"</f>
        <v>Case ID: 
Width of each case:  ft</v>
      </c>
      <c r="D140">
        <f>'Door Replace Open'!H16</f>
        <v>0</v>
      </c>
      <c r="E140" t="s">
        <v>356</v>
      </c>
      <c r="F140">
        <f t="shared" si="11"/>
        <v>0</v>
      </c>
      <c r="G140" s="346">
        <f>'Door Replace Open'!K16</f>
        <v>0</v>
      </c>
      <c r="H140" s="353">
        <f>'Door Replace Open'!L16</f>
        <v>0</v>
      </c>
      <c r="I140">
        <f t="shared" si="12"/>
        <v>0</v>
      </c>
      <c r="J140" t="str">
        <f>'Door Replace Open'!N16</f>
        <v/>
      </c>
    </row>
    <row r="141" spans="1:10" ht="28.5" x14ac:dyDescent="0.2">
      <c r="A141">
        <v>141</v>
      </c>
      <c r="B141" t="s">
        <v>238</v>
      </c>
      <c r="C141" s="345" t="str">
        <f>"Case ID: "&amp;'Door Replace Open'!C17&amp;CHAR(10)&amp;"Width of each case: "&amp;'Door Replace Open'!G17&amp;" ft"</f>
        <v>Case ID: 
Width of each case:  ft</v>
      </c>
      <c r="D141">
        <f>'Door Replace Open'!H17</f>
        <v>0</v>
      </c>
      <c r="E141" t="s">
        <v>356</v>
      </c>
      <c r="F141">
        <f t="shared" si="11"/>
        <v>0</v>
      </c>
      <c r="G141" s="346">
        <f>'Door Replace Open'!K17</f>
        <v>0</v>
      </c>
      <c r="H141" s="353">
        <f>'Door Replace Open'!L17</f>
        <v>0</v>
      </c>
      <c r="I141">
        <f t="shared" si="12"/>
        <v>0</v>
      </c>
      <c r="J141" t="str">
        <f>'Door Replace Open'!N17</f>
        <v/>
      </c>
    </row>
    <row r="142" spans="1:10" ht="42.75" x14ac:dyDescent="0.2">
      <c r="A142">
        <v>142</v>
      </c>
      <c r="B142" t="s">
        <v>172</v>
      </c>
      <c r="C142" s="345" t="str">
        <f>"Case ID: "&amp;'Adding Doors'!C8&amp;CHAR(10)&amp;"Door Type: "&amp;'Adding Doors'!G8&amp;CHAR(10)&amp;"Width of each case: "&amp;'Adding Doors'!H8&amp;" ft"</f>
        <v>Case ID: 
Door Type: 
Width of each case:  ft</v>
      </c>
      <c r="D142" s="345">
        <f>'Adding Doors'!I8</f>
        <v>0</v>
      </c>
      <c r="E142" t="s">
        <v>356</v>
      </c>
      <c r="F142">
        <f t="shared" si="11"/>
        <v>0</v>
      </c>
      <c r="G142" s="346">
        <f>'Adding Doors'!M8</f>
        <v>0</v>
      </c>
      <c r="H142" s="353">
        <f>'Adding Doors'!N8</f>
        <v>0</v>
      </c>
      <c r="I142">
        <f t="shared" si="12"/>
        <v>0</v>
      </c>
      <c r="J142" t="str">
        <f>'Adding Doors'!P8</f>
        <v/>
      </c>
    </row>
    <row r="143" spans="1:10" ht="42.75" x14ac:dyDescent="0.2">
      <c r="A143">
        <v>143</v>
      </c>
      <c r="B143" t="s">
        <v>172</v>
      </c>
      <c r="C143" s="345" t="str">
        <f>"Case ID: "&amp;'Adding Doors'!C9&amp;CHAR(10)&amp;"Door Type: "&amp;'Adding Doors'!G9&amp;CHAR(10)&amp;"Width of each case: "&amp;'Adding Doors'!H9&amp;" ft"</f>
        <v>Case ID: 
Door Type: 
Width of each case:  ft</v>
      </c>
      <c r="D143" s="345">
        <f>'Adding Doors'!I9</f>
        <v>0</v>
      </c>
      <c r="E143" t="s">
        <v>356</v>
      </c>
      <c r="F143">
        <f t="shared" si="11"/>
        <v>0</v>
      </c>
      <c r="G143" s="346">
        <f>'Adding Doors'!M9</f>
        <v>0</v>
      </c>
      <c r="H143" s="353">
        <f>'Adding Doors'!N9</f>
        <v>0</v>
      </c>
      <c r="I143">
        <f t="shared" si="12"/>
        <v>0</v>
      </c>
      <c r="J143" t="str">
        <f>'Adding Doors'!P9</f>
        <v/>
      </c>
    </row>
    <row r="144" spans="1:10" ht="42.75" x14ac:dyDescent="0.2">
      <c r="A144">
        <v>144</v>
      </c>
      <c r="B144" t="s">
        <v>172</v>
      </c>
      <c r="C144" s="345" t="str">
        <f>"Case ID: "&amp;'Adding Doors'!C10&amp;CHAR(10)&amp;"Door Type: "&amp;'Adding Doors'!G10&amp;CHAR(10)&amp;"Width of each case: "&amp;'Adding Doors'!H10&amp;" ft"</f>
        <v>Case ID: 
Door Type: 
Width of each case:  ft</v>
      </c>
      <c r="D144" s="345">
        <f>'Adding Doors'!I10</f>
        <v>0</v>
      </c>
      <c r="E144" t="s">
        <v>356</v>
      </c>
      <c r="F144">
        <f t="shared" si="11"/>
        <v>0</v>
      </c>
      <c r="G144" s="346">
        <f>'Adding Doors'!M10</f>
        <v>0</v>
      </c>
      <c r="H144" s="353">
        <f>'Adding Doors'!N10</f>
        <v>0</v>
      </c>
      <c r="I144">
        <f t="shared" si="12"/>
        <v>0</v>
      </c>
      <c r="J144" t="str">
        <f>'Adding Doors'!P10</f>
        <v/>
      </c>
    </row>
    <row r="145" spans="1:10" ht="42.75" x14ac:dyDescent="0.2">
      <c r="A145">
        <v>145</v>
      </c>
      <c r="B145" t="s">
        <v>172</v>
      </c>
      <c r="C145" s="345" t="str">
        <f>"Case ID: "&amp;'Adding Doors'!C11&amp;CHAR(10)&amp;"Door Type: "&amp;'Adding Doors'!G11&amp;CHAR(10)&amp;"Width of each case: "&amp;'Adding Doors'!H11&amp;" ft"</f>
        <v>Case ID: 
Door Type: 
Width of each case:  ft</v>
      </c>
      <c r="D145" s="345">
        <f>'Adding Doors'!I11</f>
        <v>0</v>
      </c>
      <c r="E145" t="s">
        <v>356</v>
      </c>
      <c r="F145">
        <f t="shared" si="11"/>
        <v>0</v>
      </c>
      <c r="G145" s="346">
        <f>'Adding Doors'!M11</f>
        <v>0</v>
      </c>
      <c r="H145" s="353">
        <f>'Adding Doors'!N11</f>
        <v>0</v>
      </c>
      <c r="I145">
        <f t="shared" si="12"/>
        <v>0</v>
      </c>
      <c r="J145" t="str">
        <f>'Adding Doors'!P11</f>
        <v/>
      </c>
    </row>
    <row r="146" spans="1:10" ht="42.75" x14ac:dyDescent="0.2">
      <c r="A146">
        <v>146</v>
      </c>
      <c r="B146" t="s">
        <v>172</v>
      </c>
      <c r="C146" s="345" t="str">
        <f>"Case ID: "&amp;'Adding Doors'!C12&amp;CHAR(10)&amp;"Door Type: "&amp;'Adding Doors'!G12&amp;CHAR(10)&amp;"Width of each case: "&amp;'Adding Doors'!H12&amp;" ft"</f>
        <v>Case ID: 
Door Type: 
Width of each case:  ft</v>
      </c>
      <c r="D146" s="345">
        <f>'Adding Doors'!I12</f>
        <v>0</v>
      </c>
      <c r="E146" t="s">
        <v>356</v>
      </c>
      <c r="F146">
        <f t="shared" si="11"/>
        <v>0</v>
      </c>
      <c r="G146" s="346">
        <f>'Adding Doors'!M12</f>
        <v>0</v>
      </c>
      <c r="H146" s="353">
        <f>'Adding Doors'!N12</f>
        <v>0</v>
      </c>
      <c r="I146">
        <f t="shared" si="12"/>
        <v>0</v>
      </c>
      <c r="J146" t="str">
        <f>'Adding Doors'!P12</f>
        <v/>
      </c>
    </row>
    <row r="147" spans="1:10" ht="42.75" x14ac:dyDescent="0.2">
      <c r="A147">
        <v>147</v>
      </c>
      <c r="B147" t="s">
        <v>172</v>
      </c>
      <c r="C147" s="345" t="str">
        <f>"Case ID: "&amp;'Adding Doors'!C13&amp;CHAR(10)&amp;"Door Type: "&amp;'Adding Doors'!G13&amp;CHAR(10)&amp;"Width of each case: "&amp;'Adding Doors'!H13&amp;" ft"</f>
        <v>Case ID: 
Door Type: 
Width of each case:  ft</v>
      </c>
      <c r="D147" s="345">
        <f>'Adding Doors'!I13</f>
        <v>0</v>
      </c>
      <c r="E147" t="s">
        <v>356</v>
      </c>
      <c r="F147">
        <f t="shared" si="11"/>
        <v>0</v>
      </c>
      <c r="G147" s="346">
        <f>'Adding Doors'!M13</f>
        <v>0</v>
      </c>
      <c r="H147" s="353">
        <f>'Adding Doors'!N13</f>
        <v>0</v>
      </c>
      <c r="I147">
        <f t="shared" si="12"/>
        <v>0</v>
      </c>
      <c r="J147" t="str">
        <f>'Adding Doors'!P13</f>
        <v/>
      </c>
    </row>
    <row r="148" spans="1:10" ht="42.75" x14ac:dyDescent="0.2">
      <c r="A148">
        <v>148</v>
      </c>
      <c r="B148" t="s">
        <v>172</v>
      </c>
      <c r="C148" s="345" t="str">
        <f>"Case ID: "&amp;'Adding Doors'!C14&amp;CHAR(10)&amp;"Door Type: "&amp;'Adding Doors'!G14&amp;CHAR(10)&amp;"Width of each case: "&amp;'Adding Doors'!H14&amp;" ft"</f>
        <v>Case ID: 
Door Type: 
Width of each case:  ft</v>
      </c>
      <c r="D148" s="345">
        <f>'Adding Doors'!I14</f>
        <v>0</v>
      </c>
      <c r="E148" t="s">
        <v>356</v>
      </c>
      <c r="F148">
        <f t="shared" si="11"/>
        <v>0</v>
      </c>
      <c r="G148" s="346">
        <f>'Adding Doors'!M14</f>
        <v>0</v>
      </c>
      <c r="H148" s="353">
        <f>'Adding Doors'!N14</f>
        <v>0</v>
      </c>
      <c r="I148">
        <f t="shared" si="12"/>
        <v>0</v>
      </c>
      <c r="J148" t="str">
        <f>'Adding Doors'!P14</f>
        <v/>
      </c>
    </row>
    <row r="149" spans="1:10" ht="42.75" x14ac:dyDescent="0.2">
      <c r="A149">
        <v>149</v>
      </c>
      <c r="B149" t="s">
        <v>172</v>
      </c>
      <c r="C149" s="345" t="str">
        <f>"Case ID: "&amp;'Adding Doors'!C15&amp;CHAR(10)&amp;"Door Type: "&amp;'Adding Doors'!G15&amp;CHAR(10)&amp;"Width of each case: "&amp;'Adding Doors'!H15&amp;" ft"</f>
        <v>Case ID: 
Door Type: 
Width of each case:  ft</v>
      </c>
      <c r="D149" s="345">
        <f>'Adding Doors'!I15</f>
        <v>0</v>
      </c>
      <c r="E149" t="s">
        <v>356</v>
      </c>
      <c r="F149">
        <f t="shared" si="11"/>
        <v>0</v>
      </c>
      <c r="G149" s="346">
        <f>'Adding Doors'!M15</f>
        <v>0</v>
      </c>
      <c r="H149" s="353">
        <f>'Adding Doors'!N15</f>
        <v>0</v>
      </c>
      <c r="I149">
        <f t="shared" si="12"/>
        <v>0</v>
      </c>
      <c r="J149" t="str">
        <f>'Adding Doors'!P15</f>
        <v/>
      </c>
    </row>
    <row r="150" spans="1:10" ht="42.75" x14ac:dyDescent="0.2">
      <c r="A150">
        <v>150</v>
      </c>
      <c r="B150" t="s">
        <v>172</v>
      </c>
      <c r="C150" s="345" t="str">
        <f>"Case ID: "&amp;'Adding Doors'!C16&amp;CHAR(10)&amp;"Door Type: "&amp;'Adding Doors'!G16&amp;CHAR(10)&amp;"Width of each case: "&amp;'Adding Doors'!H16&amp;" ft"</f>
        <v>Case ID: 
Door Type: 
Width of each case:  ft</v>
      </c>
      <c r="D150" s="345">
        <f>'Adding Doors'!I16</f>
        <v>0</v>
      </c>
      <c r="E150" t="s">
        <v>356</v>
      </c>
      <c r="F150">
        <f t="shared" si="11"/>
        <v>0</v>
      </c>
      <c r="G150" s="346">
        <f>'Adding Doors'!M16</f>
        <v>0</v>
      </c>
      <c r="H150" s="353">
        <f>'Adding Doors'!N16</f>
        <v>0</v>
      </c>
      <c r="I150">
        <f t="shared" si="12"/>
        <v>0</v>
      </c>
      <c r="J150" t="str">
        <f>'Adding Doors'!P16</f>
        <v/>
      </c>
    </row>
    <row r="151" spans="1:10" ht="42.75" x14ac:dyDescent="0.2">
      <c r="A151">
        <v>151</v>
      </c>
      <c r="B151" t="s">
        <v>172</v>
      </c>
      <c r="C151" s="345" t="str">
        <f>"Case ID: "&amp;'Adding Doors'!C17&amp;CHAR(10)&amp;"Door Type: "&amp;'Adding Doors'!G17&amp;CHAR(10)&amp;"Width of each case: "&amp;'Adding Doors'!H17&amp;" ft"</f>
        <v>Case ID: 
Door Type: 
Width of each case:  ft</v>
      </c>
      <c r="D151" s="345">
        <f>'Adding Doors'!I17</f>
        <v>0</v>
      </c>
      <c r="E151" t="s">
        <v>356</v>
      </c>
      <c r="F151">
        <f t="shared" si="11"/>
        <v>0</v>
      </c>
      <c r="G151" s="346">
        <f>'Adding Doors'!M17</f>
        <v>0</v>
      </c>
      <c r="H151" s="353">
        <f>'Adding Doors'!N17</f>
        <v>0</v>
      </c>
      <c r="I151">
        <f t="shared" si="12"/>
        <v>0</v>
      </c>
      <c r="J151" t="str">
        <f>'Adding Doors'!P17</f>
        <v/>
      </c>
    </row>
    <row r="152" spans="1:10" ht="28.5" x14ac:dyDescent="0.2">
      <c r="A152">
        <v>152</v>
      </c>
      <c r="B152" t="s">
        <v>360</v>
      </c>
      <c r="C152" s="345" t="str">
        <f>"Condenser ID: "&amp;'Air Cooled Ref Condenser'!C8&amp;CHAR(10)&amp;"Condenser size: "&amp;'Air Cooled Ref Condenser'!G8&amp;" ton(s)"</f>
        <v>Condenser ID: 
Condenser size:  ton(s)</v>
      </c>
      <c r="D152">
        <f>'Air Cooled Ref Condenser'!H8</f>
        <v>0</v>
      </c>
      <c r="E152" t="s">
        <v>353</v>
      </c>
      <c r="F152">
        <f t="shared" si="11"/>
        <v>0</v>
      </c>
      <c r="G152" s="346">
        <f>'Air Cooled Ref Condenser'!J8</f>
        <v>0</v>
      </c>
      <c r="H152" s="353">
        <f>'Air Cooled Ref Condenser'!K8</f>
        <v>0</v>
      </c>
      <c r="I152">
        <f t="shared" si="12"/>
        <v>0</v>
      </c>
      <c r="J152" t="str">
        <f>'Air Cooled Ref Condenser'!M8</f>
        <v/>
      </c>
    </row>
    <row r="153" spans="1:10" ht="28.5" x14ac:dyDescent="0.2">
      <c r="A153">
        <v>153</v>
      </c>
      <c r="B153" t="s">
        <v>360</v>
      </c>
      <c r="C153" s="345" t="str">
        <f>"Condenser ID: "&amp;'Air Cooled Ref Condenser'!C9&amp;CHAR(10)&amp;"Condenser size: "&amp;'Air Cooled Ref Condenser'!G9&amp;" ton(s)"</f>
        <v>Condenser ID: 
Condenser size:  ton(s)</v>
      </c>
      <c r="D153">
        <f>'Air Cooled Ref Condenser'!H9</f>
        <v>0</v>
      </c>
      <c r="E153" t="s">
        <v>353</v>
      </c>
      <c r="F153">
        <f t="shared" si="11"/>
        <v>0</v>
      </c>
      <c r="G153" s="346">
        <f>'Air Cooled Ref Condenser'!J9</f>
        <v>0</v>
      </c>
      <c r="H153" s="353">
        <f>'Air Cooled Ref Condenser'!K9</f>
        <v>0</v>
      </c>
      <c r="I153">
        <f t="shared" si="12"/>
        <v>0</v>
      </c>
      <c r="J153" t="str">
        <f>'Air Cooled Ref Condenser'!M9</f>
        <v/>
      </c>
    </row>
    <row r="154" spans="1:10" ht="28.5" x14ac:dyDescent="0.2">
      <c r="A154">
        <v>154</v>
      </c>
      <c r="B154" t="s">
        <v>360</v>
      </c>
      <c r="C154" s="345" t="str">
        <f>"Condenser ID: "&amp;'Air Cooled Ref Condenser'!C10&amp;CHAR(10)&amp;"Condenser size: "&amp;'Air Cooled Ref Condenser'!G10&amp;" ton(s)"</f>
        <v>Condenser ID: 
Condenser size:  ton(s)</v>
      </c>
      <c r="D154">
        <f>'Air Cooled Ref Condenser'!H10</f>
        <v>0</v>
      </c>
      <c r="E154" t="s">
        <v>353</v>
      </c>
      <c r="F154">
        <f t="shared" si="11"/>
        <v>0</v>
      </c>
      <c r="G154" s="346">
        <f>'Air Cooled Ref Condenser'!J10</f>
        <v>0</v>
      </c>
      <c r="H154" s="353">
        <f>'Air Cooled Ref Condenser'!K10</f>
        <v>0</v>
      </c>
      <c r="I154">
        <f t="shared" si="12"/>
        <v>0</v>
      </c>
      <c r="J154" t="str">
        <f>'Air Cooled Ref Condenser'!M10</f>
        <v/>
      </c>
    </row>
    <row r="155" spans="1:10" ht="28.5" x14ac:dyDescent="0.2">
      <c r="A155">
        <v>155</v>
      </c>
      <c r="B155" t="s">
        <v>360</v>
      </c>
      <c r="C155" s="345" t="str">
        <f>"Condenser ID: "&amp;'Air Cooled Ref Condenser'!C11&amp;CHAR(10)&amp;"Condenser size: "&amp;'Air Cooled Ref Condenser'!G11&amp;" ton(s)"</f>
        <v>Condenser ID: 
Condenser size:  ton(s)</v>
      </c>
      <c r="D155">
        <f>'Air Cooled Ref Condenser'!H11</f>
        <v>0</v>
      </c>
      <c r="E155" t="s">
        <v>353</v>
      </c>
      <c r="F155">
        <f t="shared" si="11"/>
        <v>0</v>
      </c>
      <c r="G155" s="346">
        <f>'Air Cooled Ref Condenser'!J11</f>
        <v>0</v>
      </c>
      <c r="H155" s="353">
        <f>'Air Cooled Ref Condenser'!K11</f>
        <v>0</v>
      </c>
      <c r="I155">
        <f t="shared" si="12"/>
        <v>0</v>
      </c>
      <c r="J155" t="str">
        <f>'Air Cooled Ref Condenser'!M11</f>
        <v/>
      </c>
    </row>
    <row r="156" spans="1:10" ht="28.5" x14ac:dyDescent="0.2">
      <c r="A156">
        <v>156</v>
      </c>
      <c r="B156" t="s">
        <v>360</v>
      </c>
      <c r="C156" s="345" t="str">
        <f>"Condenser ID: "&amp;'Air Cooled Ref Condenser'!C12&amp;CHAR(10)&amp;"Condenser size: "&amp;'Air Cooled Ref Condenser'!G12&amp;" ton(s)"</f>
        <v>Condenser ID: 
Condenser size:  ton(s)</v>
      </c>
      <c r="D156">
        <f>'Air Cooled Ref Condenser'!H12</f>
        <v>0</v>
      </c>
      <c r="E156" t="s">
        <v>353</v>
      </c>
      <c r="F156">
        <f t="shared" si="11"/>
        <v>0</v>
      </c>
      <c r="G156" s="346">
        <f>'Air Cooled Ref Condenser'!J12</f>
        <v>0</v>
      </c>
      <c r="H156" s="353">
        <f>'Air Cooled Ref Condenser'!K12</f>
        <v>0</v>
      </c>
      <c r="I156">
        <f t="shared" si="12"/>
        <v>0</v>
      </c>
      <c r="J156" t="str">
        <f>'Air Cooled Ref Condenser'!M12</f>
        <v/>
      </c>
    </row>
    <row r="157" spans="1:10" ht="28.5" x14ac:dyDescent="0.2">
      <c r="A157">
        <v>157</v>
      </c>
      <c r="B157" t="s">
        <v>360</v>
      </c>
      <c r="C157" s="345" t="str">
        <f>"Condenser ID: "&amp;'Air Cooled Ref Condenser'!C13&amp;CHAR(10)&amp;"Condenser size: "&amp;'Air Cooled Ref Condenser'!G13&amp;" ton(s)"</f>
        <v>Condenser ID: 
Condenser size:  ton(s)</v>
      </c>
      <c r="D157">
        <f>'Air Cooled Ref Condenser'!H13</f>
        <v>0</v>
      </c>
      <c r="E157" t="s">
        <v>353</v>
      </c>
      <c r="F157">
        <f t="shared" si="11"/>
        <v>0</v>
      </c>
      <c r="G157" s="346">
        <f>'Air Cooled Ref Condenser'!J13</f>
        <v>0</v>
      </c>
      <c r="H157" s="353">
        <f>'Air Cooled Ref Condenser'!K13</f>
        <v>0</v>
      </c>
      <c r="I157">
        <f t="shared" si="12"/>
        <v>0</v>
      </c>
      <c r="J157" t="str">
        <f>'Air Cooled Ref Condenser'!M13</f>
        <v/>
      </c>
    </row>
    <row r="158" spans="1:10" ht="28.5" x14ac:dyDescent="0.2">
      <c r="A158">
        <v>158</v>
      </c>
      <c r="B158" t="s">
        <v>360</v>
      </c>
      <c r="C158" s="345" t="str">
        <f>"Condenser ID: "&amp;'Air Cooled Ref Condenser'!C14&amp;CHAR(10)&amp;"Condenser size: "&amp;'Air Cooled Ref Condenser'!G14&amp;" ton(s)"</f>
        <v>Condenser ID: 
Condenser size:  ton(s)</v>
      </c>
      <c r="D158">
        <f>'Air Cooled Ref Condenser'!H14</f>
        <v>0</v>
      </c>
      <c r="E158" t="s">
        <v>353</v>
      </c>
      <c r="F158">
        <f t="shared" si="11"/>
        <v>0</v>
      </c>
      <c r="G158" s="346">
        <f>'Air Cooled Ref Condenser'!J14</f>
        <v>0</v>
      </c>
      <c r="H158" s="353">
        <f>'Air Cooled Ref Condenser'!K14</f>
        <v>0</v>
      </c>
      <c r="I158">
        <f t="shared" si="12"/>
        <v>0</v>
      </c>
      <c r="J158" t="str">
        <f>'Air Cooled Ref Condenser'!M14</f>
        <v/>
      </c>
    </row>
    <row r="159" spans="1:10" ht="28.5" x14ac:dyDescent="0.2">
      <c r="A159">
        <v>159</v>
      </c>
      <c r="B159" t="s">
        <v>360</v>
      </c>
      <c r="C159" s="345" t="str">
        <f>"Condenser ID: "&amp;'Air Cooled Ref Condenser'!C15&amp;CHAR(10)&amp;"Condenser size: "&amp;'Air Cooled Ref Condenser'!G15&amp;" ton(s)"</f>
        <v>Condenser ID: 
Condenser size:  ton(s)</v>
      </c>
      <c r="D159">
        <f>'Air Cooled Ref Condenser'!H15</f>
        <v>0</v>
      </c>
      <c r="E159" t="s">
        <v>353</v>
      </c>
      <c r="F159">
        <f t="shared" si="11"/>
        <v>0</v>
      </c>
      <c r="G159" s="346">
        <f>'Air Cooled Ref Condenser'!J15</f>
        <v>0</v>
      </c>
      <c r="H159" s="353">
        <f>'Air Cooled Ref Condenser'!K15</f>
        <v>0</v>
      </c>
      <c r="I159">
        <f t="shared" si="12"/>
        <v>0</v>
      </c>
      <c r="J159" t="str">
        <f>'Air Cooled Ref Condenser'!M15</f>
        <v/>
      </c>
    </row>
    <row r="160" spans="1:10" ht="28.5" x14ac:dyDescent="0.2">
      <c r="A160">
        <v>160</v>
      </c>
      <c r="B160" t="s">
        <v>360</v>
      </c>
      <c r="C160" s="345" t="str">
        <f>"Condenser ID: "&amp;'Air Cooled Ref Condenser'!C16&amp;CHAR(10)&amp;"Condenser size: "&amp;'Air Cooled Ref Condenser'!G16&amp;" ton(s)"</f>
        <v>Condenser ID: 
Condenser size:  ton(s)</v>
      </c>
      <c r="D160">
        <f>'Air Cooled Ref Condenser'!H16</f>
        <v>0</v>
      </c>
      <c r="E160" t="s">
        <v>353</v>
      </c>
      <c r="F160">
        <f t="shared" si="11"/>
        <v>0</v>
      </c>
      <c r="G160" s="346">
        <f>'Air Cooled Ref Condenser'!J16</f>
        <v>0</v>
      </c>
      <c r="H160" s="353">
        <f>'Air Cooled Ref Condenser'!K16</f>
        <v>0</v>
      </c>
      <c r="I160">
        <f t="shared" si="12"/>
        <v>0</v>
      </c>
      <c r="J160" t="str">
        <f>'Air Cooled Ref Condenser'!M16</f>
        <v/>
      </c>
    </row>
    <row r="161" spans="1:10" ht="28.5" x14ac:dyDescent="0.2">
      <c r="A161">
        <v>161</v>
      </c>
      <c r="B161" t="s">
        <v>360</v>
      </c>
      <c r="C161" s="345" t="str">
        <f>"Condenser ID: "&amp;'Air Cooled Ref Condenser'!C17&amp;CHAR(10)&amp;"Condenser size: "&amp;'Air Cooled Ref Condenser'!G17&amp;" ton(s)"</f>
        <v>Condenser ID: 
Condenser size:  ton(s)</v>
      </c>
      <c r="D161">
        <f>'Air Cooled Ref Condenser'!H17</f>
        <v>0</v>
      </c>
      <c r="E161" t="s">
        <v>353</v>
      </c>
      <c r="F161">
        <f t="shared" si="11"/>
        <v>0</v>
      </c>
      <c r="G161" s="346">
        <f>'Air Cooled Ref Condenser'!J17</f>
        <v>0</v>
      </c>
      <c r="H161" s="353">
        <f>'Air Cooled Ref Condenser'!K17</f>
        <v>0</v>
      </c>
      <c r="I161">
        <f t="shared" si="12"/>
        <v>0</v>
      </c>
      <c r="J161" t="str">
        <f>'Air Cooled Ref Condenser'!M17</f>
        <v/>
      </c>
    </row>
    <row r="162" spans="1:10" ht="42.75" x14ac:dyDescent="0.2">
      <c r="A162">
        <v>162</v>
      </c>
      <c r="B162" t="s">
        <v>240</v>
      </c>
      <c r="C162" s="345" t="str">
        <f>"Condenser ID: "&amp;'Refrigeration Economizer'!C8&amp;CHAR(10)&amp;"Condenser type: "&amp;'Refrigeration Economizer'!H8&amp;CHAR(10)&amp;"Condenser size: "&amp;'Refrigeration Economizer'!G8&amp;" HP"</f>
        <v>Condenser ID: 
Condenser type: 
Condenser size:  HP</v>
      </c>
      <c r="D162">
        <f>'Refrigeration Economizer'!K8</f>
        <v>0</v>
      </c>
      <c r="E162" t="s">
        <v>361</v>
      </c>
      <c r="F162">
        <f t="shared" ref="F162:F171" si="13">IF(G162&gt;0,ProjectCost/COUNTIF(G$2:G$171,"&gt;0"),0)</f>
        <v>0</v>
      </c>
      <c r="G162" s="346">
        <f>'Refrigeration Economizer'!W8</f>
        <v>0</v>
      </c>
      <c r="H162" s="353">
        <f>'Refrigeration Economizer'!X8</f>
        <v>0</v>
      </c>
      <c r="I162">
        <f t="shared" ref="I162:I171" si="14">G162*kWh_Rate+H162*kW_Rate</f>
        <v>0</v>
      </c>
      <c r="J162" t="str">
        <f>'Refrigeration Economizer'!Z8</f>
        <v/>
      </c>
    </row>
    <row r="163" spans="1:10" ht="42.75" x14ac:dyDescent="0.2">
      <c r="A163">
        <v>163</v>
      </c>
      <c r="B163" t="s">
        <v>240</v>
      </c>
      <c r="C163" s="345" t="str">
        <f>"Condenser ID: "&amp;'Refrigeration Economizer'!C9&amp;CHAR(10)&amp;"Condenser type: "&amp;'Refrigeration Economizer'!H9&amp;CHAR(10)&amp;"Condenser size: "&amp;'Refrigeration Economizer'!G9&amp;" HP"</f>
        <v>Condenser ID: 
Condenser type: 
Condenser size:  HP</v>
      </c>
      <c r="D163">
        <f>'Refrigeration Economizer'!K9</f>
        <v>0</v>
      </c>
      <c r="E163" t="s">
        <v>361</v>
      </c>
      <c r="F163">
        <f t="shared" si="13"/>
        <v>0</v>
      </c>
      <c r="G163" s="346">
        <f>'Refrigeration Economizer'!W9</f>
        <v>0</v>
      </c>
      <c r="H163" s="353">
        <f>'Refrigeration Economizer'!X9</f>
        <v>0</v>
      </c>
      <c r="I163">
        <f t="shared" si="14"/>
        <v>0</v>
      </c>
      <c r="J163" t="str">
        <f>'Refrigeration Economizer'!Z9</f>
        <v/>
      </c>
    </row>
    <row r="164" spans="1:10" ht="42.75" x14ac:dyDescent="0.2">
      <c r="A164">
        <v>164</v>
      </c>
      <c r="B164" t="s">
        <v>240</v>
      </c>
      <c r="C164" s="345" t="str">
        <f>"Condenser ID: "&amp;'Refrigeration Economizer'!C10&amp;CHAR(10)&amp;"Condenser type: "&amp;'Refrigeration Economizer'!H10&amp;CHAR(10)&amp;"Condenser size: "&amp;'Refrigeration Economizer'!G10&amp;" HP"</f>
        <v>Condenser ID: 
Condenser type: 
Condenser size:  HP</v>
      </c>
      <c r="D164">
        <f>'Refrigeration Economizer'!K10</f>
        <v>0</v>
      </c>
      <c r="E164" t="s">
        <v>361</v>
      </c>
      <c r="F164">
        <f t="shared" si="13"/>
        <v>0</v>
      </c>
      <c r="G164" s="346">
        <f>'Refrigeration Economizer'!W10</f>
        <v>0</v>
      </c>
      <c r="H164" s="353">
        <f>'Refrigeration Economizer'!X10</f>
        <v>0</v>
      </c>
      <c r="I164">
        <f t="shared" si="14"/>
        <v>0</v>
      </c>
      <c r="J164" t="str">
        <f>'Refrigeration Economizer'!Z10</f>
        <v/>
      </c>
    </row>
    <row r="165" spans="1:10" ht="42.75" x14ac:dyDescent="0.2">
      <c r="A165">
        <v>165</v>
      </c>
      <c r="B165" t="s">
        <v>240</v>
      </c>
      <c r="C165" s="345" t="str">
        <f>"Condenser ID: "&amp;'Refrigeration Economizer'!C11&amp;CHAR(10)&amp;"Condenser type: "&amp;'Refrigeration Economizer'!H11&amp;CHAR(10)&amp;"Condenser size: "&amp;'Refrigeration Economizer'!G11&amp;" HP"</f>
        <v>Condenser ID: 
Condenser type: 
Condenser size:  HP</v>
      </c>
      <c r="D165">
        <f>'Refrigeration Economizer'!K11</f>
        <v>0</v>
      </c>
      <c r="E165" t="s">
        <v>361</v>
      </c>
      <c r="F165">
        <f t="shared" si="13"/>
        <v>0</v>
      </c>
      <c r="G165" s="346">
        <f>'Refrigeration Economizer'!W11</f>
        <v>0</v>
      </c>
      <c r="H165" s="353">
        <f>'Refrigeration Economizer'!X11</f>
        <v>0</v>
      </c>
      <c r="I165">
        <f t="shared" si="14"/>
        <v>0</v>
      </c>
      <c r="J165" t="str">
        <f>'Refrigeration Economizer'!Z11</f>
        <v/>
      </c>
    </row>
    <row r="166" spans="1:10" ht="42.75" x14ac:dyDescent="0.2">
      <c r="A166">
        <v>166</v>
      </c>
      <c r="B166" t="s">
        <v>240</v>
      </c>
      <c r="C166" s="345" t="str">
        <f>"Condenser ID: "&amp;'Refrigeration Economizer'!C12&amp;CHAR(10)&amp;"Condenser type: "&amp;'Refrigeration Economizer'!H12&amp;CHAR(10)&amp;"Condenser size: "&amp;'Refrigeration Economizer'!G12&amp;" HP"</f>
        <v>Condenser ID: 
Condenser type: 
Condenser size:  HP</v>
      </c>
      <c r="D166">
        <f>'Refrigeration Economizer'!K12</f>
        <v>0</v>
      </c>
      <c r="E166" t="s">
        <v>361</v>
      </c>
      <c r="F166">
        <f t="shared" si="13"/>
        <v>0</v>
      </c>
      <c r="G166" s="346">
        <f>'Refrigeration Economizer'!W12</f>
        <v>0</v>
      </c>
      <c r="H166" s="353">
        <f>'Refrigeration Economizer'!X12</f>
        <v>0</v>
      </c>
      <c r="I166">
        <f t="shared" si="14"/>
        <v>0</v>
      </c>
      <c r="J166" t="str">
        <f>'Refrigeration Economizer'!Z12</f>
        <v/>
      </c>
    </row>
    <row r="167" spans="1:10" ht="42.75" x14ac:dyDescent="0.2">
      <c r="A167">
        <v>167</v>
      </c>
      <c r="B167" t="s">
        <v>240</v>
      </c>
      <c r="C167" s="345" t="str">
        <f>"Condenser ID: "&amp;'Refrigeration Economizer'!C13&amp;CHAR(10)&amp;"Condenser type: "&amp;'Refrigeration Economizer'!H13&amp;CHAR(10)&amp;"Condenser size: "&amp;'Refrigeration Economizer'!G13&amp;" HP"</f>
        <v>Condenser ID: 
Condenser type: 
Condenser size:  HP</v>
      </c>
      <c r="D167">
        <f>'Refrigeration Economizer'!K13</f>
        <v>0</v>
      </c>
      <c r="E167" t="s">
        <v>361</v>
      </c>
      <c r="F167">
        <f t="shared" si="13"/>
        <v>0</v>
      </c>
      <c r="G167" s="346">
        <f>'Refrigeration Economizer'!W13</f>
        <v>0</v>
      </c>
      <c r="H167" s="353">
        <f>'Refrigeration Economizer'!X13</f>
        <v>0</v>
      </c>
      <c r="I167">
        <f t="shared" si="14"/>
        <v>0</v>
      </c>
      <c r="J167" t="str">
        <f>'Refrigeration Economizer'!Z13</f>
        <v/>
      </c>
    </row>
    <row r="168" spans="1:10" ht="42.75" x14ac:dyDescent="0.2">
      <c r="A168">
        <v>168</v>
      </c>
      <c r="B168" t="s">
        <v>240</v>
      </c>
      <c r="C168" s="345" t="str">
        <f>"Condenser ID: "&amp;'Refrigeration Economizer'!C14&amp;CHAR(10)&amp;"Condenser type: "&amp;'Refrigeration Economizer'!H14&amp;CHAR(10)&amp;"Condenser size: "&amp;'Refrigeration Economizer'!G14&amp;" HP"</f>
        <v>Condenser ID: 
Condenser type: 
Condenser size:  HP</v>
      </c>
      <c r="D168">
        <f>'Refrigeration Economizer'!K14</f>
        <v>0</v>
      </c>
      <c r="E168" t="s">
        <v>361</v>
      </c>
      <c r="F168">
        <f t="shared" si="13"/>
        <v>0</v>
      </c>
      <c r="G168" s="346">
        <f>'Refrigeration Economizer'!W14</f>
        <v>0</v>
      </c>
      <c r="H168" s="353">
        <f>'Refrigeration Economizer'!X14</f>
        <v>0</v>
      </c>
      <c r="I168">
        <f t="shared" si="14"/>
        <v>0</v>
      </c>
      <c r="J168" t="str">
        <f>'Refrigeration Economizer'!Z14</f>
        <v/>
      </c>
    </row>
    <row r="169" spans="1:10" ht="42.75" x14ac:dyDescent="0.2">
      <c r="A169">
        <v>169</v>
      </c>
      <c r="B169" t="s">
        <v>240</v>
      </c>
      <c r="C169" s="345" t="str">
        <f>"Condenser ID: "&amp;'Refrigeration Economizer'!C15&amp;CHAR(10)&amp;"Condenser type: "&amp;'Refrigeration Economizer'!H15&amp;CHAR(10)&amp;"Condenser size: "&amp;'Refrigeration Economizer'!G15&amp;" HP"</f>
        <v>Condenser ID: 
Condenser type: 
Condenser size:  HP</v>
      </c>
      <c r="D169">
        <f>'Refrigeration Economizer'!K15</f>
        <v>0</v>
      </c>
      <c r="E169" t="s">
        <v>361</v>
      </c>
      <c r="F169">
        <f t="shared" si="13"/>
        <v>0</v>
      </c>
      <c r="G169" s="346">
        <f>'Refrigeration Economizer'!W15</f>
        <v>0</v>
      </c>
      <c r="H169" s="353">
        <f>'Refrigeration Economizer'!X15</f>
        <v>0</v>
      </c>
      <c r="I169">
        <f t="shared" si="14"/>
        <v>0</v>
      </c>
      <c r="J169" t="str">
        <f>'Refrigeration Economizer'!Z15</f>
        <v/>
      </c>
    </row>
    <row r="170" spans="1:10" ht="42.75" x14ac:dyDescent="0.2">
      <c r="A170">
        <v>170</v>
      </c>
      <c r="B170" t="s">
        <v>240</v>
      </c>
      <c r="C170" s="345" t="str">
        <f>"Condenser ID: "&amp;'Refrigeration Economizer'!C16&amp;CHAR(10)&amp;"Condenser type: "&amp;'Refrigeration Economizer'!H16&amp;CHAR(10)&amp;"Condenser size: "&amp;'Refrigeration Economizer'!G16&amp;" HP"</f>
        <v>Condenser ID: 
Condenser type: 
Condenser size:  HP</v>
      </c>
      <c r="D170">
        <f>'Refrigeration Economizer'!K16</f>
        <v>0</v>
      </c>
      <c r="E170" t="s">
        <v>361</v>
      </c>
      <c r="F170">
        <f t="shared" si="13"/>
        <v>0</v>
      </c>
      <c r="G170" s="346">
        <f>'Refrigeration Economizer'!W16</f>
        <v>0</v>
      </c>
      <c r="H170" s="353">
        <f>'Refrigeration Economizer'!X16</f>
        <v>0</v>
      </c>
      <c r="I170">
        <f t="shared" si="14"/>
        <v>0</v>
      </c>
      <c r="J170" t="str">
        <f>'Refrigeration Economizer'!Z16</f>
        <v/>
      </c>
    </row>
    <row r="171" spans="1:10" ht="42.75" x14ac:dyDescent="0.2">
      <c r="A171">
        <v>171</v>
      </c>
      <c r="B171" t="s">
        <v>240</v>
      </c>
      <c r="C171" s="345" t="str">
        <f>"Condenser ID: "&amp;'Refrigeration Economizer'!C17&amp;CHAR(10)&amp;"Condenser type: "&amp;'Refrigeration Economizer'!H17&amp;CHAR(10)&amp;"Condenser size: "&amp;'Refrigeration Economizer'!G17&amp;" HP"</f>
        <v>Condenser ID: 
Condenser type: 
Condenser size:  HP</v>
      </c>
      <c r="D171">
        <f>'Refrigeration Economizer'!K17</f>
        <v>0</v>
      </c>
      <c r="E171" t="s">
        <v>361</v>
      </c>
      <c r="F171">
        <f t="shared" si="13"/>
        <v>0</v>
      </c>
      <c r="G171" s="346">
        <f>'Refrigeration Economizer'!W17</f>
        <v>0</v>
      </c>
      <c r="H171" s="353">
        <f>'Refrigeration Economizer'!X17</f>
        <v>0</v>
      </c>
      <c r="I171">
        <f t="shared" si="14"/>
        <v>0</v>
      </c>
      <c r="J171" t="str">
        <f>'Refrigeration Economizer'!Z17</f>
        <v/>
      </c>
    </row>
  </sheetData>
  <phoneticPr fontId="92" type="noConversion"/>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EFCB1C-28BD-4903-AD0B-55E660E99CBD}">
  <sheetPr codeName="Sheet23"/>
  <dimension ref="A1:BC163"/>
  <sheetViews>
    <sheetView zoomScaleNormal="100" workbookViewId="0">
      <selection activeCell="AC6" sqref="AC6"/>
    </sheetView>
  </sheetViews>
  <sheetFormatPr defaultColWidth="9" defaultRowHeight="14.25" x14ac:dyDescent="0.2"/>
  <cols>
    <col min="1" max="1" width="3.875" style="1" customWidth="1"/>
    <col min="2" max="2" width="37.125" style="1" bestFit="1" customWidth="1"/>
    <col min="3" max="3" width="24.875" style="1" bestFit="1" customWidth="1"/>
    <col min="4" max="4" width="29.125" style="1" customWidth="1"/>
    <col min="5" max="5" width="27.625" style="1" bestFit="1" customWidth="1"/>
    <col min="6" max="6" width="32.375" style="1" bestFit="1" customWidth="1"/>
    <col min="7" max="7" width="25.375" style="1" bestFit="1" customWidth="1"/>
    <col min="8" max="8" width="29.25" style="1" customWidth="1"/>
    <col min="9" max="9" width="29.375" style="1" bestFit="1" customWidth="1"/>
    <col min="10" max="10" width="28.25" style="1" bestFit="1" customWidth="1"/>
    <col min="11" max="11" width="12.625" style="1" customWidth="1"/>
    <col min="12" max="12" width="12.25" style="1" customWidth="1"/>
    <col min="13" max="13" width="13.125" style="1" customWidth="1"/>
    <col min="14" max="14" width="11" style="1" customWidth="1"/>
    <col min="15" max="15" width="11.875" style="1" customWidth="1"/>
    <col min="16" max="16" width="12.875" style="1" customWidth="1"/>
    <col min="17" max="17" width="7.125" style="1" customWidth="1"/>
    <col min="18" max="19" width="10.125" style="1" bestFit="1" customWidth="1"/>
    <col min="20" max="20" width="6.5" style="1" bestFit="1" customWidth="1"/>
    <col min="21" max="23" width="10.125" style="1" bestFit="1" customWidth="1"/>
    <col min="24" max="25" width="9" style="1"/>
    <col min="26" max="27" width="10.125" style="1" bestFit="1" customWidth="1"/>
    <col min="28" max="29" width="9" style="1"/>
    <col min="30" max="31" width="10.125" style="1" bestFit="1" customWidth="1"/>
    <col min="32" max="40" width="9" style="1"/>
    <col min="41" max="41" width="12.75" style="1" customWidth="1"/>
    <col min="42" max="42" width="34.125" style="1" customWidth="1"/>
    <col min="43" max="43" width="29.875" style="1" customWidth="1"/>
    <col min="44" max="44" width="64.875" style="1" customWidth="1"/>
    <col min="45" max="45" width="27.875" style="1" customWidth="1"/>
    <col min="46" max="46" width="9" style="1"/>
    <col min="47" max="47" width="33.875" style="1" customWidth="1"/>
    <col min="48" max="50" width="9.75" style="1" customWidth="1"/>
    <col min="51" max="51" width="16.625" style="1" customWidth="1"/>
    <col min="52" max="52" width="64.5" style="1" customWidth="1"/>
    <col min="53" max="53" width="22.75" style="1" customWidth="1"/>
    <col min="54" max="16384" width="9" style="1"/>
  </cols>
  <sheetData>
    <row r="1" spans="2:55" ht="15" thickBot="1" x14ac:dyDescent="0.25"/>
    <row r="2" spans="2:55" ht="18.75" thickBot="1" x14ac:dyDescent="0.3">
      <c r="B2" s="51" t="s">
        <v>362</v>
      </c>
      <c r="D2" s="51" t="s">
        <v>363</v>
      </c>
      <c r="F2" s="51" t="s">
        <v>364</v>
      </c>
      <c r="H2" s="546" t="s">
        <v>365</v>
      </c>
      <c r="I2" s="547"/>
      <c r="J2" s="547"/>
      <c r="K2" s="547"/>
      <c r="L2" s="547"/>
      <c r="M2" s="547"/>
      <c r="N2" s="547"/>
      <c r="O2" s="548"/>
      <c r="P2" s="7"/>
      <c r="S2" s="544" t="s">
        <v>366</v>
      </c>
      <c r="T2" s="545"/>
      <c r="U2" s="545"/>
      <c r="V2" s="545"/>
      <c r="W2" s="545"/>
      <c r="X2" s="545"/>
      <c r="Y2" s="545"/>
      <c r="Z2" s="545"/>
      <c r="AA2" s="545"/>
      <c r="AB2" s="545"/>
      <c r="AC2" s="545"/>
      <c r="AD2" s="545"/>
      <c r="AE2" s="545"/>
      <c r="AF2" s="545"/>
      <c r="AG2" s="545"/>
      <c r="AH2" s="545"/>
      <c r="AI2" s="545"/>
      <c r="AJ2" s="545"/>
      <c r="AK2" s="545"/>
      <c r="AL2" s="545"/>
      <c r="AM2" s="545"/>
      <c r="AN2" s="549"/>
      <c r="AQ2" s="93" t="s">
        <v>367</v>
      </c>
      <c r="AR2" s="93" t="s">
        <v>368</v>
      </c>
      <c r="AS2" s="94" t="s">
        <v>369</v>
      </c>
      <c r="AT2" s="95" t="s">
        <v>370</v>
      </c>
      <c r="AU2" s="93" t="s">
        <v>369</v>
      </c>
    </row>
    <row r="3" spans="2:55" ht="15" x14ac:dyDescent="0.25">
      <c r="B3" s="41" t="s">
        <v>371</v>
      </c>
      <c r="D3" s="41" t="s">
        <v>372</v>
      </c>
      <c r="F3" s="41" t="s">
        <v>373</v>
      </c>
      <c r="H3" s="63"/>
      <c r="I3" s="65"/>
      <c r="J3" s="405" t="s">
        <v>374</v>
      </c>
      <c r="K3" s="64"/>
      <c r="L3" s="64" t="s">
        <v>375</v>
      </c>
      <c r="M3" s="406"/>
      <c r="N3" s="63" t="s">
        <v>376</v>
      </c>
      <c r="O3" s="65"/>
      <c r="P3" s="63" t="s">
        <v>377</v>
      </c>
      <c r="Q3" s="65"/>
      <c r="S3" s="411"/>
      <c r="T3" s="412"/>
      <c r="U3" s="71" t="s">
        <v>374</v>
      </c>
      <c r="V3" s="64"/>
      <c r="W3" s="64"/>
      <c r="X3" s="72"/>
      <c r="Y3" s="71" t="s">
        <v>374</v>
      </c>
      <c r="Z3" s="64"/>
      <c r="AA3" s="64"/>
      <c r="AB3" s="72"/>
      <c r="AC3" s="71" t="s">
        <v>375</v>
      </c>
      <c r="AD3" s="64"/>
      <c r="AE3" s="64"/>
      <c r="AF3" s="72"/>
      <c r="AG3" s="71" t="s">
        <v>375</v>
      </c>
      <c r="AH3" s="64"/>
      <c r="AI3" s="64"/>
      <c r="AJ3" s="72"/>
      <c r="AK3" s="69" t="s">
        <v>378</v>
      </c>
      <c r="AL3" s="52"/>
      <c r="AM3" s="52" t="s">
        <v>379</v>
      </c>
      <c r="AN3" s="53"/>
      <c r="AQ3" s="96" t="s">
        <v>367</v>
      </c>
      <c r="AR3" s="96" t="s">
        <v>368</v>
      </c>
      <c r="AS3" s="97" t="s">
        <v>380</v>
      </c>
      <c r="AT3" s="96" t="s">
        <v>381</v>
      </c>
      <c r="AU3" s="93" t="s">
        <v>369</v>
      </c>
      <c r="AV3" s="1">
        <v>1</v>
      </c>
      <c r="AW3" s="1" t="s">
        <v>382</v>
      </c>
      <c r="AX3" s="1" t="str">
        <f>IF('Evap Fan Motors'!G8="Walk In", "Walk-In", "Reach in")</f>
        <v>Reach in</v>
      </c>
      <c r="AY3" s="1">
        <f>IF('Evap Fan Motors'!H8="Refrigeration", "Cooler",'Evap Fan Motors'!H8)</f>
        <v>0</v>
      </c>
      <c r="AZ3" s="1">
        <f>'Evap Fan Motors'!I8</f>
        <v>0</v>
      </c>
      <c r="BA3" s="1" t="str">
        <f>IF('Evap Fan Motors'!K8='Look Up Tables'!$D$33,"&lt;14W",IF('Evap Fan Motors'!K8='Look Up Tables'!$D$34,"16W-36W",IF('Evap Fan Motors'!K8=$D$35,$D$35,IF('Evap Fan Motors'!K8=$D$36,$D$36,"&gt;36W"))))</f>
        <v>&gt;36W</v>
      </c>
      <c r="BB3" s="1" t="str">
        <f>CONCATENATE(AW3,AX3," ",AY3,","," ", AZ3," ", BA3)</f>
        <v>High-Efficiency Evaporator Fans-Reach in 0, 0 &gt;36W</v>
      </c>
      <c r="BC3" s="1" t="str">
        <f t="shared" ref="BC3:BC12" si="0">IFERROR(VLOOKUP(BB3,$AR$2:$AS$29,2,FALSE),$AU$2)</f>
        <v>HEEvapFanMotor</v>
      </c>
    </row>
    <row r="4" spans="2:55" ht="15.75" thickBot="1" x14ac:dyDescent="0.3">
      <c r="B4" s="42" t="s">
        <v>383</v>
      </c>
      <c r="D4" s="43" t="s">
        <v>367</v>
      </c>
      <c r="F4" s="43" t="s">
        <v>384</v>
      </c>
      <c r="H4" s="66" t="s">
        <v>242</v>
      </c>
      <c r="I4" s="68" t="s">
        <v>385</v>
      </c>
      <c r="J4" s="70" t="s">
        <v>386</v>
      </c>
      <c r="K4" s="67" t="s">
        <v>372</v>
      </c>
      <c r="L4" s="67" t="s">
        <v>386</v>
      </c>
      <c r="M4" s="407" t="s">
        <v>372</v>
      </c>
      <c r="N4" s="66" t="s">
        <v>386</v>
      </c>
      <c r="O4" s="68" t="s">
        <v>372</v>
      </c>
      <c r="P4" s="66" t="s">
        <v>386</v>
      </c>
      <c r="Q4" s="68" t="s">
        <v>372</v>
      </c>
      <c r="S4" s="413"/>
      <c r="T4" s="414"/>
      <c r="U4" s="413" t="s">
        <v>386</v>
      </c>
      <c r="V4" s="415"/>
      <c r="W4" s="415"/>
      <c r="X4" s="416"/>
      <c r="Y4" s="413" t="s">
        <v>372</v>
      </c>
      <c r="Z4" s="415"/>
      <c r="AA4" s="415"/>
      <c r="AB4" s="416"/>
      <c r="AC4" s="413" t="s">
        <v>386</v>
      </c>
      <c r="AD4" s="415"/>
      <c r="AE4" s="415"/>
      <c r="AF4" s="416"/>
      <c r="AG4" s="413" t="s">
        <v>372</v>
      </c>
      <c r="AH4" s="415"/>
      <c r="AI4" s="415"/>
      <c r="AJ4" s="416"/>
      <c r="AK4" s="417" t="s">
        <v>386</v>
      </c>
      <c r="AL4" s="415" t="s">
        <v>372</v>
      </c>
      <c r="AM4" s="415" t="s">
        <v>387</v>
      </c>
      <c r="AN4" s="416" t="s">
        <v>372</v>
      </c>
      <c r="AQ4" s="96" t="s">
        <v>367</v>
      </c>
      <c r="AR4" s="96" t="s">
        <v>368</v>
      </c>
      <c r="AS4" s="97" t="s">
        <v>388</v>
      </c>
      <c r="AT4" s="96" t="s">
        <v>389</v>
      </c>
      <c r="AU4" s="93" t="s">
        <v>369</v>
      </c>
      <c r="AV4" s="1">
        <v>2</v>
      </c>
      <c r="AW4" s="1" t="s">
        <v>382</v>
      </c>
      <c r="AX4" s="1" t="str">
        <f>IF('Evap Fan Motors'!G9="Walk In", "Walk-In", "Reach in")</f>
        <v>Reach in</v>
      </c>
      <c r="AY4" s="1">
        <f>IF('Evap Fan Motors'!H9="Refrigeration", "Cooler",'Evap Fan Motors'!H9)</f>
        <v>0</v>
      </c>
      <c r="AZ4" s="1">
        <f>'Evap Fan Motors'!I9</f>
        <v>0</v>
      </c>
      <c r="BA4" s="1" t="str">
        <f>IF('Evap Fan Motors'!K9='Look Up Tables'!$D$33,"&lt;14W",IF('Evap Fan Motors'!K9='Look Up Tables'!$D$34,"16W-36W",IF('Evap Fan Motors'!K9=$D$35,$D$35,IF('Evap Fan Motors'!K9=$D$36,$D$36,"&gt;36W"))))</f>
        <v>&gt;36W</v>
      </c>
      <c r="BB4" s="1" t="str">
        <f t="shared" ref="BB4:BB12" si="1">CONCATENATE(AW4,AX4," ",AY4,","," ", AZ4," ", BA4)</f>
        <v>High-Efficiency Evaporator Fans-Reach in 0, 0 &gt;36W</v>
      </c>
      <c r="BC4" s="1" t="str">
        <f t="shared" si="0"/>
        <v>HEEvapFanMotor</v>
      </c>
    </row>
    <row r="5" spans="2:55" ht="15.75" thickBot="1" x14ac:dyDescent="0.3">
      <c r="B5" s="42" t="s">
        <v>390</v>
      </c>
      <c r="H5" s="78">
        <v>1</v>
      </c>
      <c r="I5" s="80">
        <f>'High Eff Ref Freeze'!K8</f>
        <v>0</v>
      </c>
      <c r="J5" s="76">
        <f>IF(I5=0,0,0.1*I5+0.86)</f>
        <v>0</v>
      </c>
      <c r="K5" s="61">
        <f>IF(I5=0,0,0.29*I5+2.95)</f>
        <v>0</v>
      </c>
      <c r="L5" s="61">
        <f>IF(I5=0,0,0.05*I5+1.36)</f>
        <v>0</v>
      </c>
      <c r="M5" s="408">
        <f>IF(I5=0,0,0.22*I5+1.38)</f>
        <v>0</v>
      </c>
      <c r="N5" s="60">
        <f>IF(I5=0,0,0.05*$I5+0.91)</f>
        <v>0</v>
      </c>
      <c r="O5" s="62">
        <f>IF(J5=0,0,0.06*$I5+1.12)</f>
        <v>0</v>
      </c>
      <c r="P5" s="60">
        <f>IF(K5=0,0,0.06*$I5+0.37)</f>
        <v>0</v>
      </c>
      <c r="Q5" s="62">
        <f>IF(L5=0,0,0.08*$I5+1.23)</f>
        <v>0</v>
      </c>
      <c r="S5" s="73" t="s">
        <v>242</v>
      </c>
      <c r="T5" s="418" t="s">
        <v>385</v>
      </c>
      <c r="U5" s="73" t="s">
        <v>371</v>
      </c>
      <c r="V5" s="75" t="s">
        <v>383</v>
      </c>
      <c r="W5" s="75" t="s">
        <v>390</v>
      </c>
      <c r="X5" s="74" t="s">
        <v>391</v>
      </c>
      <c r="Y5" s="73" t="s">
        <v>371</v>
      </c>
      <c r="Z5" s="75" t="s">
        <v>383</v>
      </c>
      <c r="AA5" s="75" t="s">
        <v>390</v>
      </c>
      <c r="AB5" s="74" t="s">
        <v>391</v>
      </c>
      <c r="AC5" s="73" t="s">
        <v>371</v>
      </c>
      <c r="AD5" s="75" t="s">
        <v>383</v>
      </c>
      <c r="AE5" s="75" t="s">
        <v>390</v>
      </c>
      <c r="AF5" s="74" t="s">
        <v>391</v>
      </c>
      <c r="AG5" s="73" t="s">
        <v>371</v>
      </c>
      <c r="AH5" s="75" t="s">
        <v>383</v>
      </c>
      <c r="AI5" s="75" t="s">
        <v>390</v>
      </c>
      <c r="AJ5" s="74" t="s">
        <v>391</v>
      </c>
      <c r="AK5" s="447" t="s">
        <v>392</v>
      </c>
      <c r="AL5" s="75"/>
      <c r="AM5" s="75"/>
      <c r="AN5" s="74"/>
      <c r="AQ5" s="96" t="s">
        <v>367</v>
      </c>
      <c r="AR5" s="96" t="s">
        <v>368</v>
      </c>
      <c r="AS5" s="97" t="s">
        <v>393</v>
      </c>
      <c r="AT5" s="96" t="s">
        <v>394</v>
      </c>
      <c r="AU5" s="93" t="s">
        <v>369</v>
      </c>
      <c r="AV5" s="1">
        <v>3</v>
      </c>
      <c r="AW5" s="1" t="s">
        <v>382</v>
      </c>
      <c r="AX5" s="1" t="str">
        <f>IF('Evap Fan Motors'!G10="Walk In", "Walk-In", "Reach in")</f>
        <v>Reach in</v>
      </c>
      <c r="AY5" s="1">
        <f>IF('Evap Fan Motors'!H10="Refrigeration", "Cooler",'Evap Fan Motors'!H10)</f>
        <v>0</v>
      </c>
      <c r="AZ5" s="1">
        <f>'Evap Fan Motors'!I10</f>
        <v>0</v>
      </c>
      <c r="BA5" s="1" t="str">
        <f>IF('Evap Fan Motors'!K10='Look Up Tables'!$D$33,"&lt;14W",IF('Evap Fan Motors'!K10='Look Up Tables'!$D$34,"16W-36W",IF('Evap Fan Motors'!K10=$D$35,$D$35,IF('Evap Fan Motors'!K10=$D$36,$D$36,"&gt;36W"))))</f>
        <v>&gt;36W</v>
      </c>
      <c r="BB5" s="1" t="str">
        <f t="shared" si="1"/>
        <v>High-Efficiency Evaporator Fans-Reach in 0, 0 &gt;36W</v>
      </c>
      <c r="BC5" s="1" t="str">
        <f t="shared" si="0"/>
        <v>HEEvapFanMotor</v>
      </c>
    </row>
    <row r="6" spans="2:55" ht="15.75" thickBot="1" x14ac:dyDescent="0.3">
      <c r="B6" s="43" t="s">
        <v>391</v>
      </c>
      <c r="H6" s="55">
        <v>2</v>
      </c>
      <c r="I6" s="56">
        <f>'High Eff Ref Freeze'!K9</f>
        <v>0</v>
      </c>
      <c r="J6" s="403">
        <f t="shared" ref="J6:J14" si="2">IF(I6=0,0,0.1*I6+0.86)</f>
        <v>0</v>
      </c>
      <c r="K6" s="54">
        <f t="shared" ref="K6:K14" si="3">IF(I6=0,0,0.29*I6+2.95)</f>
        <v>0</v>
      </c>
      <c r="L6" s="54">
        <f t="shared" ref="L6:L14" si="4">IF(I6=0,0,0.05*I6+1.36)</f>
        <v>0</v>
      </c>
      <c r="M6" s="409">
        <f t="shared" ref="M6:M14" si="5">IF(I6=0,0,0.22*I6+1.38)</f>
        <v>0</v>
      </c>
      <c r="N6" s="60">
        <f t="shared" ref="N6:N14" si="6">IF(I6=0,0,0.05*$I6+0.91)</f>
        <v>0</v>
      </c>
      <c r="O6" s="62">
        <f t="shared" ref="O6:O14" si="7">IF(J6=0,0,0.06*$I6+1.12)</f>
        <v>0</v>
      </c>
      <c r="P6" s="60">
        <f t="shared" ref="P6:P14" si="8">IF(K6=0,0,0.06*$I6+0.37)</f>
        <v>0</v>
      </c>
      <c r="Q6" s="62">
        <f t="shared" ref="Q6:Q14" si="9">IF(L6=0,0,0.08*$I6+1.23)</f>
        <v>0</v>
      </c>
      <c r="S6" s="60">
        <v>1</v>
      </c>
      <c r="T6" s="408">
        <f>'High Eff Ref Freeze'!K8</f>
        <v>0</v>
      </c>
      <c r="U6" s="60">
        <f t="shared" ref="U6:U15" si="10">0.095*$T6+0.445</f>
        <v>0.44500000000000001</v>
      </c>
      <c r="V6" s="61">
        <f t="shared" ref="V6:V15" si="11">0.05*$T6+1.12</f>
        <v>1.1200000000000001</v>
      </c>
      <c r="W6" s="61">
        <f t="shared" ref="W6:W15" si="12">0.076*$T6+0.34</f>
        <v>0.34</v>
      </c>
      <c r="X6" s="62">
        <f t="shared" ref="X6:X15" si="13">0.105*$T6-1.111</f>
        <v>-1.111</v>
      </c>
      <c r="Y6" s="60">
        <f t="shared" ref="Y6:AB15" si="14">0.232*$T6+2.36</f>
        <v>2.36</v>
      </c>
      <c r="Z6" s="61">
        <f t="shared" si="14"/>
        <v>2.36</v>
      </c>
      <c r="AA6" s="61">
        <f t="shared" si="14"/>
        <v>2.36</v>
      </c>
      <c r="AB6" s="62">
        <f t="shared" si="14"/>
        <v>2.36</v>
      </c>
      <c r="AC6" s="60">
        <f>0.0267*$T6+0.8</f>
        <v>0.8</v>
      </c>
      <c r="AD6" s="61">
        <f t="shared" ref="AD6:AE15" si="15">0.05*$T6+0.45</f>
        <v>0.45</v>
      </c>
      <c r="AE6" s="61">
        <f t="shared" si="15"/>
        <v>0.45</v>
      </c>
      <c r="AF6" s="62">
        <f t="shared" ref="AF6:AF15" si="16">0.025*$T6+1.6991</f>
        <v>1.6991000000000001</v>
      </c>
      <c r="AG6" s="60">
        <f t="shared" ref="AG6:AG15" si="17">0.21*$T6+0.9</f>
        <v>0.9</v>
      </c>
      <c r="AH6" s="61">
        <f t="shared" ref="AH6:AH15" si="18">0.12*$T6+2.248</f>
        <v>2.2480000000000002</v>
      </c>
      <c r="AI6" s="61">
        <f t="shared" ref="AI6:AI15" si="19">0.2578*$T6-1.8864</f>
        <v>-1.8864000000000001</v>
      </c>
      <c r="AJ6" s="62">
        <f t="shared" ref="AJ6:AJ15" si="20">0.14*$T6+4</f>
        <v>4</v>
      </c>
      <c r="AK6" s="76">
        <f t="shared" ref="AK6:AK15" si="21">0.05*$T6+0.28</f>
        <v>0.28000000000000003</v>
      </c>
      <c r="AL6" s="61">
        <f t="shared" ref="AL6:AL15" si="22">0.057*$T6+0.55</f>
        <v>0.55000000000000004</v>
      </c>
      <c r="AM6" s="61">
        <f t="shared" ref="AM6:AM15" si="23">0.05*$T6+0.28</f>
        <v>0.28000000000000003</v>
      </c>
      <c r="AN6" s="62">
        <f t="shared" ref="AN6:AN15" si="24">0.057*$T6+0.55</f>
        <v>0.55000000000000004</v>
      </c>
      <c r="AQ6" s="96" t="s">
        <v>367</v>
      </c>
      <c r="AR6" s="96" t="s">
        <v>368</v>
      </c>
      <c r="AS6" s="97" t="s">
        <v>395</v>
      </c>
      <c r="AT6" s="96" t="s">
        <v>396</v>
      </c>
      <c r="AU6" s="93" t="s">
        <v>369</v>
      </c>
      <c r="AV6" s="1">
        <v>4</v>
      </c>
      <c r="AW6" s="1" t="s">
        <v>382</v>
      </c>
      <c r="AX6" s="1" t="str">
        <f>IF('Evap Fan Motors'!G11="Walk In", "Walk-In", "Reach in")</f>
        <v>Reach in</v>
      </c>
      <c r="AY6" s="1">
        <f>IF('Evap Fan Motors'!H11="Refrigeration", "Cooler",'Evap Fan Motors'!H11)</f>
        <v>0</v>
      </c>
      <c r="AZ6" s="1">
        <f>'Evap Fan Motors'!I11</f>
        <v>0</v>
      </c>
      <c r="BA6" s="1" t="str">
        <f>IF('Evap Fan Motors'!K11='Look Up Tables'!$D$33,"&lt;14W",IF('Evap Fan Motors'!K11='Look Up Tables'!$D$34,"16W-36W",IF('Evap Fan Motors'!K11=$D$35,$D$35,IF('Evap Fan Motors'!K11=$D$36,$D$36,"&gt;36W"))))</f>
        <v>&gt;36W</v>
      </c>
      <c r="BB6" s="1" t="str">
        <f t="shared" si="1"/>
        <v>High-Efficiency Evaporator Fans-Reach in 0, 0 &gt;36W</v>
      </c>
      <c r="BC6" s="1" t="str">
        <f t="shared" si="0"/>
        <v>HEEvapFanMotor</v>
      </c>
    </row>
    <row r="7" spans="2:55" ht="15.75" thickBot="1" x14ac:dyDescent="0.3">
      <c r="H7" s="55">
        <v>3</v>
      </c>
      <c r="I7" s="56">
        <f>'High Eff Ref Freeze'!K10</f>
        <v>0</v>
      </c>
      <c r="J7" s="403">
        <f t="shared" si="2"/>
        <v>0</v>
      </c>
      <c r="K7" s="54">
        <f t="shared" si="3"/>
        <v>0</v>
      </c>
      <c r="L7" s="54">
        <f t="shared" si="4"/>
        <v>0</v>
      </c>
      <c r="M7" s="409">
        <f t="shared" si="5"/>
        <v>0</v>
      </c>
      <c r="N7" s="60">
        <f t="shared" si="6"/>
        <v>0</v>
      </c>
      <c r="O7" s="62">
        <f t="shared" si="7"/>
        <v>0</v>
      </c>
      <c r="P7" s="60">
        <f t="shared" si="8"/>
        <v>0</v>
      </c>
      <c r="Q7" s="62">
        <f t="shared" si="9"/>
        <v>0</v>
      </c>
      <c r="S7" s="55">
        <v>2</v>
      </c>
      <c r="T7" s="409">
        <f>'High Eff Ref Freeze'!K9</f>
        <v>0</v>
      </c>
      <c r="U7" s="55">
        <f t="shared" si="10"/>
        <v>0.44500000000000001</v>
      </c>
      <c r="V7" s="54">
        <f t="shared" si="11"/>
        <v>1.1200000000000001</v>
      </c>
      <c r="W7" s="54">
        <f t="shared" si="12"/>
        <v>0.34</v>
      </c>
      <c r="X7" s="56">
        <f t="shared" si="13"/>
        <v>-1.111</v>
      </c>
      <c r="Y7" s="55">
        <f t="shared" si="14"/>
        <v>2.36</v>
      </c>
      <c r="Z7" s="54">
        <f t="shared" si="14"/>
        <v>2.36</v>
      </c>
      <c r="AA7" s="54">
        <f t="shared" si="14"/>
        <v>2.36</v>
      </c>
      <c r="AB7" s="56">
        <f t="shared" si="14"/>
        <v>2.36</v>
      </c>
      <c r="AC7" s="60">
        <f t="shared" ref="AC7:AC15" si="25">0.0267*$T7+0.8</f>
        <v>0.8</v>
      </c>
      <c r="AD7" s="54">
        <f t="shared" si="15"/>
        <v>0.45</v>
      </c>
      <c r="AE7" s="54">
        <f t="shared" si="15"/>
        <v>0.45</v>
      </c>
      <c r="AF7" s="56">
        <f t="shared" si="16"/>
        <v>1.6991000000000001</v>
      </c>
      <c r="AG7" s="55">
        <f t="shared" si="17"/>
        <v>0.9</v>
      </c>
      <c r="AH7" s="54">
        <f t="shared" si="18"/>
        <v>2.2480000000000002</v>
      </c>
      <c r="AI7" s="54">
        <f t="shared" si="19"/>
        <v>-1.8864000000000001</v>
      </c>
      <c r="AJ7" s="56">
        <f t="shared" si="20"/>
        <v>4</v>
      </c>
      <c r="AK7" s="76">
        <f t="shared" si="21"/>
        <v>0.28000000000000003</v>
      </c>
      <c r="AL7" s="61">
        <f t="shared" si="22"/>
        <v>0.55000000000000004</v>
      </c>
      <c r="AM7" s="61">
        <f t="shared" si="23"/>
        <v>0.28000000000000003</v>
      </c>
      <c r="AN7" s="62">
        <f t="shared" si="24"/>
        <v>0.55000000000000004</v>
      </c>
      <c r="AQ7" s="96" t="s">
        <v>367</v>
      </c>
      <c r="AR7" s="96" t="s">
        <v>368</v>
      </c>
      <c r="AS7" s="97" t="s">
        <v>397</v>
      </c>
      <c r="AT7" s="96" t="s">
        <v>398</v>
      </c>
      <c r="AU7" s="93" t="s">
        <v>369</v>
      </c>
      <c r="AV7" s="1">
        <v>5</v>
      </c>
      <c r="AW7" s="1" t="s">
        <v>382</v>
      </c>
      <c r="AX7" s="1" t="str">
        <f>IF('Evap Fan Motors'!G12="Walk In", "Walk-In", "Reach in")</f>
        <v>Reach in</v>
      </c>
      <c r="AY7" s="1">
        <f>IF('Evap Fan Motors'!H12="Refrigeration", "Cooler",'Evap Fan Motors'!H12)</f>
        <v>0</v>
      </c>
      <c r="AZ7" s="1">
        <f>'Evap Fan Motors'!I12</f>
        <v>0</v>
      </c>
      <c r="BA7" s="1" t="str">
        <f>IF('Evap Fan Motors'!K12='Look Up Tables'!$D$33,"&lt;14W",IF('Evap Fan Motors'!K12='Look Up Tables'!$D$34,"16W-36W",IF('Evap Fan Motors'!K12=$D$35,$D$35,IF('Evap Fan Motors'!K12=$D$36,$D$36,"&gt;36W"))))</f>
        <v>&gt;36W</v>
      </c>
      <c r="BB7" s="1" t="str">
        <f t="shared" si="1"/>
        <v>High-Efficiency Evaporator Fans-Reach in 0, 0 &gt;36W</v>
      </c>
      <c r="BC7" s="1" t="str">
        <f t="shared" si="0"/>
        <v>HEEvapFanMotor</v>
      </c>
    </row>
    <row r="8" spans="2:55" ht="18.75" thickBot="1" x14ac:dyDescent="0.3">
      <c r="B8" s="51" t="s">
        <v>399</v>
      </c>
      <c r="E8" s="51" t="s">
        <v>400</v>
      </c>
      <c r="H8" s="55">
        <v>4</v>
      </c>
      <c r="I8" s="56">
        <f>'High Eff Ref Freeze'!K11</f>
        <v>0</v>
      </c>
      <c r="J8" s="403">
        <f t="shared" si="2"/>
        <v>0</v>
      </c>
      <c r="K8" s="54">
        <f t="shared" si="3"/>
        <v>0</v>
      </c>
      <c r="L8" s="54">
        <f t="shared" si="4"/>
        <v>0</v>
      </c>
      <c r="M8" s="409">
        <f t="shared" si="5"/>
        <v>0</v>
      </c>
      <c r="N8" s="60">
        <f t="shared" si="6"/>
        <v>0</v>
      </c>
      <c r="O8" s="62">
        <f t="shared" si="7"/>
        <v>0</v>
      </c>
      <c r="P8" s="60">
        <f t="shared" si="8"/>
        <v>0</v>
      </c>
      <c r="Q8" s="62">
        <f t="shared" si="9"/>
        <v>0</v>
      </c>
      <c r="S8" s="55">
        <v>3</v>
      </c>
      <c r="T8" s="409">
        <f>'High Eff Ref Freeze'!K10</f>
        <v>0</v>
      </c>
      <c r="U8" s="55">
        <f t="shared" si="10"/>
        <v>0.44500000000000001</v>
      </c>
      <c r="V8" s="54">
        <f t="shared" si="11"/>
        <v>1.1200000000000001</v>
      </c>
      <c r="W8" s="54">
        <f t="shared" si="12"/>
        <v>0.34</v>
      </c>
      <c r="X8" s="56">
        <f t="shared" si="13"/>
        <v>-1.111</v>
      </c>
      <c r="Y8" s="55">
        <f t="shared" si="14"/>
        <v>2.36</v>
      </c>
      <c r="Z8" s="54">
        <f t="shared" si="14"/>
        <v>2.36</v>
      </c>
      <c r="AA8" s="54">
        <f t="shared" si="14"/>
        <v>2.36</v>
      </c>
      <c r="AB8" s="56">
        <f t="shared" si="14"/>
        <v>2.36</v>
      </c>
      <c r="AC8" s="60">
        <f t="shared" si="25"/>
        <v>0.8</v>
      </c>
      <c r="AD8" s="54">
        <f t="shared" si="15"/>
        <v>0.45</v>
      </c>
      <c r="AE8" s="54">
        <f t="shared" si="15"/>
        <v>0.45</v>
      </c>
      <c r="AF8" s="56">
        <f t="shared" si="16"/>
        <v>1.6991000000000001</v>
      </c>
      <c r="AG8" s="55">
        <f t="shared" si="17"/>
        <v>0.9</v>
      </c>
      <c r="AH8" s="54">
        <f t="shared" si="18"/>
        <v>2.2480000000000002</v>
      </c>
      <c r="AI8" s="54">
        <f t="shared" si="19"/>
        <v>-1.8864000000000001</v>
      </c>
      <c r="AJ8" s="56">
        <f t="shared" si="20"/>
        <v>4</v>
      </c>
      <c r="AK8" s="76">
        <f t="shared" si="21"/>
        <v>0.28000000000000003</v>
      </c>
      <c r="AL8" s="61">
        <f t="shared" si="22"/>
        <v>0.55000000000000004</v>
      </c>
      <c r="AM8" s="61">
        <f t="shared" si="23"/>
        <v>0.28000000000000003</v>
      </c>
      <c r="AN8" s="62">
        <f t="shared" si="24"/>
        <v>0.55000000000000004</v>
      </c>
      <c r="AQ8" s="96" t="s">
        <v>367</v>
      </c>
      <c r="AR8" s="96" t="s">
        <v>368</v>
      </c>
      <c r="AS8" s="97" t="s">
        <v>401</v>
      </c>
      <c r="AT8" s="96" t="s">
        <v>402</v>
      </c>
      <c r="AU8" s="93" t="s">
        <v>369</v>
      </c>
      <c r="AV8" s="1">
        <v>6</v>
      </c>
      <c r="AW8" s="1" t="s">
        <v>382</v>
      </c>
      <c r="AX8" s="1" t="str">
        <f>IF('Evap Fan Motors'!G13="Walk In", "Walk-In", "Reach in")</f>
        <v>Reach in</v>
      </c>
      <c r="AY8" s="1">
        <f>IF('Evap Fan Motors'!H13="Refrigeration", "Cooler",'Evap Fan Motors'!H13)</f>
        <v>0</v>
      </c>
      <c r="AZ8" s="1">
        <f>'Evap Fan Motors'!I13</f>
        <v>0</v>
      </c>
      <c r="BA8" s="1" t="str">
        <f>IF('Evap Fan Motors'!K13='Look Up Tables'!$D$33,"&lt;14W",IF('Evap Fan Motors'!K13='Look Up Tables'!$D$34,"16W-36W",IF('Evap Fan Motors'!K13=$D$35,$D$35,IF('Evap Fan Motors'!K13=$D$36,$D$36,"&gt;36W"))))</f>
        <v>&gt;36W</v>
      </c>
      <c r="BB8" s="1" t="str">
        <f t="shared" si="1"/>
        <v>High-Efficiency Evaporator Fans-Reach in 0, 0 &gt;36W</v>
      </c>
      <c r="BC8" s="1" t="str">
        <f t="shared" si="0"/>
        <v>HEEvapFanMotor</v>
      </c>
    </row>
    <row r="9" spans="2:55" ht="15" x14ac:dyDescent="0.25">
      <c r="B9" s="41" t="s">
        <v>403</v>
      </c>
      <c r="E9" s="41" t="s">
        <v>404</v>
      </c>
      <c r="H9" s="55">
        <v>5</v>
      </c>
      <c r="I9" s="56">
        <f>'High Eff Ref Freeze'!K12</f>
        <v>0</v>
      </c>
      <c r="J9" s="403">
        <f t="shared" si="2"/>
        <v>0</v>
      </c>
      <c r="K9" s="54">
        <f t="shared" si="3"/>
        <v>0</v>
      </c>
      <c r="L9" s="54">
        <f t="shared" si="4"/>
        <v>0</v>
      </c>
      <c r="M9" s="409">
        <f t="shared" si="5"/>
        <v>0</v>
      </c>
      <c r="N9" s="60">
        <f t="shared" si="6"/>
        <v>0</v>
      </c>
      <c r="O9" s="62">
        <f t="shared" si="7"/>
        <v>0</v>
      </c>
      <c r="P9" s="60">
        <f t="shared" si="8"/>
        <v>0</v>
      </c>
      <c r="Q9" s="62">
        <f t="shared" si="9"/>
        <v>0</v>
      </c>
      <c r="S9" s="55">
        <v>4</v>
      </c>
      <c r="T9" s="409">
        <f>'High Eff Ref Freeze'!K11</f>
        <v>0</v>
      </c>
      <c r="U9" s="55">
        <f t="shared" si="10"/>
        <v>0.44500000000000001</v>
      </c>
      <c r="V9" s="54">
        <f t="shared" si="11"/>
        <v>1.1200000000000001</v>
      </c>
      <c r="W9" s="54">
        <f t="shared" si="12"/>
        <v>0.34</v>
      </c>
      <c r="X9" s="56">
        <f t="shared" si="13"/>
        <v>-1.111</v>
      </c>
      <c r="Y9" s="55">
        <f t="shared" si="14"/>
        <v>2.36</v>
      </c>
      <c r="Z9" s="54">
        <f t="shared" si="14"/>
        <v>2.36</v>
      </c>
      <c r="AA9" s="54">
        <f t="shared" si="14"/>
        <v>2.36</v>
      </c>
      <c r="AB9" s="56">
        <f t="shared" si="14"/>
        <v>2.36</v>
      </c>
      <c r="AC9" s="60">
        <f t="shared" si="25"/>
        <v>0.8</v>
      </c>
      <c r="AD9" s="54">
        <f t="shared" si="15"/>
        <v>0.45</v>
      </c>
      <c r="AE9" s="54">
        <f t="shared" si="15"/>
        <v>0.45</v>
      </c>
      <c r="AF9" s="56">
        <f t="shared" si="16"/>
        <v>1.6991000000000001</v>
      </c>
      <c r="AG9" s="55">
        <f t="shared" si="17"/>
        <v>0.9</v>
      </c>
      <c r="AH9" s="54">
        <f t="shared" si="18"/>
        <v>2.2480000000000002</v>
      </c>
      <c r="AI9" s="54">
        <f t="shared" si="19"/>
        <v>-1.8864000000000001</v>
      </c>
      <c r="AJ9" s="56">
        <f t="shared" si="20"/>
        <v>4</v>
      </c>
      <c r="AK9" s="76">
        <f t="shared" si="21"/>
        <v>0.28000000000000003</v>
      </c>
      <c r="AL9" s="61">
        <f t="shared" si="22"/>
        <v>0.55000000000000004</v>
      </c>
      <c r="AM9" s="61">
        <f t="shared" si="23"/>
        <v>0.28000000000000003</v>
      </c>
      <c r="AN9" s="62">
        <f t="shared" si="24"/>
        <v>0.55000000000000004</v>
      </c>
      <c r="AQ9" s="96" t="s">
        <v>367</v>
      </c>
      <c r="AR9" s="96" t="s">
        <v>368</v>
      </c>
      <c r="AS9" s="97" t="s">
        <v>405</v>
      </c>
      <c r="AT9" s="96" t="s">
        <v>406</v>
      </c>
      <c r="AU9" s="93" t="s">
        <v>369</v>
      </c>
      <c r="AV9" s="1">
        <v>7</v>
      </c>
      <c r="AW9" s="1" t="s">
        <v>382</v>
      </c>
      <c r="AX9" s="1" t="str">
        <f>IF('Evap Fan Motors'!G14="Walk In", "Walk-In", "Reach in")</f>
        <v>Reach in</v>
      </c>
      <c r="AY9" s="1">
        <f>IF('Evap Fan Motors'!H14="Refrigeration", "Cooler",'Evap Fan Motors'!H14)</f>
        <v>0</v>
      </c>
      <c r="AZ9" s="1">
        <f>'Evap Fan Motors'!I14</f>
        <v>0</v>
      </c>
      <c r="BA9" s="1" t="str">
        <f>IF('Evap Fan Motors'!K14='Look Up Tables'!$D$33,"&lt;14W",IF('Evap Fan Motors'!K14='Look Up Tables'!$D$34,"16W-36W",IF('Evap Fan Motors'!K14=$D$35,$D$35,IF('Evap Fan Motors'!K14=$D$36,$D$36,"&gt;36W"))))</f>
        <v>&gt;36W</v>
      </c>
      <c r="BB9" s="1" t="str">
        <f t="shared" si="1"/>
        <v>High-Efficiency Evaporator Fans-Reach in 0, 0 &gt;36W</v>
      </c>
      <c r="BC9" s="1" t="str">
        <f t="shared" si="0"/>
        <v>HEEvapFanMotor</v>
      </c>
    </row>
    <row r="10" spans="2:55" ht="15.75" thickBot="1" x14ac:dyDescent="0.3">
      <c r="B10" s="43" t="s">
        <v>407</v>
      </c>
      <c r="E10" s="43" t="s">
        <v>408</v>
      </c>
      <c r="H10" s="55">
        <v>6</v>
      </c>
      <c r="I10" s="56">
        <f>'High Eff Ref Freeze'!K13</f>
        <v>0</v>
      </c>
      <c r="J10" s="403">
        <f t="shared" si="2"/>
        <v>0</v>
      </c>
      <c r="K10" s="54">
        <f t="shared" si="3"/>
        <v>0</v>
      </c>
      <c r="L10" s="54">
        <f t="shared" si="4"/>
        <v>0</v>
      </c>
      <c r="M10" s="409">
        <f t="shared" si="5"/>
        <v>0</v>
      </c>
      <c r="N10" s="60">
        <f t="shared" si="6"/>
        <v>0</v>
      </c>
      <c r="O10" s="62">
        <f t="shared" si="7"/>
        <v>0</v>
      </c>
      <c r="P10" s="60">
        <f t="shared" si="8"/>
        <v>0</v>
      </c>
      <c r="Q10" s="62">
        <f t="shared" si="9"/>
        <v>0</v>
      </c>
      <c r="S10" s="55">
        <v>5</v>
      </c>
      <c r="T10" s="409">
        <f>'High Eff Ref Freeze'!K12</f>
        <v>0</v>
      </c>
      <c r="U10" s="55">
        <f t="shared" si="10"/>
        <v>0.44500000000000001</v>
      </c>
      <c r="V10" s="54">
        <f t="shared" si="11"/>
        <v>1.1200000000000001</v>
      </c>
      <c r="W10" s="54">
        <f t="shared" si="12"/>
        <v>0.34</v>
      </c>
      <c r="X10" s="56">
        <f t="shared" si="13"/>
        <v>-1.111</v>
      </c>
      <c r="Y10" s="55">
        <f t="shared" si="14"/>
        <v>2.36</v>
      </c>
      <c r="Z10" s="54">
        <f t="shared" si="14"/>
        <v>2.36</v>
      </c>
      <c r="AA10" s="54">
        <f t="shared" si="14"/>
        <v>2.36</v>
      </c>
      <c r="AB10" s="56">
        <f t="shared" si="14"/>
        <v>2.36</v>
      </c>
      <c r="AC10" s="60">
        <f t="shared" si="25"/>
        <v>0.8</v>
      </c>
      <c r="AD10" s="54">
        <f t="shared" si="15"/>
        <v>0.45</v>
      </c>
      <c r="AE10" s="54">
        <f t="shared" si="15"/>
        <v>0.45</v>
      </c>
      <c r="AF10" s="56">
        <f t="shared" si="16"/>
        <v>1.6991000000000001</v>
      </c>
      <c r="AG10" s="55">
        <f t="shared" si="17"/>
        <v>0.9</v>
      </c>
      <c r="AH10" s="54">
        <f t="shared" si="18"/>
        <v>2.2480000000000002</v>
      </c>
      <c r="AI10" s="54">
        <f t="shared" si="19"/>
        <v>-1.8864000000000001</v>
      </c>
      <c r="AJ10" s="56">
        <f t="shared" si="20"/>
        <v>4</v>
      </c>
      <c r="AK10" s="76">
        <f t="shared" si="21"/>
        <v>0.28000000000000003</v>
      </c>
      <c r="AL10" s="61">
        <f t="shared" si="22"/>
        <v>0.55000000000000004</v>
      </c>
      <c r="AM10" s="61">
        <f t="shared" si="23"/>
        <v>0.28000000000000003</v>
      </c>
      <c r="AN10" s="62">
        <f t="shared" si="24"/>
        <v>0.55000000000000004</v>
      </c>
      <c r="AQ10" s="96" t="s">
        <v>367</v>
      </c>
      <c r="AR10" s="96" t="s">
        <v>368</v>
      </c>
      <c r="AS10" s="97" t="s">
        <v>409</v>
      </c>
      <c r="AT10" s="96" t="s">
        <v>410</v>
      </c>
      <c r="AU10" s="93" t="s">
        <v>369</v>
      </c>
      <c r="AV10" s="1">
        <v>8</v>
      </c>
      <c r="AW10" s="1" t="s">
        <v>382</v>
      </c>
      <c r="AX10" s="1" t="str">
        <f>IF('Evap Fan Motors'!G15="Walk In", "Walk-In", "Reach in")</f>
        <v>Reach in</v>
      </c>
      <c r="AY10" s="1">
        <f>IF('Evap Fan Motors'!H15="Refrigeration", "Cooler",'Evap Fan Motors'!H15)</f>
        <v>0</v>
      </c>
      <c r="AZ10" s="1">
        <f>'Evap Fan Motors'!I15</f>
        <v>0</v>
      </c>
      <c r="BA10" s="1" t="str">
        <f>IF('Evap Fan Motors'!K15='Look Up Tables'!$D$33,"&lt;14W",IF('Evap Fan Motors'!K15='Look Up Tables'!$D$34,"16W-36W",IF('Evap Fan Motors'!K15=$D$35,$D$35,IF('Evap Fan Motors'!K15=$D$36,$D$36,"&gt;36W"))))</f>
        <v>&gt;36W</v>
      </c>
      <c r="BB10" s="1" t="str">
        <f t="shared" si="1"/>
        <v>High-Efficiency Evaporator Fans-Reach in 0, 0 &gt;36W</v>
      </c>
      <c r="BC10" s="1" t="str">
        <f t="shared" si="0"/>
        <v>HEEvapFanMotor</v>
      </c>
    </row>
    <row r="11" spans="2:55" ht="15" x14ac:dyDescent="0.25">
      <c r="H11" s="55">
        <v>7</v>
      </c>
      <c r="I11" s="56">
        <f>'High Eff Ref Freeze'!K14</f>
        <v>0</v>
      </c>
      <c r="J11" s="403">
        <f t="shared" si="2"/>
        <v>0</v>
      </c>
      <c r="K11" s="54">
        <f t="shared" si="3"/>
        <v>0</v>
      </c>
      <c r="L11" s="54">
        <f t="shared" si="4"/>
        <v>0</v>
      </c>
      <c r="M11" s="409">
        <f t="shared" si="5"/>
        <v>0</v>
      </c>
      <c r="N11" s="60">
        <f t="shared" si="6"/>
        <v>0</v>
      </c>
      <c r="O11" s="62">
        <f t="shared" si="7"/>
        <v>0</v>
      </c>
      <c r="P11" s="60">
        <f t="shared" si="8"/>
        <v>0</v>
      </c>
      <c r="Q11" s="62">
        <f t="shared" si="9"/>
        <v>0</v>
      </c>
      <c r="S11" s="55">
        <v>6</v>
      </c>
      <c r="T11" s="409">
        <f>'High Eff Ref Freeze'!K13</f>
        <v>0</v>
      </c>
      <c r="U11" s="55">
        <f t="shared" si="10"/>
        <v>0.44500000000000001</v>
      </c>
      <c r="V11" s="54">
        <f t="shared" si="11"/>
        <v>1.1200000000000001</v>
      </c>
      <c r="W11" s="54">
        <f t="shared" si="12"/>
        <v>0.34</v>
      </c>
      <c r="X11" s="56">
        <f t="shared" si="13"/>
        <v>-1.111</v>
      </c>
      <c r="Y11" s="55">
        <f t="shared" si="14"/>
        <v>2.36</v>
      </c>
      <c r="Z11" s="54">
        <f t="shared" si="14"/>
        <v>2.36</v>
      </c>
      <c r="AA11" s="54">
        <f t="shared" si="14"/>
        <v>2.36</v>
      </c>
      <c r="AB11" s="56">
        <f t="shared" si="14"/>
        <v>2.36</v>
      </c>
      <c r="AC11" s="60">
        <f t="shared" si="25"/>
        <v>0.8</v>
      </c>
      <c r="AD11" s="54">
        <f t="shared" si="15"/>
        <v>0.45</v>
      </c>
      <c r="AE11" s="54">
        <f t="shared" si="15"/>
        <v>0.45</v>
      </c>
      <c r="AF11" s="56">
        <f t="shared" si="16"/>
        <v>1.6991000000000001</v>
      </c>
      <c r="AG11" s="55">
        <f t="shared" si="17"/>
        <v>0.9</v>
      </c>
      <c r="AH11" s="54">
        <f t="shared" si="18"/>
        <v>2.2480000000000002</v>
      </c>
      <c r="AI11" s="54">
        <f t="shared" si="19"/>
        <v>-1.8864000000000001</v>
      </c>
      <c r="AJ11" s="56">
        <f t="shared" si="20"/>
        <v>4</v>
      </c>
      <c r="AK11" s="76">
        <f t="shared" si="21"/>
        <v>0.28000000000000003</v>
      </c>
      <c r="AL11" s="61">
        <f t="shared" si="22"/>
        <v>0.55000000000000004</v>
      </c>
      <c r="AM11" s="61">
        <f t="shared" si="23"/>
        <v>0.28000000000000003</v>
      </c>
      <c r="AN11" s="62">
        <f t="shared" si="24"/>
        <v>0.55000000000000004</v>
      </c>
      <c r="AQ11" s="96" t="s">
        <v>367</v>
      </c>
      <c r="AR11" s="96" t="s">
        <v>368</v>
      </c>
      <c r="AS11" s="97" t="s">
        <v>411</v>
      </c>
      <c r="AT11" s="96" t="s">
        <v>412</v>
      </c>
      <c r="AU11" s="93" t="s">
        <v>369</v>
      </c>
      <c r="AV11" s="1">
        <v>9</v>
      </c>
      <c r="AW11" s="1" t="s">
        <v>382</v>
      </c>
      <c r="AX11" s="1" t="str">
        <f>IF('Evap Fan Motors'!G16="Walk In", "Walk-In", "Reach in")</f>
        <v>Reach in</v>
      </c>
      <c r="AY11" s="1">
        <f>IF('Evap Fan Motors'!H16="Refrigeration", "Cooler",'Evap Fan Motors'!H16)</f>
        <v>0</v>
      </c>
      <c r="AZ11" s="1">
        <f>'Evap Fan Motors'!I16</f>
        <v>0</v>
      </c>
      <c r="BA11" s="1" t="str">
        <f>IF('Evap Fan Motors'!K16='Look Up Tables'!$D$33,"&lt;14W",IF('Evap Fan Motors'!K16='Look Up Tables'!$D$34,"16W-36W",IF('Evap Fan Motors'!K16=$D$35,$D$35,IF('Evap Fan Motors'!K16=$D$36,$D$36,"&gt;36W"))))</f>
        <v>&gt;36W</v>
      </c>
      <c r="BB11" s="1" t="str">
        <f t="shared" si="1"/>
        <v>High-Efficiency Evaporator Fans-Reach in 0, 0 &gt;36W</v>
      </c>
      <c r="BC11" s="1" t="str">
        <f t="shared" si="0"/>
        <v>HEEvapFanMotor</v>
      </c>
    </row>
    <row r="12" spans="2:55" ht="15" x14ac:dyDescent="0.25">
      <c r="H12" s="55">
        <v>8</v>
      </c>
      <c r="I12" s="56">
        <f>'High Eff Ref Freeze'!K15</f>
        <v>0</v>
      </c>
      <c r="J12" s="403">
        <f t="shared" si="2"/>
        <v>0</v>
      </c>
      <c r="K12" s="54">
        <f t="shared" si="3"/>
        <v>0</v>
      </c>
      <c r="L12" s="54">
        <f t="shared" si="4"/>
        <v>0</v>
      </c>
      <c r="M12" s="409">
        <f t="shared" si="5"/>
        <v>0</v>
      </c>
      <c r="N12" s="60">
        <f t="shared" si="6"/>
        <v>0</v>
      </c>
      <c r="O12" s="62">
        <f t="shared" si="7"/>
        <v>0</v>
      </c>
      <c r="P12" s="60">
        <f t="shared" si="8"/>
        <v>0</v>
      </c>
      <c r="Q12" s="62">
        <f t="shared" si="9"/>
        <v>0</v>
      </c>
      <c r="S12" s="55">
        <v>7</v>
      </c>
      <c r="T12" s="409">
        <f>'High Eff Ref Freeze'!K14</f>
        <v>0</v>
      </c>
      <c r="U12" s="55">
        <f t="shared" si="10"/>
        <v>0.44500000000000001</v>
      </c>
      <c r="V12" s="54">
        <f t="shared" si="11"/>
        <v>1.1200000000000001</v>
      </c>
      <c r="W12" s="54">
        <f t="shared" si="12"/>
        <v>0.34</v>
      </c>
      <c r="X12" s="56">
        <f t="shared" si="13"/>
        <v>-1.111</v>
      </c>
      <c r="Y12" s="55">
        <f t="shared" si="14"/>
        <v>2.36</v>
      </c>
      <c r="Z12" s="54">
        <f t="shared" si="14"/>
        <v>2.36</v>
      </c>
      <c r="AA12" s="54">
        <f t="shared" si="14"/>
        <v>2.36</v>
      </c>
      <c r="AB12" s="56">
        <f t="shared" si="14"/>
        <v>2.36</v>
      </c>
      <c r="AC12" s="60">
        <f t="shared" si="25"/>
        <v>0.8</v>
      </c>
      <c r="AD12" s="54">
        <f t="shared" si="15"/>
        <v>0.45</v>
      </c>
      <c r="AE12" s="54">
        <f t="shared" si="15"/>
        <v>0.45</v>
      </c>
      <c r="AF12" s="56">
        <f t="shared" si="16"/>
        <v>1.6991000000000001</v>
      </c>
      <c r="AG12" s="55">
        <f t="shared" si="17"/>
        <v>0.9</v>
      </c>
      <c r="AH12" s="54">
        <f t="shared" si="18"/>
        <v>2.2480000000000002</v>
      </c>
      <c r="AI12" s="54">
        <f t="shared" si="19"/>
        <v>-1.8864000000000001</v>
      </c>
      <c r="AJ12" s="56">
        <f t="shared" si="20"/>
        <v>4</v>
      </c>
      <c r="AK12" s="76">
        <f t="shared" si="21"/>
        <v>0.28000000000000003</v>
      </c>
      <c r="AL12" s="61">
        <f t="shared" si="22"/>
        <v>0.55000000000000004</v>
      </c>
      <c r="AM12" s="61">
        <f t="shared" si="23"/>
        <v>0.28000000000000003</v>
      </c>
      <c r="AN12" s="62">
        <f t="shared" si="24"/>
        <v>0.55000000000000004</v>
      </c>
      <c r="AQ12" s="96" t="s">
        <v>367</v>
      </c>
      <c r="AR12" s="96" t="s">
        <v>368</v>
      </c>
      <c r="AS12" s="97" t="s">
        <v>413</v>
      </c>
      <c r="AT12" s="96" t="s">
        <v>414</v>
      </c>
      <c r="AU12" s="93" t="s">
        <v>369</v>
      </c>
      <c r="AV12" s="1">
        <v>10</v>
      </c>
      <c r="AW12" s="1" t="s">
        <v>382</v>
      </c>
      <c r="AX12" s="1" t="str">
        <f>IF('Evap Fan Motors'!G17="Walk In", "Walk-In", "Reach in")</f>
        <v>Reach in</v>
      </c>
      <c r="AY12" s="1">
        <f>IF('Evap Fan Motors'!H17="Refrigeration", "Cooler",'Evap Fan Motors'!H17)</f>
        <v>0</v>
      </c>
      <c r="AZ12" s="1">
        <f>'Evap Fan Motors'!I17</f>
        <v>0</v>
      </c>
      <c r="BA12" s="1" t="str">
        <f>IF('Evap Fan Motors'!K17='Look Up Tables'!$D$33,"&lt;14W",IF('Evap Fan Motors'!K17='Look Up Tables'!$D$34,"16W-36W",IF('Evap Fan Motors'!K17=$D$35,$D$35,IF('Evap Fan Motors'!K17=$D$36,$D$36,"&gt;36W"))))</f>
        <v>&gt;36W</v>
      </c>
      <c r="BB12" s="1" t="str">
        <f t="shared" si="1"/>
        <v>High-Efficiency Evaporator Fans-Reach in 0, 0 &gt;36W</v>
      </c>
      <c r="BC12" s="1" t="str">
        <f t="shared" si="0"/>
        <v>HEEvapFanMotor</v>
      </c>
    </row>
    <row r="13" spans="2:55" ht="15" x14ac:dyDescent="0.25">
      <c r="H13" s="55">
        <v>9</v>
      </c>
      <c r="I13" s="56">
        <f>'High Eff Ref Freeze'!K16</f>
        <v>0</v>
      </c>
      <c r="J13" s="403">
        <f t="shared" si="2"/>
        <v>0</v>
      </c>
      <c r="K13" s="54">
        <f t="shared" si="3"/>
        <v>0</v>
      </c>
      <c r="L13" s="54">
        <f t="shared" si="4"/>
        <v>0</v>
      </c>
      <c r="M13" s="409">
        <f t="shared" si="5"/>
        <v>0</v>
      </c>
      <c r="N13" s="60">
        <f t="shared" si="6"/>
        <v>0</v>
      </c>
      <c r="O13" s="62">
        <f t="shared" si="7"/>
        <v>0</v>
      </c>
      <c r="P13" s="60">
        <f t="shared" si="8"/>
        <v>0</v>
      </c>
      <c r="Q13" s="62">
        <f t="shared" si="9"/>
        <v>0</v>
      </c>
      <c r="S13" s="55">
        <v>8</v>
      </c>
      <c r="T13" s="409">
        <f>'High Eff Ref Freeze'!K15</f>
        <v>0</v>
      </c>
      <c r="U13" s="55">
        <f t="shared" si="10"/>
        <v>0.44500000000000001</v>
      </c>
      <c r="V13" s="54">
        <f t="shared" si="11"/>
        <v>1.1200000000000001</v>
      </c>
      <c r="W13" s="54">
        <f t="shared" si="12"/>
        <v>0.34</v>
      </c>
      <c r="X13" s="56">
        <f t="shared" si="13"/>
        <v>-1.111</v>
      </c>
      <c r="Y13" s="55">
        <f t="shared" si="14"/>
        <v>2.36</v>
      </c>
      <c r="Z13" s="54">
        <f t="shared" si="14"/>
        <v>2.36</v>
      </c>
      <c r="AA13" s="54">
        <f t="shared" si="14"/>
        <v>2.36</v>
      </c>
      <c r="AB13" s="56">
        <f t="shared" si="14"/>
        <v>2.36</v>
      </c>
      <c r="AC13" s="60">
        <f t="shared" si="25"/>
        <v>0.8</v>
      </c>
      <c r="AD13" s="54">
        <f t="shared" si="15"/>
        <v>0.45</v>
      </c>
      <c r="AE13" s="54">
        <f t="shared" si="15"/>
        <v>0.45</v>
      </c>
      <c r="AF13" s="56">
        <f t="shared" si="16"/>
        <v>1.6991000000000001</v>
      </c>
      <c r="AG13" s="55">
        <f t="shared" si="17"/>
        <v>0.9</v>
      </c>
      <c r="AH13" s="54">
        <f t="shared" si="18"/>
        <v>2.2480000000000002</v>
      </c>
      <c r="AI13" s="54">
        <f t="shared" si="19"/>
        <v>-1.8864000000000001</v>
      </c>
      <c r="AJ13" s="56">
        <f t="shared" si="20"/>
        <v>4</v>
      </c>
      <c r="AK13" s="76">
        <f t="shared" si="21"/>
        <v>0.28000000000000003</v>
      </c>
      <c r="AL13" s="61">
        <f t="shared" si="22"/>
        <v>0.55000000000000004</v>
      </c>
      <c r="AM13" s="61">
        <f t="shared" si="23"/>
        <v>0.28000000000000003</v>
      </c>
      <c r="AN13" s="62">
        <f t="shared" si="24"/>
        <v>0.55000000000000004</v>
      </c>
      <c r="AQ13" s="96" t="s">
        <v>367</v>
      </c>
      <c r="AR13" s="96" t="s">
        <v>368</v>
      </c>
      <c r="AS13" s="97" t="s">
        <v>415</v>
      </c>
      <c r="AT13" s="96" t="s">
        <v>416</v>
      </c>
      <c r="AU13" s="93" t="s">
        <v>369</v>
      </c>
    </row>
    <row r="14" spans="2:55" ht="15.75" thickBot="1" x14ac:dyDescent="0.3">
      <c r="H14" s="57">
        <v>10</v>
      </c>
      <c r="I14" s="59">
        <f>'High Eff Ref Freeze'!K17</f>
        <v>0</v>
      </c>
      <c r="J14" s="404">
        <f t="shared" si="2"/>
        <v>0</v>
      </c>
      <c r="K14" s="58">
        <f t="shared" si="3"/>
        <v>0</v>
      </c>
      <c r="L14" s="58">
        <f t="shared" si="4"/>
        <v>0</v>
      </c>
      <c r="M14" s="410">
        <f t="shared" si="5"/>
        <v>0</v>
      </c>
      <c r="N14" s="60">
        <f t="shared" si="6"/>
        <v>0</v>
      </c>
      <c r="O14" s="62">
        <f t="shared" si="7"/>
        <v>0</v>
      </c>
      <c r="P14" s="60">
        <f t="shared" si="8"/>
        <v>0</v>
      </c>
      <c r="Q14" s="62">
        <f t="shared" si="9"/>
        <v>0</v>
      </c>
      <c r="S14" s="55">
        <v>9</v>
      </c>
      <c r="T14" s="409">
        <f>'High Eff Ref Freeze'!K16</f>
        <v>0</v>
      </c>
      <c r="U14" s="55">
        <f t="shared" si="10"/>
        <v>0.44500000000000001</v>
      </c>
      <c r="V14" s="54">
        <f t="shared" si="11"/>
        <v>1.1200000000000001</v>
      </c>
      <c r="W14" s="54">
        <f t="shared" si="12"/>
        <v>0.34</v>
      </c>
      <c r="X14" s="56">
        <f t="shared" si="13"/>
        <v>-1.111</v>
      </c>
      <c r="Y14" s="55">
        <f t="shared" si="14"/>
        <v>2.36</v>
      </c>
      <c r="Z14" s="54">
        <f t="shared" si="14"/>
        <v>2.36</v>
      </c>
      <c r="AA14" s="54">
        <f t="shared" si="14"/>
        <v>2.36</v>
      </c>
      <c r="AB14" s="56">
        <f t="shared" si="14"/>
        <v>2.36</v>
      </c>
      <c r="AC14" s="60">
        <f t="shared" si="25"/>
        <v>0.8</v>
      </c>
      <c r="AD14" s="54">
        <f t="shared" si="15"/>
        <v>0.45</v>
      </c>
      <c r="AE14" s="54">
        <f t="shared" si="15"/>
        <v>0.45</v>
      </c>
      <c r="AF14" s="56">
        <f t="shared" si="16"/>
        <v>1.6991000000000001</v>
      </c>
      <c r="AG14" s="55">
        <f t="shared" si="17"/>
        <v>0.9</v>
      </c>
      <c r="AH14" s="54">
        <f t="shared" si="18"/>
        <v>2.2480000000000002</v>
      </c>
      <c r="AI14" s="54">
        <f t="shared" si="19"/>
        <v>-1.8864000000000001</v>
      </c>
      <c r="AJ14" s="56">
        <f t="shared" si="20"/>
        <v>4</v>
      </c>
      <c r="AK14" s="76">
        <f t="shared" si="21"/>
        <v>0.28000000000000003</v>
      </c>
      <c r="AL14" s="61">
        <f t="shared" si="22"/>
        <v>0.55000000000000004</v>
      </c>
      <c r="AM14" s="61">
        <f t="shared" si="23"/>
        <v>0.28000000000000003</v>
      </c>
      <c r="AN14" s="62">
        <f t="shared" si="24"/>
        <v>0.55000000000000004</v>
      </c>
      <c r="AQ14" s="96" t="s">
        <v>367</v>
      </c>
      <c r="AR14" s="96" t="s">
        <v>368</v>
      </c>
      <c r="AS14" s="97" t="s">
        <v>417</v>
      </c>
      <c r="AT14" s="96" t="s">
        <v>418</v>
      </c>
      <c r="AU14" s="93" t="s">
        <v>369</v>
      </c>
    </row>
    <row r="15" spans="2:55" ht="15.75" thickBot="1" x14ac:dyDescent="0.3">
      <c r="S15" s="57">
        <v>10</v>
      </c>
      <c r="T15" s="410">
        <f>'High Eff Ref Freeze'!K17</f>
        <v>0</v>
      </c>
      <c r="U15" s="57">
        <f t="shared" si="10"/>
        <v>0.44500000000000001</v>
      </c>
      <c r="V15" s="58">
        <f t="shared" si="11"/>
        <v>1.1200000000000001</v>
      </c>
      <c r="W15" s="58">
        <f t="shared" si="12"/>
        <v>0.34</v>
      </c>
      <c r="X15" s="59">
        <f t="shared" si="13"/>
        <v>-1.111</v>
      </c>
      <c r="Y15" s="57">
        <f t="shared" si="14"/>
        <v>2.36</v>
      </c>
      <c r="Z15" s="58">
        <f t="shared" si="14"/>
        <v>2.36</v>
      </c>
      <c r="AA15" s="58">
        <f t="shared" si="14"/>
        <v>2.36</v>
      </c>
      <c r="AB15" s="59">
        <f t="shared" si="14"/>
        <v>2.36</v>
      </c>
      <c r="AC15" s="60">
        <f t="shared" si="25"/>
        <v>0.8</v>
      </c>
      <c r="AD15" s="58">
        <f t="shared" si="15"/>
        <v>0.45</v>
      </c>
      <c r="AE15" s="58">
        <f t="shared" si="15"/>
        <v>0.45</v>
      </c>
      <c r="AF15" s="59">
        <f t="shared" si="16"/>
        <v>1.6991000000000001</v>
      </c>
      <c r="AG15" s="57">
        <f t="shared" si="17"/>
        <v>0.9</v>
      </c>
      <c r="AH15" s="58">
        <f t="shared" si="18"/>
        <v>2.2480000000000002</v>
      </c>
      <c r="AI15" s="58">
        <f t="shared" si="19"/>
        <v>-1.8864000000000001</v>
      </c>
      <c r="AJ15" s="59">
        <f t="shared" si="20"/>
        <v>4</v>
      </c>
      <c r="AK15" s="76">
        <f t="shared" si="21"/>
        <v>0.28000000000000003</v>
      </c>
      <c r="AL15" s="61">
        <f t="shared" si="22"/>
        <v>0.55000000000000004</v>
      </c>
      <c r="AM15" s="61">
        <f t="shared" si="23"/>
        <v>0.28000000000000003</v>
      </c>
      <c r="AN15" s="62">
        <f t="shared" si="24"/>
        <v>0.55000000000000004</v>
      </c>
      <c r="AQ15" s="96" t="s">
        <v>367</v>
      </c>
      <c r="AR15" s="96" t="s">
        <v>368</v>
      </c>
      <c r="AS15" s="97" t="s">
        <v>419</v>
      </c>
      <c r="AT15" s="96" t="s">
        <v>420</v>
      </c>
      <c r="AU15" s="93" t="s">
        <v>369</v>
      </c>
    </row>
    <row r="16" spans="2:55" ht="15.75" thickBot="1" x14ac:dyDescent="0.3">
      <c r="AQ16" s="96" t="s">
        <v>367</v>
      </c>
      <c r="AR16" s="96" t="s">
        <v>368</v>
      </c>
      <c r="AS16" s="97" t="s">
        <v>421</v>
      </c>
      <c r="AT16" s="96" t="s">
        <v>422</v>
      </c>
      <c r="AU16" s="93" t="s">
        <v>369</v>
      </c>
    </row>
    <row r="17" spans="2:51" ht="18.75" thickBot="1" x14ac:dyDescent="0.3">
      <c r="B17" s="544" t="s">
        <v>423</v>
      </c>
      <c r="C17" s="545"/>
      <c r="D17" s="545"/>
      <c r="E17" s="545"/>
      <c r="F17" s="545"/>
      <c r="G17" s="545"/>
      <c r="H17" s="545"/>
      <c r="I17" s="545"/>
      <c r="J17" s="545"/>
      <c r="K17" s="545"/>
      <c r="L17" s="545"/>
      <c r="M17" s="545"/>
      <c r="N17" s="545"/>
      <c r="O17" s="545"/>
      <c r="P17" s="545"/>
      <c r="Q17" s="545"/>
      <c r="R17" s="545"/>
      <c r="S17" s="545"/>
      <c r="T17" s="545"/>
      <c r="U17" s="545"/>
      <c r="V17" s="545"/>
      <c r="W17" s="545"/>
      <c r="X17" s="545"/>
      <c r="Y17" s="545"/>
      <c r="Z17" s="425"/>
      <c r="AA17" s="426"/>
      <c r="AU17" s="96" t="s">
        <v>367</v>
      </c>
      <c r="AV17" s="96" t="s">
        <v>368</v>
      </c>
      <c r="AW17" s="97" t="s">
        <v>424</v>
      </c>
      <c r="AX17" s="96" t="s">
        <v>425</v>
      </c>
      <c r="AY17" s="93" t="s">
        <v>369</v>
      </c>
    </row>
    <row r="18" spans="2:51" ht="15.75" thickBot="1" x14ac:dyDescent="0.3">
      <c r="B18" s="427" t="s">
        <v>426</v>
      </c>
      <c r="C18" s="428"/>
      <c r="D18" s="428"/>
      <c r="E18" s="428"/>
      <c r="F18" s="429"/>
      <c r="G18" s="538" t="s">
        <v>427</v>
      </c>
      <c r="H18" s="539"/>
      <c r="I18" s="539"/>
      <c r="J18" s="539"/>
      <c r="K18" s="540"/>
      <c r="L18" s="541" t="s">
        <v>428</v>
      </c>
      <c r="M18" s="542"/>
      <c r="N18" s="542"/>
      <c r="O18" s="542"/>
      <c r="P18" s="542"/>
      <c r="Q18" s="542"/>
      <c r="R18" s="542"/>
      <c r="S18" s="542"/>
      <c r="T18" s="542"/>
      <c r="U18" s="542"/>
      <c r="V18" s="542"/>
      <c r="W18" s="542"/>
      <c r="X18" s="542"/>
      <c r="Y18" s="542"/>
      <c r="Z18" s="542"/>
      <c r="AA18" s="543"/>
      <c r="AU18" s="96" t="s">
        <v>367</v>
      </c>
      <c r="AV18" s="96" t="s">
        <v>368</v>
      </c>
      <c r="AW18" s="97" t="s">
        <v>429</v>
      </c>
      <c r="AX18" s="96" t="s">
        <v>430</v>
      </c>
      <c r="AY18" s="93" t="s">
        <v>369</v>
      </c>
    </row>
    <row r="19" spans="2:51" ht="15.75" thickBot="1" x14ac:dyDescent="0.3">
      <c r="B19" s="430"/>
      <c r="C19" s="431"/>
      <c r="D19" s="431"/>
      <c r="E19" s="431"/>
      <c r="F19" s="432"/>
      <c r="G19" s="538" t="s">
        <v>404</v>
      </c>
      <c r="H19" s="539"/>
      <c r="I19" s="540"/>
      <c r="J19" s="431"/>
      <c r="K19" s="445"/>
      <c r="L19" s="422" t="s">
        <v>431</v>
      </c>
      <c r="M19" s="423"/>
      <c r="N19" s="423"/>
      <c r="O19" s="424"/>
      <c r="P19" s="422" t="s">
        <v>432</v>
      </c>
      <c r="Q19" s="423"/>
      <c r="R19" s="423"/>
      <c r="S19" s="424"/>
      <c r="T19" s="422" t="s">
        <v>433</v>
      </c>
      <c r="U19" s="423"/>
      <c r="V19" s="423"/>
      <c r="W19" s="423"/>
      <c r="X19" s="422" t="s">
        <v>434</v>
      </c>
      <c r="Y19" s="423"/>
      <c r="Z19" s="423"/>
      <c r="AA19" s="439"/>
      <c r="AU19" s="96" t="s">
        <v>367</v>
      </c>
      <c r="AV19" s="96" t="s">
        <v>368</v>
      </c>
      <c r="AW19" s="97" t="s">
        <v>435</v>
      </c>
      <c r="AX19" s="96" t="s">
        <v>436</v>
      </c>
      <c r="AY19" s="93" t="s">
        <v>369</v>
      </c>
    </row>
    <row r="20" spans="2:51" ht="15.75" thickBot="1" x14ac:dyDescent="0.3">
      <c r="B20" s="66" t="s">
        <v>242</v>
      </c>
      <c r="C20" s="67" t="s">
        <v>264</v>
      </c>
      <c r="D20" s="67" t="s">
        <v>400</v>
      </c>
      <c r="E20" s="67" t="s">
        <v>437</v>
      </c>
      <c r="F20" s="68" t="s">
        <v>438</v>
      </c>
      <c r="G20" s="73" t="s">
        <v>431</v>
      </c>
      <c r="H20" s="75" t="s">
        <v>432</v>
      </c>
      <c r="I20" s="74" t="s">
        <v>439</v>
      </c>
      <c r="J20" s="444" t="s">
        <v>440</v>
      </c>
      <c r="K20" s="440" t="s">
        <v>441</v>
      </c>
      <c r="L20" s="66" t="s">
        <v>371</v>
      </c>
      <c r="M20" s="67" t="s">
        <v>383</v>
      </c>
      <c r="N20" s="67" t="s">
        <v>390</v>
      </c>
      <c r="O20" s="68" t="s">
        <v>391</v>
      </c>
      <c r="P20" s="66" t="s">
        <v>371</v>
      </c>
      <c r="Q20" s="67" t="s">
        <v>383</v>
      </c>
      <c r="R20" s="67" t="s">
        <v>390</v>
      </c>
      <c r="S20" s="68" t="s">
        <v>391</v>
      </c>
      <c r="T20" s="66" t="s">
        <v>371</v>
      </c>
      <c r="U20" s="67" t="s">
        <v>383</v>
      </c>
      <c r="V20" s="67" t="s">
        <v>390</v>
      </c>
      <c r="W20" s="407" t="s">
        <v>391</v>
      </c>
      <c r="X20" s="438" t="s">
        <v>386</v>
      </c>
      <c r="Y20" s="407" t="s">
        <v>372</v>
      </c>
      <c r="Z20" s="407" t="s">
        <v>440</v>
      </c>
      <c r="AA20" s="440" t="s">
        <v>441</v>
      </c>
      <c r="AU20" s="96" t="s">
        <v>367</v>
      </c>
      <c r="AV20" s="96" t="s">
        <v>368</v>
      </c>
      <c r="AW20" s="97" t="s">
        <v>442</v>
      </c>
      <c r="AX20" s="96" t="s">
        <v>443</v>
      </c>
      <c r="AY20" s="93" t="s">
        <v>369</v>
      </c>
    </row>
    <row r="21" spans="2:51" ht="15" x14ac:dyDescent="0.25">
      <c r="B21" s="78">
        <v>1</v>
      </c>
      <c r="C21" s="79">
        <f>'High Eff Ref Freeze'!L8</f>
        <v>0</v>
      </c>
      <c r="D21" s="79">
        <f>'High Eff Ref Freeze'!I8</f>
        <v>0</v>
      </c>
      <c r="E21" s="79">
        <f>'High Eff Ref Freeze'!J8</f>
        <v>0</v>
      </c>
      <c r="F21" s="80">
        <f>'High Eff Ref Freeze'!H8</f>
        <v>0</v>
      </c>
      <c r="G21" s="60">
        <f t="shared" ref="G21:G30" si="26">IF(C21=$F$3,L5,J5)</f>
        <v>0</v>
      </c>
      <c r="H21" s="61">
        <f t="shared" ref="H21:H30" si="27">IF(C21=$F$3,M5,K5)</f>
        <v>0</v>
      </c>
      <c r="I21" s="408">
        <f>IF(F21=$D$3,H21,G21)</f>
        <v>0</v>
      </c>
      <c r="J21" s="408">
        <f t="shared" ref="J21:J30" si="28">IF(F21=$D$3,O5,N5)</f>
        <v>0</v>
      </c>
      <c r="K21" s="442">
        <f>IF(D21=$E$9,I21,J21)</f>
        <v>0</v>
      </c>
      <c r="L21" s="60">
        <f t="shared" ref="L21:S21" si="29">IF($C21="Solid",AC6,U6)</f>
        <v>0.44500000000000001</v>
      </c>
      <c r="M21" s="61">
        <f t="shared" si="29"/>
        <v>1.1200000000000001</v>
      </c>
      <c r="N21" s="61">
        <f t="shared" si="29"/>
        <v>0.34</v>
      </c>
      <c r="O21" s="61">
        <f t="shared" si="29"/>
        <v>-1.111</v>
      </c>
      <c r="P21" s="61">
        <f t="shared" si="29"/>
        <v>2.36</v>
      </c>
      <c r="Q21" s="61">
        <f t="shared" si="29"/>
        <v>2.36</v>
      </c>
      <c r="R21" s="61">
        <f t="shared" si="29"/>
        <v>2.36</v>
      </c>
      <c r="S21" s="408">
        <f t="shared" si="29"/>
        <v>2.36</v>
      </c>
      <c r="T21" s="78">
        <f t="shared" ref="T21:T30" si="30">IF($F21="Freezer",P21,L21)</f>
        <v>0.44500000000000001</v>
      </c>
      <c r="U21" s="79">
        <f t="shared" ref="U21:U30" si="31">IF($F21="Freezer",Q21,M21)</f>
        <v>1.1200000000000001</v>
      </c>
      <c r="V21" s="79">
        <f t="shared" ref="V21:V30" si="32">IF($F21="Freezer",R21,N21)</f>
        <v>0.34</v>
      </c>
      <c r="W21" s="80">
        <f t="shared" ref="W21:W30" si="33">IF($F21="Freezer",S21,O21)</f>
        <v>-1.111</v>
      </c>
      <c r="X21" s="433">
        <f t="shared" ref="X21:X30" si="34">IF($C21=$F$3,AM6,AK6)</f>
        <v>0.28000000000000003</v>
      </c>
      <c r="Y21" s="434">
        <f t="shared" ref="Y21:Y30" si="35">IF($C21=$F$3,AN6,AL6)</f>
        <v>0.55000000000000004</v>
      </c>
      <c r="Z21" s="434">
        <f>IF(F21=$D$3,Y21,X21)</f>
        <v>0.28000000000000003</v>
      </c>
      <c r="AA21" s="441">
        <f>IF(D21=$E$10,Z21,IF(E21=$B$3,T21,IF(E21=$B$4,U21,IF($B$5=E21,V21,IF(E21=$B$6,W21,0)))))</f>
        <v>0</v>
      </c>
      <c r="AU21" s="96" t="s">
        <v>367</v>
      </c>
      <c r="AV21" s="96" t="s">
        <v>368</v>
      </c>
      <c r="AW21" s="97" t="s">
        <v>444</v>
      </c>
      <c r="AX21" s="96" t="s">
        <v>445</v>
      </c>
      <c r="AY21" s="93" t="s">
        <v>369</v>
      </c>
    </row>
    <row r="22" spans="2:51" ht="15" x14ac:dyDescent="0.25">
      <c r="B22" s="55">
        <v>2</v>
      </c>
      <c r="C22" s="54">
        <f>'High Eff Ref Freeze'!L9</f>
        <v>0</v>
      </c>
      <c r="D22" s="61">
        <f>'High Eff Ref Freeze'!I9</f>
        <v>0</v>
      </c>
      <c r="E22" s="54">
        <f>'High Eff Ref Freeze'!J9</f>
        <v>0</v>
      </c>
      <c r="F22" s="56">
        <f>'High Eff Ref Freeze'!H9</f>
        <v>0</v>
      </c>
      <c r="G22" s="60">
        <f t="shared" si="26"/>
        <v>0</v>
      </c>
      <c r="H22" s="61">
        <f t="shared" si="27"/>
        <v>0</v>
      </c>
      <c r="I22" s="408">
        <f t="shared" ref="I22:I30" si="36">IF(F22=$D$3,H22,G22)</f>
        <v>0</v>
      </c>
      <c r="J22" s="408">
        <f t="shared" si="28"/>
        <v>0</v>
      </c>
      <c r="K22" s="442">
        <f t="shared" ref="K22:K30" si="37">IF(D22=$E$9,I22,J22)</f>
        <v>0</v>
      </c>
      <c r="L22" s="55">
        <f t="shared" ref="L22:L30" si="38">IF(C22="Solid",AC7,U7)</f>
        <v>0.44500000000000001</v>
      </c>
      <c r="M22" s="54">
        <f t="shared" ref="M22:M30" si="39">IF($C22="Solid",AD7,V7)</f>
        <v>1.1200000000000001</v>
      </c>
      <c r="N22" s="54">
        <f t="shared" ref="N22:N30" si="40">IF($C22="Solid",AE7,W7)</f>
        <v>0.34</v>
      </c>
      <c r="O22" s="54">
        <f t="shared" ref="O22:O30" si="41">IF($C22="Solid",AF7,X7)</f>
        <v>-1.111</v>
      </c>
      <c r="P22" s="54">
        <f t="shared" ref="P22:P30" si="42">IF($C22="Solid",AG7,Y7)</f>
        <v>2.36</v>
      </c>
      <c r="Q22" s="54">
        <f t="shared" ref="Q22:Q30" si="43">IF($C22="Solid",AH7,Z7)</f>
        <v>2.36</v>
      </c>
      <c r="R22" s="54">
        <f t="shared" ref="R22:R30" si="44">IF($C22="Solid",AI7,AA7)</f>
        <v>2.36</v>
      </c>
      <c r="S22" s="409">
        <f t="shared" ref="S22:S30" si="45">IF($C22="Solid",AJ7,AB7)</f>
        <v>2.36</v>
      </c>
      <c r="T22" s="55">
        <f t="shared" si="30"/>
        <v>0.44500000000000001</v>
      </c>
      <c r="U22" s="54">
        <f t="shared" si="31"/>
        <v>1.1200000000000001</v>
      </c>
      <c r="V22" s="54">
        <f t="shared" si="32"/>
        <v>0.34</v>
      </c>
      <c r="W22" s="56">
        <f t="shared" si="33"/>
        <v>-1.111</v>
      </c>
      <c r="X22" s="435">
        <f t="shared" si="34"/>
        <v>0.28000000000000003</v>
      </c>
      <c r="Y22" s="408">
        <f t="shared" si="35"/>
        <v>0.55000000000000004</v>
      </c>
      <c r="Z22" s="408">
        <f t="shared" ref="Z22:Z30" si="46">IF(F22=$D$3,Y22,X22)</f>
        <v>0.28000000000000003</v>
      </c>
      <c r="AA22" s="442">
        <f t="shared" ref="AA22:AA30" si="47">IF(D22=$E$10,Z22,IF(E22=$B$3,T22,IF(E22=$B$4,U22,IF($B$5=E22,V22,IF(E22=$B$6,W22,0)))))</f>
        <v>0</v>
      </c>
      <c r="AU22" s="96" t="s">
        <v>367</v>
      </c>
      <c r="AV22" s="96" t="s">
        <v>368</v>
      </c>
      <c r="AW22" s="97" t="s">
        <v>446</v>
      </c>
      <c r="AX22" s="96" t="s">
        <v>447</v>
      </c>
      <c r="AY22" s="93" t="s">
        <v>369</v>
      </c>
    </row>
    <row r="23" spans="2:51" ht="15" x14ac:dyDescent="0.25">
      <c r="B23" s="55">
        <v>3</v>
      </c>
      <c r="C23" s="54">
        <f>'High Eff Ref Freeze'!L10</f>
        <v>0</v>
      </c>
      <c r="D23" s="61">
        <f>'High Eff Ref Freeze'!I10</f>
        <v>0</v>
      </c>
      <c r="E23" s="54">
        <f>'High Eff Ref Freeze'!J10</f>
        <v>0</v>
      </c>
      <c r="F23" s="56">
        <f>'High Eff Ref Freeze'!H10</f>
        <v>0</v>
      </c>
      <c r="G23" s="60">
        <f t="shared" si="26"/>
        <v>0</v>
      </c>
      <c r="H23" s="61">
        <f t="shared" si="27"/>
        <v>0</v>
      </c>
      <c r="I23" s="408">
        <f t="shared" si="36"/>
        <v>0</v>
      </c>
      <c r="J23" s="408">
        <f t="shared" si="28"/>
        <v>0</v>
      </c>
      <c r="K23" s="442">
        <f t="shared" si="37"/>
        <v>0</v>
      </c>
      <c r="L23" s="55">
        <f t="shared" si="38"/>
        <v>0.44500000000000001</v>
      </c>
      <c r="M23" s="54">
        <f t="shared" si="39"/>
        <v>1.1200000000000001</v>
      </c>
      <c r="N23" s="54">
        <f t="shared" si="40"/>
        <v>0.34</v>
      </c>
      <c r="O23" s="54">
        <f t="shared" si="41"/>
        <v>-1.111</v>
      </c>
      <c r="P23" s="54">
        <f t="shared" si="42"/>
        <v>2.36</v>
      </c>
      <c r="Q23" s="54">
        <f t="shared" si="43"/>
        <v>2.36</v>
      </c>
      <c r="R23" s="54">
        <f t="shared" si="44"/>
        <v>2.36</v>
      </c>
      <c r="S23" s="409">
        <f t="shared" si="45"/>
        <v>2.36</v>
      </c>
      <c r="T23" s="55">
        <f t="shared" si="30"/>
        <v>0.44500000000000001</v>
      </c>
      <c r="U23" s="54">
        <f t="shared" si="31"/>
        <v>1.1200000000000001</v>
      </c>
      <c r="V23" s="54">
        <f t="shared" si="32"/>
        <v>0.34</v>
      </c>
      <c r="W23" s="56">
        <f t="shared" si="33"/>
        <v>-1.111</v>
      </c>
      <c r="X23" s="435">
        <f t="shared" si="34"/>
        <v>0.28000000000000003</v>
      </c>
      <c r="Y23" s="408">
        <f t="shared" si="35"/>
        <v>0.55000000000000004</v>
      </c>
      <c r="Z23" s="408">
        <f t="shared" si="46"/>
        <v>0.28000000000000003</v>
      </c>
      <c r="AA23" s="442">
        <f t="shared" si="47"/>
        <v>0</v>
      </c>
      <c r="AU23" s="96" t="s">
        <v>367</v>
      </c>
      <c r="AV23" s="96" t="s">
        <v>368</v>
      </c>
      <c r="AW23" s="97" t="s">
        <v>448</v>
      </c>
      <c r="AX23" s="96" t="s">
        <v>449</v>
      </c>
      <c r="AY23" s="93" t="s">
        <v>369</v>
      </c>
    </row>
    <row r="24" spans="2:51" ht="15" x14ac:dyDescent="0.25">
      <c r="B24" s="55">
        <v>4</v>
      </c>
      <c r="C24" s="54">
        <f>'High Eff Ref Freeze'!L11</f>
        <v>0</v>
      </c>
      <c r="D24" s="61">
        <f>'High Eff Ref Freeze'!I11</f>
        <v>0</v>
      </c>
      <c r="E24" s="54">
        <f>'High Eff Ref Freeze'!J11</f>
        <v>0</v>
      </c>
      <c r="F24" s="56">
        <f>'High Eff Ref Freeze'!H11</f>
        <v>0</v>
      </c>
      <c r="G24" s="60">
        <f t="shared" si="26"/>
        <v>0</v>
      </c>
      <c r="H24" s="61">
        <f t="shared" si="27"/>
        <v>0</v>
      </c>
      <c r="I24" s="408">
        <f t="shared" si="36"/>
        <v>0</v>
      </c>
      <c r="J24" s="408">
        <f t="shared" si="28"/>
        <v>0</v>
      </c>
      <c r="K24" s="442">
        <f t="shared" si="37"/>
        <v>0</v>
      </c>
      <c r="L24" s="55">
        <f t="shared" si="38"/>
        <v>0.44500000000000001</v>
      </c>
      <c r="M24" s="54">
        <f t="shared" si="39"/>
        <v>1.1200000000000001</v>
      </c>
      <c r="N24" s="54">
        <f t="shared" si="40"/>
        <v>0.34</v>
      </c>
      <c r="O24" s="54">
        <f t="shared" si="41"/>
        <v>-1.111</v>
      </c>
      <c r="P24" s="54">
        <f t="shared" si="42"/>
        <v>2.36</v>
      </c>
      <c r="Q24" s="54">
        <f t="shared" si="43"/>
        <v>2.36</v>
      </c>
      <c r="R24" s="54">
        <f t="shared" si="44"/>
        <v>2.36</v>
      </c>
      <c r="S24" s="409">
        <f t="shared" si="45"/>
        <v>2.36</v>
      </c>
      <c r="T24" s="55">
        <f t="shared" si="30"/>
        <v>0.44500000000000001</v>
      </c>
      <c r="U24" s="54">
        <f t="shared" si="31"/>
        <v>1.1200000000000001</v>
      </c>
      <c r="V24" s="54">
        <f t="shared" si="32"/>
        <v>0.34</v>
      </c>
      <c r="W24" s="56">
        <f t="shared" si="33"/>
        <v>-1.111</v>
      </c>
      <c r="X24" s="435">
        <f t="shared" si="34"/>
        <v>0.28000000000000003</v>
      </c>
      <c r="Y24" s="408">
        <f t="shared" si="35"/>
        <v>0.55000000000000004</v>
      </c>
      <c r="Z24" s="408">
        <f t="shared" si="46"/>
        <v>0.28000000000000003</v>
      </c>
      <c r="AA24" s="442">
        <f t="shared" si="47"/>
        <v>0</v>
      </c>
      <c r="AU24" s="96" t="s">
        <v>367</v>
      </c>
      <c r="AV24" s="96" t="s">
        <v>368</v>
      </c>
      <c r="AW24" s="97" t="s">
        <v>450</v>
      </c>
      <c r="AX24" s="96" t="s">
        <v>451</v>
      </c>
      <c r="AY24" s="93" t="s">
        <v>369</v>
      </c>
    </row>
    <row r="25" spans="2:51" ht="15" x14ac:dyDescent="0.25">
      <c r="B25" s="55">
        <v>5</v>
      </c>
      <c r="C25" s="54">
        <f>'High Eff Ref Freeze'!L12</f>
        <v>0</v>
      </c>
      <c r="D25" s="61">
        <f>'High Eff Ref Freeze'!I12</f>
        <v>0</v>
      </c>
      <c r="E25" s="54">
        <f>'High Eff Ref Freeze'!J12</f>
        <v>0</v>
      </c>
      <c r="F25" s="56">
        <f>'High Eff Ref Freeze'!H12</f>
        <v>0</v>
      </c>
      <c r="G25" s="60">
        <f t="shared" si="26"/>
        <v>0</v>
      </c>
      <c r="H25" s="61">
        <f t="shared" si="27"/>
        <v>0</v>
      </c>
      <c r="I25" s="408">
        <f t="shared" si="36"/>
        <v>0</v>
      </c>
      <c r="J25" s="408">
        <f t="shared" si="28"/>
        <v>0</v>
      </c>
      <c r="K25" s="442">
        <f t="shared" si="37"/>
        <v>0</v>
      </c>
      <c r="L25" s="55">
        <f t="shared" si="38"/>
        <v>0.44500000000000001</v>
      </c>
      <c r="M25" s="54">
        <f t="shared" si="39"/>
        <v>1.1200000000000001</v>
      </c>
      <c r="N25" s="54">
        <f t="shared" si="40"/>
        <v>0.34</v>
      </c>
      <c r="O25" s="54">
        <f t="shared" si="41"/>
        <v>-1.111</v>
      </c>
      <c r="P25" s="54">
        <f t="shared" si="42"/>
        <v>2.36</v>
      </c>
      <c r="Q25" s="54">
        <f t="shared" si="43"/>
        <v>2.36</v>
      </c>
      <c r="R25" s="54">
        <f t="shared" si="44"/>
        <v>2.36</v>
      </c>
      <c r="S25" s="409">
        <f t="shared" si="45"/>
        <v>2.36</v>
      </c>
      <c r="T25" s="55">
        <f t="shared" si="30"/>
        <v>0.44500000000000001</v>
      </c>
      <c r="U25" s="54">
        <f t="shared" si="31"/>
        <v>1.1200000000000001</v>
      </c>
      <c r="V25" s="54">
        <f t="shared" si="32"/>
        <v>0.34</v>
      </c>
      <c r="W25" s="56">
        <f t="shared" si="33"/>
        <v>-1.111</v>
      </c>
      <c r="X25" s="435">
        <f t="shared" si="34"/>
        <v>0.28000000000000003</v>
      </c>
      <c r="Y25" s="408">
        <f t="shared" si="35"/>
        <v>0.55000000000000004</v>
      </c>
      <c r="Z25" s="408">
        <f t="shared" si="46"/>
        <v>0.28000000000000003</v>
      </c>
      <c r="AA25" s="442">
        <f t="shared" si="47"/>
        <v>0</v>
      </c>
      <c r="AU25" s="96" t="s">
        <v>367</v>
      </c>
      <c r="AV25" s="96" t="s">
        <v>368</v>
      </c>
      <c r="AW25" s="97" t="s">
        <v>452</v>
      </c>
      <c r="AX25" s="96" t="s">
        <v>453</v>
      </c>
      <c r="AY25" s="93" t="s">
        <v>369</v>
      </c>
    </row>
    <row r="26" spans="2:51" ht="15" x14ac:dyDescent="0.25">
      <c r="B26" s="55">
        <v>6</v>
      </c>
      <c r="C26" s="54">
        <f>'High Eff Ref Freeze'!L13</f>
        <v>0</v>
      </c>
      <c r="D26" s="61">
        <f>'High Eff Ref Freeze'!I13</f>
        <v>0</v>
      </c>
      <c r="E26" s="54">
        <f>'High Eff Ref Freeze'!J13</f>
        <v>0</v>
      </c>
      <c r="F26" s="56">
        <f>'High Eff Ref Freeze'!H13</f>
        <v>0</v>
      </c>
      <c r="G26" s="60">
        <f t="shared" si="26"/>
        <v>0</v>
      </c>
      <c r="H26" s="61">
        <f t="shared" si="27"/>
        <v>0</v>
      </c>
      <c r="I26" s="408">
        <f t="shared" si="36"/>
        <v>0</v>
      </c>
      <c r="J26" s="408">
        <f t="shared" si="28"/>
        <v>0</v>
      </c>
      <c r="K26" s="442">
        <f t="shared" si="37"/>
        <v>0</v>
      </c>
      <c r="L26" s="55">
        <f t="shared" si="38"/>
        <v>0.44500000000000001</v>
      </c>
      <c r="M26" s="54">
        <f t="shared" si="39"/>
        <v>1.1200000000000001</v>
      </c>
      <c r="N26" s="54">
        <f t="shared" si="40"/>
        <v>0.34</v>
      </c>
      <c r="O26" s="54">
        <f t="shared" si="41"/>
        <v>-1.111</v>
      </c>
      <c r="P26" s="54">
        <f t="shared" si="42"/>
        <v>2.36</v>
      </c>
      <c r="Q26" s="54">
        <f t="shared" si="43"/>
        <v>2.36</v>
      </c>
      <c r="R26" s="54">
        <f t="shared" si="44"/>
        <v>2.36</v>
      </c>
      <c r="S26" s="409">
        <f t="shared" si="45"/>
        <v>2.36</v>
      </c>
      <c r="T26" s="55">
        <f t="shared" si="30"/>
        <v>0.44500000000000001</v>
      </c>
      <c r="U26" s="54">
        <f t="shared" si="31"/>
        <v>1.1200000000000001</v>
      </c>
      <c r="V26" s="54">
        <f t="shared" si="32"/>
        <v>0.34</v>
      </c>
      <c r="W26" s="56">
        <f t="shared" si="33"/>
        <v>-1.111</v>
      </c>
      <c r="X26" s="435">
        <f t="shared" si="34"/>
        <v>0.28000000000000003</v>
      </c>
      <c r="Y26" s="408">
        <f t="shared" si="35"/>
        <v>0.55000000000000004</v>
      </c>
      <c r="Z26" s="408">
        <f t="shared" si="46"/>
        <v>0.28000000000000003</v>
      </c>
      <c r="AA26" s="442">
        <f t="shared" si="47"/>
        <v>0</v>
      </c>
      <c r="AU26" s="96" t="s">
        <v>367</v>
      </c>
      <c r="AV26" s="96" t="s">
        <v>368</v>
      </c>
      <c r="AW26" s="97" t="s">
        <v>454</v>
      </c>
      <c r="AX26" s="96" t="s">
        <v>455</v>
      </c>
      <c r="AY26" s="93" t="s">
        <v>369</v>
      </c>
    </row>
    <row r="27" spans="2:51" ht="15" x14ac:dyDescent="0.25">
      <c r="B27" s="55">
        <v>7</v>
      </c>
      <c r="C27" s="54">
        <f>'High Eff Ref Freeze'!L14</f>
        <v>0</v>
      </c>
      <c r="D27" s="61">
        <f>'High Eff Ref Freeze'!I14</f>
        <v>0</v>
      </c>
      <c r="E27" s="54">
        <f>'High Eff Ref Freeze'!J14</f>
        <v>0</v>
      </c>
      <c r="F27" s="56">
        <f>'High Eff Ref Freeze'!H14</f>
        <v>0</v>
      </c>
      <c r="G27" s="60">
        <f t="shared" si="26"/>
        <v>0</v>
      </c>
      <c r="H27" s="61">
        <f t="shared" si="27"/>
        <v>0</v>
      </c>
      <c r="I27" s="408">
        <f t="shared" si="36"/>
        <v>0</v>
      </c>
      <c r="J27" s="408">
        <f t="shared" si="28"/>
        <v>0</v>
      </c>
      <c r="K27" s="442">
        <f t="shared" si="37"/>
        <v>0</v>
      </c>
      <c r="L27" s="55">
        <f t="shared" si="38"/>
        <v>0.44500000000000001</v>
      </c>
      <c r="M27" s="54">
        <f t="shared" si="39"/>
        <v>1.1200000000000001</v>
      </c>
      <c r="N27" s="54">
        <f t="shared" si="40"/>
        <v>0.34</v>
      </c>
      <c r="O27" s="54">
        <f t="shared" si="41"/>
        <v>-1.111</v>
      </c>
      <c r="P27" s="54">
        <f t="shared" si="42"/>
        <v>2.36</v>
      </c>
      <c r="Q27" s="54">
        <f t="shared" si="43"/>
        <v>2.36</v>
      </c>
      <c r="R27" s="54">
        <f t="shared" si="44"/>
        <v>2.36</v>
      </c>
      <c r="S27" s="409">
        <f t="shared" si="45"/>
        <v>2.36</v>
      </c>
      <c r="T27" s="55">
        <f t="shared" si="30"/>
        <v>0.44500000000000001</v>
      </c>
      <c r="U27" s="54">
        <f t="shared" si="31"/>
        <v>1.1200000000000001</v>
      </c>
      <c r="V27" s="54">
        <f t="shared" si="32"/>
        <v>0.34</v>
      </c>
      <c r="W27" s="56">
        <f t="shared" si="33"/>
        <v>-1.111</v>
      </c>
      <c r="X27" s="435">
        <f t="shared" si="34"/>
        <v>0.28000000000000003</v>
      </c>
      <c r="Y27" s="408">
        <f t="shared" si="35"/>
        <v>0.55000000000000004</v>
      </c>
      <c r="Z27" s="408">
        <f t="shared" si="46"/>
        <v>0.28000000000000003</v>
      </c>
      <c r="AA27" s="442">
        <f t="shared" si="47"/>
        <v>0</v>
      </c>
      <c r="AU27" s="96" t="s">
        <v>367</v>
      </c>
      <c r="AV27" s="96" t="s">
        <v>368</v>
      </c>
      <c r="AW27" s="97" t="s">
        <v>456</v>
      </c>
      <c r="AX27" s="96" t="s">
        <v>457</v>
      </c>
      <c r="AY27" s="93" t="s">
        <v>369</v>
      </c>
    </row>
    <row r="28" spans="2:51" ht="15" x14ac:dyDescent="0.25">
      <c r="B28" s="55">
        <v>8</v>
      </c>
      <c r="C28" s="54">
        <f>'High Eff Ref Freeze'!L15</f>
        <v>0</v>
      </c>
      <c r="D28" s="61">
        <f>'High Eff Ref Freeze'!I15</f>
        <v>0</v>
      </c>
      <c r="E28" s="54">
        <f>'High Eff Ref Freeze'!J15</f>
        <v>0</v>
      </c>
      <c r="F28" s="56">
        <f>'High Eff Ref Freeze'!H15</f>
        <v>0</v>
      </c>
      <c r="G28" s="60">
        <f t="shared" si="26"/>
        <v>0</v>
      </c>
      <c r="H28" s="61">
        <f t="shared" si="27"/>
        <v>0</v>
      </c>
      <c r="I28" s="408">
        <f t="shared" si="36"/>
        <v>0</v>
      </c>
      <c r="J28" s="408">
        <f t="shared" si="28"/>
        <v>0</v>
      </c>
      <c r="K28" s="442">
        <f t="shared" si="37"/>
        <v>0</v>
      </c>
      <c r="L28" s="55">
        <f t="shared" si="38"/>
        <v>0.44500000000000001</v>
      </c>
      <c r="M28" s="54">
        <f t="shared" si="39"/>
        <v>1.1200000000000001</v>
      </c>
      <c r="N28" s="54">
        <f t="shared" si="40"/>
        <v>0.34</v>
      </c>
      <c r="O28" s="54">
        <f t="shared" si="41"/>
        <v>-1.111</v>
      </c>
      <c r="P28" s="54">
        <f t="shared" si="42"/>
        <v>2.36</v>
      </c>
      <c r="Q28" s="54">
        <f t="shared" si="43"/>
        <v>2.36</v>
      </c>
      <c r="R28" s="54">
        <f t="shared" si="44"/>
        <v>2.36</v>
      </c>
      <c r="S28" s="409">
        <f t="shared" si="45"/>
        <v>2.36</v>
      </c>
      <c r="T28" s="55">
        <f t="shared" si="30"/>
        <v>0.44500000000000001</v>
      </c>
      <c r="U28" s="54">
        <f t="shared" si="31"/>
        <v>1.1200000000000001</v>
      </c>
      <c r="V28" s="54">
        <f t="shared" si="32"/>
        <v>0.34</v>
      </c>
      <c r="W28" s="56">
        <f t="shared" si="33"/>
        <v>-1.111</v>
      </c>
      <c r="X28" s="435">
        <f t="shared" si="34"/>
        <v>0.28000000000000003</v>
      </c>
      <c r="Y28" s="408">
        <f t="shared" si="35"/>
        <v>0.55000000000000004</v>
      </c>
      <c r="Z28" s="408">
        <f t="shared" si="46"/>
        <v>0.28000000000000003</v>
      </c>
      <c r="AA28" s="442">
        <f t="shared" si="47"/>
        <v>0</v>
      </c>
      <c r="AU28" s="96" t="s">
        <v>367</v>
      </c>
      <c r="AV28" s="96" t="s">
        <v>368</v>
      </c>
      <c r="AW28" s="97" t="s">
        <v>458</v>
      </c>
      <c r="AX28" s="96" t="s">
        <v>459</v>
      </c>
      <c r="AY28" s="93" t="s">
        <v>369</v>
      </c>
    </row>
    <row r="29" spans="2:51" ht="15" x14ac:dyDescent="0.25">
      <c r="B29" s="55">
        <v>9</v>
      </c>
      <c r="C29" s="54">
        <f>'High Eff Ref Freeze'!L16</f>
        <v>0</v>
      </c>
      <c r="D29" s="61">
        <f>'High Eff Ref Freeze'!I16</f>
        <v>0</v>
      </c>
      <c r="E29" s="54">
        <f>'High Eff Ref Freeze'!J16</f>
        <v>0</v>
      </c>
      <c r="F29" s="56">
        <f>'High Eff Ref Freeze'!H16</f>
        <v>0</v>
      </c>
      <c r="G29" s="60">
        <f t="shared" si="26"/>
        <v>0</v>
      </c>
      <c r="H29" s="61">
        <f t="shared" si="27"/>
        <v>0</v>
      </c>
      <c r="I29" s="408">
        <f t="shared" si="36"/>
        <v>0</v>
      </c>
      <c r="J29" s="408">
        <f t="shared" si="28"/>
        <v>0</v>
      </c>
      <c r="K29" s="442">
        <f t="shared" si="37"/>
        <v>0</v>
      </c>
      <c r="L29" s="55">
        <f t="shared" si="38"/>
        <v>0.44500000000000001</v>
      </c>
      <c r="M29" s="54">
        <f t="shared" si="39"/>
        <v>1.1200000000000001</v>
      </c>
      <c r="N29" s="54">
        <f t="shared" si="40"/>
        <v>0.34</v>
      </c>
      <c r="O29" s="54">
        <f t="shared" si="41"/>
        <v>-1.111</v>
      </c>
      <c r="P29" s="54">
        <f t="shared" si="42"/>
        <v>2.36</v>
      </c>
      <c r="Q29" s="54">
        <f t="shared" si="43"/>
        <v>2.36</v>
      </c>
      <c r="R29" s="54">
        <f t="shared" si="44"/>
        <v>2.36</v>
      </c>
      <c r="S29" s="409">
        <f t="shared" si="45"/>
        <v>2.36</v>
      </c>
      <c r="T29" s="55">
        <f t="shared" si="30"/>
        <v>0.44500000000000001</v>
      </c>
      <c r="U29" s="54">
        <f t="shared" si="31"/>
        <v>1.1200000000000001</v>
      </c>
      <c r="V29" s="54">
        <f t="shared" si="32"/>
        <v>0.34</v>
      </c>
      <c r="W29" s="56">
        <f t="shared" si="33"/>
        <v>-1.111</v>
      </c>
      <c r="X29" s="435">
        <f t="shared" si="34"/>
        <v>0.28000000000000003</v>
      </c>
      <c r="Y29" s="408">
        <f t="shared" si="35"/>
        <v>0.55000000000000004</v>
      </c>
      <c r="Z29" s="408">
        <f t="shared" si="46"/>
        <v>0.28000000000000003</v>
      </c>
      <c r="AA29" s="442">
        <f t="shared" si="47"/>
        <v>0</v>
      </c>
      <c r="AU29" s="96" t="s">
        <v>367</v>
      </c>
      <c r="AV29" s="96" t="s">
        <v>368</v>
      </c>
      <c r="AW29" s="97" t="s">
        <v>460</v>
      </c>
      <c r="AX29" s="96" t="s">
        <v>461</v>
      </c>
      <c r="AY29" s="93" t="s">
        <v>369</v>
      </c>
    </row>
    <row r="30" spans="2:51" ht="15.75" thickBot="1" x14ac:dyDescent="0.3">
      <c r="B30" s="57">
        <v>10</v>
      </c>
      <c r="C30" s="58">
        <f>'High Eff Ref Freeze'!L17</f>
        <v>0</v>
      </c>
      <c r="D30" s="81">
        <f>'High Eff Ref Freeze'!I17</f>
        <v>0</v>
      </c>
      <c r="E30" s="58">
        <f>'High Eff Ref Freeze'!J17</f>
        <v>0</v>
      </c>
      <c r="F30" s="59">
        <f>'High Eff Ref Freeze'!H17</f>
        <v>0</v>
      </c>
      <c r="G30" s="60">
        <f t="shared" si="26"/>
        <v>0</v>
      </c>
      <c r="H30" s="61">
        <f t="shared" si="27"/>
        <v>0</v>
      </c>
      <c r="I30" s="408">
        <f t="shared" si="36"/>
        <v>0</v>
      </c>
      <c r="J30" s="408">
        <f t="shared" si="28"/>
        <v>0</v>
      </c>
      <c r="K30" s="443">
        <f t="shared" si="37"/>
        <v>0</v>
      </c>
      <c r="L30" s="57">
        <f t="shared" si="38"/>
        <v>0.44500000000000001</v>
      </c>
      <c r="M30" s="58">
        <f t="shared" si="39"/>
        <v>1.1200000000000001</v>
      </c>
      <c r="N30" s="58">
        <f t="shared" si="40"/>
        <v>0.34</v>
      </c>
      <c r="O30" s="58">
        <f t="shared" si="41"/>
        <v>-1.111</v>
      </c>
      <c r="P30" s="58">
        <f t="shared" si="42"/>
        <v>2.36</v>
      </c>
      <c r="Q30" s="58">
        <f t="shared" si="43"/>
        <v>2.36</v>
      </c>
      <c r="R30" s="58">
        <f t="shared" si="44"/>
        <v>2.36</v>
      </c>
      <c r="S30" s="410">
        <f t="shared" si="45"/>
        <v>2.36</v>
      </c>
      <c r="T30" s="57">
        <f t="shared" si="30"/>
        <v>0.44500000000000001</v>
      </c>
      <c r="U30" s="58">
        <f t="shared" si="31"/>
        <v>1.1200000000000001</v>
      </c>
      <c r="V30" s="58">
        <f t="shared" si="32"/>
        <v>0.34</v>
      </c>
      <c r="W30" s="59">
        <f t="shared" si="33"/>
        <v>-1.111</v>
      </c>
      <c r="X30" s="436">
        <f t="shared" si="34"/>
        <v>0.28000000000000003</v>
      </c>
      <c r="Y30" s="437">
        <f t="shared" si="35"/>
        <v>0.55000000000000004</v>
      </c>
      <c r="Z30" s="437">
        <f t="shared" si="46"/>
        <v>0.28000000000000003</v>
      </c>
      <c r="AA30" s="443">
        <f t="shared" si="47"/>
        <v>0</v>
      </c>
      <c r="AU30" s="98" t="s">
        <v>367</v>
      </c>
      <c r="AV30" s="98" t="s">
        <v>462</v>
      </c>
      <c r="AW30" s="99" t="s">
        <v>463</v>
      </c>
      <c r="AX30" s="98" t="s">
        <v>464</v>
      </c>
      <c r="AY30" s="98" t="s">
        <v>463</v>
      </c>
    </row>
    <row r="31" spans="2:51" ht="15.75" thickBot="1" x14ac:dyDescent="0.3">
      <c r="AR31" s="100" t="s">
        <v>367</v>
      </c>
      <c r="AS31" s="100" t="s">
        <v>462</v>
      </c>
      <c r="AT31" s="101" t="s">
        <v>465</v>
      </c>
      <c r="AU31" s="100" t="s">
        <v>466</v>
      </c>
      <c r="AV31" s="100" t="s">
        <v>465</v>
      </c>
    </row>
    <row r="32" spans="2:51" ht="18.75" thickBot="1" x14ac:dyDescent="0.3">
      <c r="B32" s="107" t="s">
        <v>467</v>
      </c>
      <c r="C32" s="107" t="s">
        <v>468</v>
      </c>
      <c r="D32" s="51" t="s">
        <v>469</v>
      </c>
      <c r="F32" s="51" t="s">
        <v>470</v>
      </c>
      <c r="AO32" s="100" t="s">
        <v>367</v>
      </c>
      <c r="AP32" s="100" t="s">
        <v>462</v>
      </c>
      <c r="AQ32" s="101" t="s">
        <v>471</v>
      </c>
      <c r="AR32" s="100" t="s">
        <v>472</v>
      </c>
      <c r="AS32" s="100" t="s">
        <v>471</v>
      </c>
    </row>
    <row r="33" spans="2:45" ht="15" x14ac:dyDescent="0.25">
      <c r="B33" s="122" t="s">
        <v>473</v>
      </c>
      <c r="C33" s="122" t="s">
        <v>473</v>
      </c>
      <c r="D33" s="77" t="s">
        <v>474</v>
      </c>
      <c r="F33" s="41" t="s">
        <v>475</v>
      </c>
      <c r="AO33" s="100" t="s">
        <v>367</v>
      </c>
      <c r="AP33" s="100" t="s">
        <v>462</v>
      </c>
      <c r="AQ33" s="101" t="s">
        <v>476</v>
      </c>
      <c r="AR33" s="100" t="s">
        <v>477</v>
      </c>
      <c r="AS33" s="100" t="s">
        <v>476</v>
      </c>
    </row>
    <row r="34" spans="2:45" ht="15.75" thickBot="1" x14ac:dyDescent="0.3">
      <c r="B34" s="42" t="s">
        <v>478</v>
      </c>
      <c r="C34" s="42" t="s">
        <v>428</v>
      </c>
      <c r="D34" s="42" t="s">
        <v>479</v>
      </c>
      <c r="F34" s="43" t="s">
        <v>480</v>
      </c>
      <c r="AO34" s="100" t="s">
        <v>367</v>
      </c>
      <c r="AP34" s="100" t="s">
        <v>462</v>
      </c>
      <c r="AQ34" s="101" t="s">
        <v>481</v>
      </c>
      <c r="AR34" s="100" t="s">
        <v>482</v>
      </c>
      <c r="AS34" s="100" t="s">
        <v>481</v>
      </c>
    </row>
    <row r="35" spans="2:45" ht="15" x14ac:dyDescent="0.25">
      <c r="B35" s="42" t="s">
        <v>428</v>
      </c>
      <c r="D35" s="42" t="s">
        <v>483</v>
      </c>
      <c r="AO35" s="100" t="s">
        <v>367</v>
      </c>
      <c r="AP35" s="100" t="s">
        <v>462</v>
      </c>
      <c r="AQ35" s="101" t="s">
        <v>484</v>
      </c>
      <c r="AR35" s="100" t="s">
        <v>485</v>
      </c>
      <c r="AS35" s="100" t="s">
        <v>484</v>
      </c>
    </row>
    <row r="36" spans="2:45" ht="15.75" thickBot="1" x14ac:dyDescent="0.3">
      <c r="B36" s="43" t="s">
        <v>486</v>
      </c>
      <c r="D36" s="43" t="s">
        <v>487</v>
      </c>
      <c r="AO36" s="100" t="s">
        <v>367</v>
      </c>
      <c r="AP36" s="100" t="s">
        <v>488</v>
      </c>
      <c r="AQ36" s="101" t="s">
        <v>489</v>
      </c>
      <c r="AR36" s="100" t="s">
        <v>490</v>
      </c>
      <c r="AS36" s="100" t="s">
        <v>489</v>
      </c>
    </row>
    <row r="37" spans="2:45" ht="15.75" thickBot="1" x14ac:dyDescent="0.3">
      <c r="AO37" s="100" t="s">
        <v>367</v>
      </c>
      <c r="AP37" s="100" t="s">
        <v>488</v>
      </c>
      <c r="AQ37" s="101" t="s">
        <v>491</v>
      </c>
      <c r="AR37" s="100" t="s">
        <v>492</v>
      </c>
      <c r="AS37" s="100" t="s">
        <v>491</v>
      </c>
    </row>
    <row r="38" spans="2:45" ht="18.75" thickBot="1" x14ac:dyDescent="0.3">
      <c r="B38" s="550" t="s">
        <v>493</v>
      </c>
      <c r="C38" s="551"/>
      <c r="D38" s="552"/>
      <c r="F38" s="561" t="s">
        <v>494</v>
      </c>
      <c r="G38" s="562"/>
      <c r="H38" s="563"/>
      <c r="J38" s="561" t="s">
        <v>495</v>
      </c>
      <c r="K38" s="562"/>
      <c r="L38" s="563"/>
      <c r="N38" s="561" t="s">
        <v>496</v>
      </c>
      <c r="O38" s="562"/>
      <c r="P38" s="563"/>
      <c r="R38" s="550" t="s">
        <v>497</v>
      </c>
      <c r="S38" s="551"/>
      <c r="T38" s="552"/>
      <c r="AO38" s="100" t="s">
        <v>367</v>
      </c>
      <c r="AP38" s="100" t="s">
        <v>498</v>
      </c>
      <c r="AQ38" s="101" t="s">
        <v>499</v>
      </c>
      <c r="AR38" s="100" t="s">
        <v>500</v>
      </c>
      <c r="AS38" s="100" t="s">
        <v>499</v>
      </c>
    </row>
    <row r="39" spans="2:45" ht="15" x14ac:dyDescent="0.25">
      <c r="B39" s="126"/>
      <c r="C39" s="127"/>
      <c r="D39" s="129"/>
      <c r="F39" s="49" t="s">
        <v>501</v>
      </c>
      <c r="G39" s="40" t="s">
        <v>478</v>
      </c>
      <c r="H39" s="50" t="s">
        <v>473</v>
      </c>
      <c r="J39" s="49" t="s">
        <v>501</v>
      </c>
      <c r="K39" s="40" t="s">
        <v>478</v>
      </c>
      <c r="L39" s="50" t="s">
        <v>473</v>
      </c>
      <c r="N39" s="49" t="s">
        <v>501</v>
      </c>
      <c r="O39" s="40" t="s">
        <v>478</v>
      </c>
      <c r="P39" s="50" t="s">
        <v>473</v>
      </c>
      <c r="R39" s="126" t="s">
        <v>502</v>
      </c>
      <c r="S39" s="127" t="s">
        <v>503</v>
      </c>
      <c r="T39" s="129" t="s">
        <v>504</v>
      </c>
      <c r="AO39" s="100" t="s">
        <v>367</v>
      </c>
      <c r="AP39" s="100" t="s">
        <v>498</v>
      </c>
      <c r="AQ39" s="101" t="s">
        <v>505</v>
      </c>
      <c r="AR39" s="100" t="s">
        <v>506</v>
      </c>
      <c r="AS39" s="100" t="s">
        <v>505</v>
      </c>
    </row>
    <row r="40" spans="2:45" ht="15" x14ac:dyDescent="0.25">
      <c r="B40" s="44" t="s">
        <v>507</v>
      </c>
      <c r="C40" s="39">
        <v>1.76</v>
      </c>
      <c r="D40" s="45"/>
      <c r="F40" s="44" t="s">
        <v>474</v>
      </c>
      <c r="G40" s="39">
        <v>110</v>
      </c>
      <c r="H40" s="45">
        <v>483</v>
      </c>
      <c r="J40" s="44" t="s">
        <v>474</v>
      </c>
      <c r="K40" s="39">
        <v>84</v>
      </c>
      <c r="L40" s="45">
        <v>377</v>
      </c>
      <c r="N40" s="44" t="s">
        <v>474</v>
      </c>
      <c r="O40" s="39">
        <v>100</v>
      </c>
      <c r="P40" s="45">
        <v>452</v>
      </c>
      <c r="R40" s="44" t="s">
        <v>508</v>
      </c>
      <c r="S40" s="131">
        <v>0.63600000000000001</v>
      </c>
      <c r="T40" s="45">
        <v>8.6999999999999994E-2</v>
      </c>
      <c r="AO40" s="100" t="s">
        <v>367</v>
      </c>
      <c r="AP40" s="100" t="s">
        <v>498</v>
      </c>
      <c r="AQ40" s="101" t="s">
        <v>509</v>
      </c>
      <c r="AR40" s="100" t="s">
        <v>510</v>
      </c>
      <c r="AS40" s="100" t="s">
        <v>509</v>
      </c>
    </row>
    <row r="41" spans="2:45" ht="15" x14ac:dyDescent="0.25">
      <c r="B41" s="44" t="s">
        <v>511</v>
      </c>
      <c r="C41" s="39">
        <v>1.38</v>
      </c>
      <c r="D41" s="45"/>
      <c r="F41" s="44" t="s">
        <v>479</v>
      </c>
      <c r="G41" s="39">
        <v>239</v>
      </c>
      <c r="H41" s="45">
        <v>841</v>
      </c>
      <c r="J41" s="44" t="s">
        <v>479</v>
      </c>
      <c r="K41" s="39">
        <v>189</v>
      </c>
      <c r="L41" s="45">
        <v>661</v>
      </c>
      <c r="N41" s="44" t="s">
        <v>479</v>
      </c>
      <c r="O41" s="39">
        <v>226</v>
      </c>
      <c r="P41" s="45">
        <v>790</v>
      </c>
      <c r="R41" s="44" t="s">
        <v>512</v>
      </c>
      <c r="S41" s="131">
        <v>0.69199999999999995</v>
      </c>
      <c r="T41" s="45">
        <v>0.10199999999999999</v>
      </c>
      <c r="AO41" s="100" t="s">
        <v>367</v>
      </c>
      <c r="AP41" s="100" t="s">
        <v>498</v>
      </c>
      <c r="AQ41" s="101" t="s">
        <v>513</v>
      </c>
      <c r="AR41" s="100" t="s">
        <v>514</v>
      </c>
      <c r="AS41" s="100" t="s">
        <v>513</v>
      </c>
    </row>
    <row r="42" spans="2:45" ht="15.75" thickBot="1" x14ac:dyDescent="0.3">
      <c r="B42" s="44" t="s">
        <v>515</v>
      </c>
      <c r="C42" s="39">
        <v>1.38</v>
      </c>
      <c r="D42" s="45"/>
      <c r="F42" s="44" t="s">
        <v>516</v>
      </c>
      <c r="G42" s="39">
        <v>454</v>
      </c>
      <c r="H42" s="45">
        <v>1146</v>
      </c>
      <c r="J42" s="44" t="s">
        <v>516</v>
      </c>
      <c r="K42" s="39">
        <v>356</v>
      </c>
      <c r="L42" s="45">
        <v>902</v>
      </c>
      <c r="N42" s="44" t="s">
        <v>516</v>
      </c>
      <c r="O42" s="39">
        <v>427</v>
      </c>
      <c r="P42" s="45">
        <v>1079</v>
      </c>
      <c r="R42" s="46" t="s">
        <v>517</v>
      </c>
      <c r="S42" s="132">
        <v>0.66500000000000004</v>
      </c>
      <c r="T42" s="48">
        <v>9.4E-2</v>
      </c>
      <c r="AO42" s="96" t="s">
        <v>367</v>
      </c>
      <c r="AP42" s="96" t="s">
        <v>498</v>
      </c>
      <c r="AQ42" s="102" t="s">
        <v>518</v>
      </c>
      <c r="AR42" s="103"/>
      <c r="AS42" s="103" t="s">
        <v>518</v>
      </c>
    </row>
    <row r="43" spans="2:45" ht="15.75" thickBot="1" x14ac:dyDescent="0.3">
      <c r="B43" s="46" t="s">
        <v>519</v>
      </c>
      <c r="C43" s="47">
        <v>1.19</v>
      </c>
      <c r="D43" s="48"/>
      <c r="F43" s="46" t="s">
        <v>520</v>
      </c>
      <c r="G43" s="47">
        <v>0</v>
      </c>
      <c r="H43" s="48">
        <v>0</v>
      </c>
      <c r="J43" s="46" t="s">
        <v>520</v>
      </c>
      <c r="K43" s="47">
        <v>472</v>
      </c>
      <c r="L43" s="48">
        <v>1216</v>
      </c>
      <c r="N43" s="46" t="s">
        <v>520</v>
      </c>
      <c r="O43" s="47">
        <v>565</v>
      </c>
      <c r="P43" s="48">
        <v>1455</v>
      </c>
      <c r="AO43" s="96" t="s">
        <v>367</v>
      </c>
      <c r="AP43" s="96" t="s">
        <v>498</v>
      </c>
      <c r="AQ43" s="104" t="s">
        <v>521</v>
      </c>
      <c r="AR43" s="105"/>
      <c r="AS43" s="105" t="s">
        <v>521</v>
      </c>
    </row>
    <row r="44" spans="2:45" ht="15.75" thickBot="1" x14ac:dyDescent="0.3">
      <c r="AO44" s="96" t="s">
        <v>367</v>
      </c>
      <c r="AP44" s="96" t="s">
        <v>498</v>
      </c>
      <c r="AQ44" s="364" t="s">
        <v>522</v>
      </c>
      <c r="AR44" s="105"/>
      <c r="AS44" s="105" t="s">
        <v>522</v>
      </c>
    </row>
    <row r="45" spans="2:45" ht="18.75" thickBot="1" x14ac:dyDescent="0.3">
      <c r="B45" s="561" t="s">
        <v>523</v>
      </c>
      <c r="C45" s="562"/>
      <c r="D45" s="563"/>
      <c r="F45" s="561" t="s">
        <v>524</v>
      </c>
      <c r="G45" s="562"/>
      <c r="H45" s="563"/>
      <c r="J45" s="561" t="s">
        <v>525</v>
      </c>
      <c r="K45" s="562"/>
      <c r="L45" s="563"/>
      <c r="N45" s="561" t="s">
        <v>526</v>
      </c>
      <c r="O45" s="562"/>
      <c r="P45" s="563"/>
      <c r="AO45" s="96" t="s">
        <v>367</v>
      </c>
      <c r="AP45" s="96" t="s">
        <v>498</v>
      </c>
      <c r="AQ45" s="104" t="s">
        <v>527</v>
      </c>
      <c r="AR45" s="105"/>
      <c r="AS45" s="105" t="s">
        <v>527</v>
      </c>
    </row>
    <row r="46" spans="2:45" ht="15" x14ac:dyDescent="0.25">
      <c r="B46" s="49" t="s">
        <v>501</v>
      </c>
      <c r="C46" s="40" t="s">
        <v>478</v>
      </c>
      <c r="D46" s="50" t="s">
        <v>473</v>
      </c>
      <c r="F46" s="49" t="s">
        <v>501</v>
      </c>
      <c r="G46" s="40" t="s">
        <v>478</v>
      </c>
      <c r="H46" s="50" t="s">
        <v>473</v>
      </c>
      <c r="J46" s="49" t="s">
        <v>501</v>
      </c>
      <c r="K46" s="40" t="s">
        <v>478</v>
      </c>
      <c r="L46" s="50" t="s">
        <v>473</v>
      </c>
      <c r="N46" s="49" t="s">
        <v>501</v>
      </c>
      <c r="O46" s="40" t="s">
        <v>478</v>
      </c>
      <c r="P46" s="50" t="s">
        <v>473</v>
      </c>
      <c r="AO46" s="96" t="s">
        <v>367</v>
      </c>
      <c r="AP46" s="96" t="s">
        <v>498</v>
      </c>
      <c r="AQ46" s="97" t="s">
        <v>528</v>
      </c>
      <c r="AR46" s="96"/>
      <c r="AS46" s="96" t="s">
        <v>528</v>
      </c>
    </row>
    <row r="47" spans="2:45" ht="15" x14ac:dyDescent="0.25">
      <c r="B47" s="44" t="s">
        <v>474</v>
      </c>
      <c r="C47" s="39">
        <v>1.0500000000000001E-2</v>
      </c>
      <c r="D47" s="45">
        <v>4.6100000000000002E-2</v>
      </c>
      <c r="F47" s="44" t="s">
        <v>474</v>
      </c>
      <c r="G47" s="39">
        <v>1.26E-2</v>
      </c>
      <c r="H47" s="45">
        <v>5.5100000000000003E-2</v>
      </c>
      <c r="J47" s="44" t="s">
        <v>474</v>
      </c>
      <c r="K47" s="39">
        <v>1.01E-2</v>
      </c>
      <c r="L47" s="45">
        <v>4.5600000000000002E-2</v>
      </c>
      <c r="N47" s="44" t="s">
        <v>474</v>
      </c>
      <c r="O47" s="39">
        <v>1.21E-2</v>
      </c>
      <c r="P47" s="45">
        <v>5.4600000000000003E-2</v>
      </c>
      <c r="AO47" s="96" t="s">
        <v>367</v>
      </c>
      <c r="AP47" s="96" t="s">
        <v>498</v>
      </c>
      <c r="AQ47" s="97" t="s">
        <v>529</v>
      </c>
      <c r="AR47" s="96"/>
      <c r="AS47" s="96" t="s">
        <v>529</v>
      </c>
    </row>
    <row r="48" spans="2:45" ht="15" x14ac:dyDescent="0.25">
      <c r="B48" s="44" t="s">
        <v>479</v>
      </c>
      <c r="C48" s="39">
        <v>2.2800000000000001E-2</v>
      </c>
      <c r="D48" s="45">
        <v>8.0199999999999994E-2</v>
      </c>
      <c r="F48" s="44" t="s">
        <v>479</v>
      </c>
      <c r="G48" s="39">
        <v>2.7300000000000001E-2</v>
      </c>
      <c r="H48" s="45">
        <v>9.6000000000000002E-2</v>
      </c>
      <c r="J48" s="44" t="s">
        <v>479</v>
      </c>
      <c r="K48" s="39">
        <v>2.2800000000000001E-2</v>
      </c>
      <c r="L48" s="45">
        <v>7.9799999999999996E-2</v>
      </c>
      <c r="N48" s="44" t="s">
        <v>479</v>
      </c>
      <c r="O48" s="39">
        <v>2.7300000000000001E-2</v>
      </c>
      <c r="P48" s="45">
        <v>9.5500000000000002E-2</v>
      </c>
      <c r="AO48" s="96" t="s">
        <v>367</v>
      </c>
      <c r="AP48" s="96" t="s">
        <v>498</v>
      </c>
      <c r="AQ48" s="97" t="s">
        <v>530</v>
      </c>
      <c r="AR48" s="96"/>
      <c r="AS48" s="96" t="s">
        <v>530</v>
      </c>
    </row>
    <row r="49" spans="2:45" ht="15" x14ac:dyDescent="0.25">
      <c r="B49" s="44" t="s">
        <v>516</v>
      </c>
      <c r="C49" s="39">
        <v>4.3299999999999998E-2</v>
      </c>
      <c r="D49" s="45">
        <v>0.10929999999999999</v>
      </c>
      <c r="F49" s="44" t="s">
        <v>516</v>
      </c>
      <c r="G49" s="39">
        <v>5.1799999999999999E-2</v>
      </c>
      <c r="H49" s="45">
        <v>0.1308</v>
      </c>
      <c r="J49" s="44" t="s">
        <v>516</v>
      </c>
      <c r="K49" s="39">
        <v>4.3099999999999999E-2</v>
      </c>
      <c r="L49" s="45">
        <v>0.109</v>
      </c>
      <c r="N49" s="44" t="s">
        <v>516</v>
      </c>
      <c r="O49" s="39">
        <v>5.16E-2</v>
      </c>
      <c r="P49" s="45">
        <v>0.13039999999999999</v>
      </c>
      <c r="AO49" s="96" t="s">
        <v>367</v>
      </c>
      <c r="AP49" s="96" t="s">
        <v>498</v>
      </c>
      <c r="AQ49" s="97" t="s">
        <v>531</v>
      </c>
      <c r="AR49" s="96"/>
      <c r="AS49" s="96" t="s">
        <v>531</v>
      </c>
    </row>
    <row r="50" spans="2:45" ht="15.75" thickBot="1" x14ac:dyDescent="0.3">
      <c r="B50" s="46" t="s">
        <v>520</v>
      </c>
      <c r="C50" s="47">
        <v>0</v>
      </c>
      <c r="D50" s="48">
        <v>0</v>
      </c>
      <c r="F50" s="46" t="s">
        <v>520</v>
      </c>
      <c r="G50" s="47">
        <v>0</v>
      </c>
      <c r="H50" s="48">
        <v>0</v>
      </c>
      <c r="J50" s="46" t="s">
        <v>520</v>
      </c>
      <c r="K50" s="47">
        <v>5.7000000000000002E-2</v>
      </c>
      <c r="L50" s="48">
        <v>0.14699999999999999</v>
      </c>
      <c r="N50" s="46" t="s">
        <v>520</v>
      </c>
      <c r="O50" s="47">
        <v>6.8199999999999997E-2</v>
      </c>
      <c r="P50" s="48">
        <v>0.1759</v>
      </c>
      <c r="AO50" s="96" t="s">
        <v>367</v>
      </c>
      <c r="AP50" s="96" t="s">
        <v>498</v>
      </c>
      <c r="AQ50" s="97" t="s">
        <v>532</v>
      </c>
      <c r="AR50" s="96"/>
      <c r="AS50" s="96" t="s">
        <v>532</v>
      </c>
    </row>
    <row r="51" spans="2:45" ht="15.75" thickBot="1" x14ac:dyDescent="0.3">
      <c r="AO51" s="96" t="s">
        <v>367</v>
      </c>
      <c r="AP51" s="96" t="s">
        <v>498</v>
      </c>
      <c r="AQ51" s="97" t="s">
        <v>533</v>
      </c>
      <c r="AR51" s="96"/>
      <c r="AS51" s="96" t="s">
        <v>533</v>
      </c>
    </row>
    <row r="52" spans="2:45" ht="18.75" thickBot="1" x14ac:dyDescent="0.3">
      <c r="B52" s="561" t="s">
        <v>534</v>
      </c>
      <c r="C52" s="563"/>
      <c r="E52" s="51" t="s">
        <v>535</v>
      </c>
      <c r="G52" s="107" t="s">
        <v>536</v>
      </c>
      <c r="I52" s="561" t="s">
        <v>537</v>
      </c>
      <c r="J52" s="563"/>
      <c r="AO52" s="100" t="s">
        <v>367</v>
      </c>
      <c r="AP52" s="100" t="s">
        <v>150</v>
      </c>
      <c r="AQ52" s="101" t="s">
        <v>538</v>
      </c>
      <c r="AR52" s="100" t="s">
        <v>150</v>
      </c>
      <c r="AS52" s="100" t="s">
        <v>538</v>
      </c>
    </row>
    <row r="53" spans="2:45" ht="15" x14ac:dyDescent="0.25">
      <c r="B53" s="49" t="s">
        <v>539</v>
      </c>
      <c r="C53" s="50" t="s">
        <v>263</v>
      </c>
      <c r="E53" s="41" t="s">
        <v>18</v>
      </c>
      <c r="G53" s="108" t="s">
        <v>540</v>
      </c>
      <c r="I53" s="49" t="s">
        <v>541</v>
      </c>
      <c r="J53" s="50">
        <v>2</v>
      </c>
      <c r="AO53" s="100" t="s">
        <v>367</v>
      </c>
      <c r="AP53" s="100" t="s">
        <v>542</v>
      </c>
      <c r="AQ53" s="101" t="s">
        <v>543</v>
      </c>
      <c r="AR53" s="100" t="s">
        <v>542</v>
      </c>
      <c r="AS53" s="100" t="s">
        <v>543</v>
      </c>
    </row>
    <row r="54" spans="2:45" ht="15" x14ac:dyDescent="0.25">
      <c r="B54" s="44" t="s">
        <v>541</v>
      </c>
      <c r="C54" s="45">
        <v>2.5099999999999998</v>
      </c>
      <c r="E54" s="42" t="s">
        <v>20</v>
      </c>
      <c r="G54" s="109" t="s">
        <v>544</v>
      </c>
      <c r="I54" s="44" t="s">
        <v>545</v>
      </c>
      <c r="J54" s="45">
        <v>3</v>
      </c>
      <c r="AO54" s="100" t="s">
        <v>367</v>
      </c>
      <c r="AP54" s="100" t="s">
        <v>546</v>
      </c>
      <c r="AQ54" s="101" t="s">
        <v>547</v>
      </c>
      <c r="AR54" s="100" t="s">
        <v>546</v>
      </c>
      <c r="AS54" s="100" t="s">
        <v>547</v>
      </c>
    </row>
    <row r="55" spans="2:45" ht="15" x14ac:dyDescent="0.25">
      <c r="B55" s="44" t="s">
        <v>545</v>
      </c>
      <c r="C55" s="45">
        <v>1.3</v>
      </c>
      <c r="E55" s="42" t="s">
        <v>10</v>
      </c>
      <c r="G55" s="109" t="s">
        <v>548</v>
      </c>
      <c r="I55" s="44" t="s">
        <v>549</v>
      </c>
      <c r="J55" s="45">
        <v>4</v>
      </c>
      <c r="AO55" s="100" t="s">
        <v>367</v>
      </c>
      <c r="AP55" s="100" t="s">
        <v>231</v>
      </c>
      <c r="AQ55" s="101" t="s">
        <v>550</v>
      </c>
      <c r="AR55" s="100" t="s">
        <v>551</v>
      </c>
      <c r="AS55" s="100" t="s">
        <v>550</v>
      </c>
    </row>
    <row r="56" spans="2:45" ht="15.75" thickBot="1" x14ac:dyDescent="0.3">
      <c r="B56" s="44" t="s">
        <v>549</v>
      </c>
      <c r="C56" s="45">
        <v>2.5</v>
      </c>
      <c r="E56" s="42" t="s">
        <v>8</v>
      </c>
      <c r="G56" s="109" t="s">
        <v>552</v>
      </c>
      <c r="I56" s="46" t="s">
        <v>553</v>
      </c>
      <c r="J56" s="48">
        <v>5</v>
      </c>
      <c r="AO56" s="100" t="s">
        <v>367</v>
      </c>
      <c r="AP56" s="100" t="s">
        <v>231</v>
      </c>
      <c r="AQ56" s="101" t="s">
        <v>554</v>
      </c>
      <c r="AR56" s="100" t="s">
        <v>555</v>
      </c>
      <c r="AS56" s="100" t="s">
        <v>554</v>
      </c>
    </row>
    <row r="57" spans="2:45" ht="15.75" thickBot="1" x14ac:dyDescent="0.3">
      <c r="B57" s="46" t="s">
        <v>553</v>
      </c>
      <c r="C57" s="48">
        <v>1.46</v>
      </c>
      <c r="E57" s="42" t="s">
        <v>6</v>
      </c>
      <c r="G57" s="109" t="s">
        <v>556</v>
      </c>
      <c r="AO57" s="100" t="s">
        <v>367</v>
      </c>
      <c r="AP57" s="100" t="s">
        <v>557</v>
      </c>
      <c r="AQ57" s="101" t="s">
        <v>558</v>
      </c>
      <c r="AR57" s="100" t="s">
        <v>559</v>
      </c>
      <c r="AS57" s="100" t="s">
        <v>558</v>
      </c>
    </row>
    <row r="58" spans="2:45" ht="15.75" thickBot="1" x14ac:dyDescent="0.3">
      <c r="E58" s="42" t="s">
        <v>16</v>
      </c>
      <c r="G58" s="109" t="s">
        <v>560</v>
      </c>
      <c r="AO58" s="100" t="s">
        <v>367</v>
      </c>
      <c r="AP58" s="100" t="s">
        <v>557</v>
      </c>
      <c r="AQ58" s="101" t="s">
        <v>561</v>
      </c>
      <c r="AR58" s="100" t="s">
        <v>562</v>
      </c>
      <c r="AS58" s="100" t="s">
        <v>561</v>
      </c>
    </row>
    <row r="59" spans="2:45" ht="18.75" thickBot="1" x14ac:dyDescent="0.3">
      <c r="B59" s="561" t="s">
        <v>563</v>
      </c>
      <c r="C59" s="563"/>
      <c r="E59" s="42" t="s">
        <v>4</v>
      </c>
      <c r="G59" s="109" t="s">
        <v>564</v>
      </c>
      <c r="AO59" s="100" t="s">
        <v>367</v>
      </c>
      <c r="AP59" s="100" t="s">
        <v>565</v>
      </c>
      <c r="AQ59" s="101" t="s">
        <v>566</v>
      </c>
      <c r="AR59" s="106" t="s">
        <v>567</v>
      </c>
      <c r="AS59" s="100" t="s">
        <v>566</v>
      </c>
    </row>
    <row r="60" spans="2:45" ht="15" x14ac:dyDescent="0.25">
      <c r="B60" s="49" t="s">
        <v>568</v>
      </c>
      <c r="C60" s="50" t="s">
        <v>569</v>
      </c>
      <c r="E60" s="42" t="s">
        <v>14</v>
      </c>
      <c r="G60" s="109" t="s">
        <v>570</v>
      </c>
      <c r="AO60" s="96" t="s">
        <v>367</v>
      </c>
      <c r="AP60" s="96" t="s">
        <v>360</v>
      </c>
      <c r="AQ60" s="97"/>
      <c r="AR60" s="96" t="s">
        <v>360</v>
      </c>
      <c r="AS60" s="96"/>
    </row>
    <row r="61" spans="2:45" ht="15.75" thickBot="1" x14ac:dyDescent="0.3">
      <c r="B61" s="44" t="s">
        <v>571</v>
      </c>
      <c r="C61" s="45" t="s">
        <v>572</v>
      </c>
      <c r="E61" s="43" t="s">
        <v>12</v>
      </c>
      <c r="G61" s="109" t="s">
        <v>573</v>
      </c>
      <c r="AO61" s="96" t="s">
        <v>367</v>
      </c>
      <c r="AP61" s="96" t="s">
        <v>574</v>
      </c>
      <c r="AQ61" s="97"/>
      <c r="AR61" s="96" t="s">
        <v>574</v>
      </c>
      <c r="AS61" s="96"/>
    </row>
    <row r="62" spans="2:45" ht="15" x14ac:dyDescent="0.25">
      <c r="B62" s="44" t="s">
        <v>575</v>
      </c>
      <c r="C62" s="45" t="s">
        <v>576</v>
      </c>
      <c r="G62" s="109" t="s">
        <v>577</v>
      </c>
      <c r="AO62" s="100" t="s">
        <v>367</v>
      </c>
      <c r="AP62" s="100" t="s">
        <v>578</v>
      </c>
      <c r="AQ62" s="101" t="s">
        <v>579</v>
      </c>
      <c r="AR62" s="100" t="s">
        <v>233</v>
      </c>
      <c r="AS62" s="100" t="s">
        <v>579</v>
      </c>
    </row>
    <row r="63" spans="2:45" ht="15.75" thickBot="1" x14ac:dyDescent="0.3">
      <c r="B63" s="44" t="s">
        <v>580</v>
      </c>
      <c r="C63" s="45" t="s">
        <v>581</v>
      </c>
      <c r="G63" s="109" t="s">
        <v>582</v>
      </c>
      <c r="AO63" s="100" t="s">
        <v>367</v>
      </c>
      <c r="AP63" s="100" t="s">
        <v>583</v>
      </c>
      <c r="AQ63" s="101" t="s">
        <v>584</v>
      </c>
      <c r="AR63" s="106" t="s">
        <v>585</v>
      </c>
      <c r="AS63" s="100" t="s">
        <v>584</v>
      </c>
    </row>
    <row r="64" spans="2:45" ht="18.75" thickBot="1" x14ac:dyDescent="0.3">
      <c r="B64" s="46" t="s">
        <v>586</v>
      </c>
      <c r="C64" s="48" t="s">
        <v>587</v>
      </c>
      <c r="G64" s="109" t="s">
        <v>588</v>
      </c>
      <c r="I64" s="555" t="s">
        <v>589</v>
      </c>
      <c r="J64" s="556"/>
      <c r="K64" s="556"/>
      <c r="L64" s="556"/>
      <c r="M64" s="557"/>
      <c r="AO64" s="96" t="s">
        <v>367</v>
      </c>
      <c r="AP64" s="96" t="s">
        <v>583</v>
      </c>
      <c r="AQ64" s="97" t="s">
        <v>584</v>
      </c>
      <c r="AR64" s="96" t="s">
        <v>590</v>
      </c>
      <c r="AS64" s="96" t="s">
        <v>584</v>
      </c>
    </row>
    <row r="65" spans="2:45" ht="18.75" thickBot="1" x14ac:dyDescent="0.3">
      <c r="G65" s="109" t="s">
        <v>591</v>
      </c>
      <c r="I65" s="553" t="s">
        <v>264</v>
      </c>
      <c r="J65" s="143" t="s">
        <v>592</v>
      </c>
      <c r="K65" s="143" t="s">
        <v>593</v>
      </c>
      <c r="L65" s="143" t="s">
        <v>592</v>
      </c>
      <c r="M65" s="143" t="s">
        <v>593</v>
      </c>
      <c r="AO65" s="96" t="s">
        <v>367</v>
      </c>
      <c r="AP65" s="96" t="s">
        <v>583</v>
      </c>
      <c r="AQ65" s="97" t="s">
        <v>584</v>
      </c>
      <c r="AR65" s="96" t="s">
        <v>594</v>
      </c>
      <c r="AS65" s="96" t="s">
        <v>584</v>
      </c>
    </row>
    <row r="66" spans="2:45" ht="18.75" thickBot="1" x14ac:dyDescent="0.3">
      <c r="G66" s="110" t="s">
        <v>595</v>
      </c>
      <c r="I66" s="554"/>
      <c r="J66" s="107" t="s">
        <v>596</v>
      </c>
      <c r="K66" s="107" t="s">
        <v>596</v>
      </c>
      <c r="L66" s="107" t="s">
        <v>597</v>
      </c>
      <c r="M66" s="107" t="s">
        <v>597</v>
      </c>
      <c r="AO66" s="96" t="s">
        <v>367</v>
      </c>
      <c r="AP66" s="96" t="s">
        <v>583</v>
      </c>
      <c r="AQ66" s="97" t="s">
        <v>584</v>
      </c>
      <c r="AR66" s="96" t="s">
        <v>598</v>
      </c>
      <c r="AS66" s="96" t="s">
        <v>584</v>
      </c>
    </row>
    <row r="67" spans="2:45" ht="18.75" thickBot="1" x14ac:dyDescent="0.3">
      <c r="B67" s="51" t="s">
        <v>599</v>
      </c>
      <c r="I67" s="141" t="s">
        <v>600</v>
      </c>
      <c r="J67" s="127">
        <v>3.2000000000000001E-2</v>
      </c>
      <c r="K67" s="127">
        <v>3.2000000000000001E-2</v>
      </c>
      <c r="L67" s="127">
        <v>248</v>
      </c>
      <c r="M67" s="129">
        <v>243</v>
      </c>
      <c r="AO67" s="96" t="s">
        <v>367</v>
      </c>
      <c r="AP67" s="96" t="s">
        <v>583</v>
      </c>
      <c r="AQ67" s="97" t="s">
        <v>584</v>
      </c>
      <c r="AR67" s="96" t="s">
        <v>601</v>
      </c>
      <c r="AS67" s="96" t="s">
        <v>584</v>
      </c>
    </row>
    <row r="68" spans="2:45" ht="15.75" thickBot="1" x14ac:dyDescent="0.3">
      <c r="B68" s="41" t="s">
        <v>602</v>
      </c>
      <c r="I68" s="142" t="s">
        <v>403</v>
      </c>
      <c r="J68" s="47">
        <v>2.7E-2</v>
      </c>
      <c r="K68" s="47">
        <v>4.4999999999999998E-2</v>
      </c>
      <c r="L68" s="47">
        <v>204</v>
      </c>
      <c r="M68" s="48">
        <v>347</v>
      </c>
      <c r="AO68" s="96" t="s">
        <v>367</v>
      </c>
      <c r="AP68" s="96" t="s">
        <v>583</v>
      </c>
      <c r="AQ68" s="97" t="s">
        <v>584</v>
      </c>
      <c r="AR68" s="96" t="s">
        <v>603</v>
      </c>
      <c r="AS68" s="96" t="s">
        <v>584</v>
      </c>
    </row>
    <row r="69" spans="2:45" ht="15.75" thickBot="1" x14ac:dyDescent="0.3">
      <c r="B69" s="43" t="s">
        <v>604</v>
      </c>
      <c r="AO69" s="96" t="s">
        <v>367</v>
      </c>
      <c r="AP69" s="96" t="s">
        <v>583</v>
      </c>
      <c r="AQ69" s="97" t="s">
        <v>584</v>
      </c>
      <c r="AR69" s="96" t="s">
        <v>605</v>
      </c>
      <c r="AS69" s="96" t="s">
        <v>584</v>
      </c>
    </row>
    <row r="70" spans="2:45" ht="15" x14ac:dyDescent="0.25">
      <c r="AO70" s="96" t="s">
        <v>367</v>
      </c>
      <c r="AP70" s="96" t="s">
        <v>583</v>
      </c>
      <c r="AQ70" s="97" t="s">
        <v>584</v>
      </c>
      <c r="AR70" s="96" t="s">
        <v>606</v>
      </c>
      <c r="AS70" s="96" t="s">
        <v>584</v>
      </c>
    </row>
    <row r="71" spans="2:45" ht="15.75" thickBot="1" x14ac:dyDescent="0.3">
      <c r="AO71" s="100" t="s">
        <v>367</v>
      </c>
      <c r="AP71" s="100" t="s">
        <v>607</v>
      </c>
      <c r="AQ71" s="101" t="s">
        <v>608</v>
      </c>
      <c r="AR71" s="100" t="s">
        <v>609</v>
      </c>
      <c r="AS71" s="100" t="s">
        <v>608</v>
      </c>
    </row>
    <row r="72" spans="2:45" ht="18.75" thickBot="1" x14ac:dyDescent="0.3">
      <c r="B72" s="117" t="s">
        <v>610</v>
      </c>
      <c r="C72" s="118"/>
      <c r="D72" s="118"/>
      <c r="E72" s="118"/>
      <c r="F72" s="119"/>
      <c r="AO72" s="100" t="s">
        <v>367</v>
      </c>
      <c r="AP72" s="100" t="s">
        <v>607</v>
      </c>
      <c r="AQ72" s="101" t="s">
        <v>611</v>
      </c>
      <c r="AR72" s="100" t="s">
        <v>612</v>
      </c>
      <c r="AS72" s="100" t="s">
        <v>611</v>
      </c>
    </row>
    <row r="73" spans="2:45" ht="15.75" thickBot="1" x14ac:dyDescent="0.3">
      <c r="B73" s="136" t="s">
        <v>613</v>
      </c>
      <c r="C73" s="137" t="s">
        <v>541</v>
      </c>
      <c r="D73" s="137" t="s">
        <v>545</v>
      </c>
      <c r="E73" s="137" t="s">
        <v>549</v>
      </c>
      <c r="F73" s="138" t="s">
        <v>553</v>
      </c>
      <c r="AO73" s="96" t="s">
        <v>367</v>
      </c>
      <c r="AP73" s="96" t="s">
        <v>614</v>
      </c>
      <c r="AQ73" s="97"/>
      <c r="AR73" s="96" t="s">
        <v>567</v>
      </c>
      <c r="AS73" s="120" t="s">
        <v>615</v>
      </c>
    </row>
    <row r="74" spans="2:45" ht="15.75" thickBot="1" x14ac:dyDescent="0.3">
      <c r="B74" s="126" t="s">
        <v>18</v>
      </c>
      <c r="C74" s="127">
        <v>630</v>
      </c>
      <c r="D74" s="127">
        <v>767</v>
      </c>
      <c r="E74" s="127">
        <v>467</v>
      </c>
      <c r="F74" s="129">
        <v>639</v>
      </c>
      <c r="AO74" s="100" t="s">
        <v>367</v>
      </c>
      <c r="AP74" s="100" t="s">
        <v>616</v>
      </c>
      <c r="AQ74" s="101" t="s">
        <v>617</v>
      </c>
      <c r="AR74" s="100" t="s">
        <v>618</v>
      </c>
      <c r="AS74" s="100" t="s">
        <v>617</v>
      </c>
    </row>
    <row r="75" spans="2:45" ht="18.75" thickBot="1" x14ac:dyDescent="0.3">
      <c r="B75" s="44" t="s">
        <v>20</v>
      </c>
      <c r="C75" s="39">
        <v>728</v>
      </c>
      <c r="D75" s="39">
        <v>835</v>
      </c>
      <c r="E75" s="39">
        <v>495</v>
      </c>
      <c r="F75" s="45">
        <v>674</v>
      </c>
      <c r="H75" s="564" t="s">
        <v>619</v>
      </c>
      <c r="I75" s="565"/>
      <c r="J75" s="566"/>
      <c r="K75" s="7"/>
      <c r="L75" s="7"/>
      <c r="M75" s="7"/>
      <c r="O75" s="561" t="s">
        <v>620</v>
      </c>
      <c r="P75" s="563"/>
      <c r="AO75" s="100" t="s">
        <v>367</v>
      </c>
      <c r="AP75" s="100" t="s">
        <v>616</v>
      </c>
      <c r="AQ75" s="101" t="s">
        <v>621</v>
      </c>
      <c r="AR75" s="100" t="s">
        <v>622</v>
      </c>
      <c r="AS75" s="100" t="s">
        <v>621</v>
      </c>
    </row>
    <row r="76" spans="2:45" ht="15" x14ac:dyDescent="0.25">
      <c r="B76" s="44" t="s">
        <v>10</v>
      </c>
      <c r="C76" s="39">
        <v>765</v>
      </c>
      <c r="D76" s="39">
        <v>860</v>
      </c>
      <c r="E76" s="39">
        <v>511</v>
      </c>
      <c r="F76" s="45">
        <v>686</v>
      </c>
      <c r="H76" s="39" t="s">
        <v>539</v>
      </c>
      <c r="I76" s="39" t="s">
        <v>432</v>
      </c>
      <c r="J76" s="39" t="s">
        <v>623</v>
      </c>
      <c r="K76" s="39" t="s">
        <v>624</v>
      </c>
      <c r="L76" s="39" t="s">
        <v>625</v>
      </c>
      <c r="O76" s="49" t="s">
        <v>372</v>
      </c>
      <c r="P76" s="50">
        <v>1.67</v>
      </c>
      <c r="AO76" s="100" t="s">
        <v>367</v>
      </c>
      <c r="AP76" s="100" t="s">
        <v>626</v>
      </c>
      <c r="AQ76" s="101" t="s">
        <v>627</v>
      </c>
      <c r="AR76" s="100" t="s">
        <v>628</v>
      </c>
      <c r="AS76" s="100" t="s">
        <v>627</v>
      </c>
    </row>
    <row r="77" spans="2:45" ht="15.75" thickBot="1" x14ac:dyDescent="0.3">
      <c r="B77" s="44" t="s">
        <v>8</v>
      </c>
      <c r="C77" s="39">
        <v>681</v>
      </c>
      <c r="D77" s="39">
        <v>802</v>
      </c>
      <c r="E77" s="39">
        <v>482</v>
      </c>
      <c r="F77" s="45">
        <v>657</v>
      </c>
      <c r="H77" s="39" t="s">
        <v>517</v>
      </c>
      <c r="I77" s="39">
        <v>770</v>
      </c>
      <c r="J77" s="39">
        <v>642</v>
      </c>
      <c r="K77" s="140">
        <v>8.5999999999999993E-2</v>
      </c>
      <c r="L77" s="39">
        <v>7.1999999999999995E-2</v>
      </c>
      <c r="O77" s="46" t="s">
        <v>367</v>
      </c>
      <c r="P77" s="48">
        <v>1.3</v>
      </c>
      <c r="AO77" s="100" t="s">
        <v>367</v>
      </c>
      <c r="AP77" s="100" t="s">
        <v>629</v>
      </c>
      <c r="AQ77" s="101" t="s">
        <v>630</v>
      </c>
      <c r="AR77" s="100" t="s">
        <v>631</v>
      </c>
      <c r="AS77" s="100" t="s">
        <v>630</v>
      </c>
    </row>
    <row r="78" spans="2:45" ht="15" x14ac:dyDescent="0.25">
      <c r="B78" s="44" t="s">
        <v>6</v>
      </c>
      <c r="C78" s="39">
        <v>585</v>
      </c>
      <c r="D78" s="39">
        <v>737</v>
      </c>
      <c r="E78" s="39">
        <v>440</v>
      </c>
      <c r="F78" s="45">
        <v>623</v>
      </c>
      <c r="H78" s="39" t="s">
        <v>508</v>
      </c>
      <c r="I78" s="39">
        <v>543</v>
      </c>
      <c r="J78" s="39">
        <v>453</v>
      </c>
      <c r="K78" s="39">
        <v>6.2E-2</v>
      </c>
      <c r="L78" s="39">
        <v>5.1999999999999998E-2</v>
      </c>
      <c r="AO78" s="100" t="s">
        <v>367</v>
      </c>
      <c r="AP78" s="100" t="s">
        <v>632</v>
      </c>
      <c r="AQ78" s="101" t="s">
        <v>633</v>
      </c>
      <c r="AR78" s="100" t="s">
        <v>632</v>
      </c>
      <c r="AS78" s="100" t="s">
        <v>633</v>
      </c>
    </row>
    <row r="79" spans="2:45" x14ac:dyDescent="0.2">
      <c r="B79" s="42" t="s">
        <v>16</v>
      </c>
      <c r="C79" s="39">
        <v>546</v>
      </c>
      <c r="D79" s="39">
        <v>710</v>
      </c>
      <c r="E79" s="39">
        <v>435</v>
      </c>
      <c r="F79" s="45">
        <v>609</v>
      </c>
      <c r="H79" s="39" t="s">
        <v>512</v>
      </c>
      <c r="I79" s="39">
        <v>818</v>
      </c>
      <c r="J79" s="39">
        <v>682</v>
      </c>
      <c r="K79" s="39">
        <v>8.7999999999999995E-2</v>
      </c>
      <c r="L79" s="39">
        <v>7.2999999999999995E-2</v>
      </c>
    </row>
    <row r="80" spans="2:45" x14ac:dyDescent="0.2">
      <c r="B80" s="44" t="s">
        <v>4</v>
      </c>
      <c r="C80" s="39">
        <v>617</v>
      </c>
      <c r="D80" s="39">
        <v>759</v>
      </c>
      <c r="E80" s="39">
        <v>470</v>
      </c>
      <c r="F80" s="45">
        <v>634</v>
      </c>
      <c r="H80" s="39"/>
      <c r="I80" s="39"/>
      <c r="J80" s="39"/>
      <c r="K80" s="39"/>
      <c r="L80" s="39"/>
    </row>
    <row r="81" spans="2:18" x14ac:dyDescent="0.2">
      <c r="B81" s="44" t="s">
        <v>14</v>
      </c>
      <c r="C81" s="39">
        <v>686</v>
      </c>
      <c r="D81" s="39">
        <v>806</v>
      </c>
      <c r="E81" s="39">
        <v>479</v>
      </c>
      <c r="F81" s="45">
        <v>659</v>
      </c>
      <c r="H81" s="39"/>
      <c r="I81" s="39"/>
      <c r="J81" s="39"/>
      <c r="K81" s="39"/>
      <c r="L81" s="39"/>
    </row>
    <row r="82" spans="2:18" ht="15" thickBot="1" x14ac:dyDescent="0.25">
      <c r="B82" s="46" t="s">
        <v>12</v>
      </c>
      <c r="C82" s="47">
        <v>663</v>
      </c>
      <c r="D82" s="47">
        <v>790</v>
      </c>
      <c r="E82" s="47">
        <v>468</v>
      </c>
      <c r="F82" s="48">
        <v>651</v>
      </c>
      <c r="H82" s="39"/>
      <c r="I82" s="39"/>
      <c r="J82" s="39"/>
      <c r="K82" s="39"/>
      <c r="L82" s="39"/>
      <c r="R82" s="139"/>
    </row>
    <row r="83" spans="2:18" x14ac:dyDescent="0.2">
      <c r="R83" s="139"/>
    </row>
    <row r="84" spans="2:18" ht="15" thickBot="1" x14ac:dyDescent="0.25">
      <c r="R84" s="139"/>
    </row>
    <row r="85" spans="2:18" ht="18.75" thickBot="1" x14ac:dyDescent="0.3">
      <c r="B85" s="561" t="s">
        <v>634</v>
      </c>
      <c r="C85" s="562"/>
      <c r="D85" s="563"/>
      <c r="F85" s="544" t="s">
        <v>635</v>
      </c>
      <c r="G85" s="545"/>
      <c r="H85" s="545"/>
      <c r="I85" s="549"/>
      <c r="J85" s="561" t="s">
        <v>636</v>
      </c>
      <c r="K85" s="563"/>
    </row>
    <row r="86" spans="2:18" x14ac:dyDescent="0.2">
      <c r="B86" s="49" t="s">
        <v>539</v>
      </c>
      <c r="C86" s="40" t="s">
        <v>637</v>
      </c>
      <c r="D86" s="50" t="s">
        <v>638</v>
      </c>
      <c r="F86" s="49" t="s">
        <v>539</v>
      </c>
      <c r="G86" s="40" t="s">
        <v>637</v>
      </c>
      <c r="H86" s="50" t="s">
        <v>638</v>
      </c>
      <c r="I86" s="50" t="s">
        <v>639</v>
      </c>
      <c r="J86" s="49" t="s">
        <v>640</v>
      </c>
      <c r="K86" s="50">
        <v>0.03</v>
      </c>
    </row>
    <row r="87" spans="2:18" x14ac:dyDescent="0.2">
      <c r="B87" s="44" t="s">
        <v>641</v>
      </c>
      <c r="C87" s="39">
        <v>37</v>
      </c>
      <c r="D87" s="45">
        <v>4.1999999999999997E-3</v>
      </c>
      <c r="F87" s="44" t="s">
        <v>641</v>
      </c>
      <c r="G87" s="39">
        <v>123</v>
      </c>
      <c r="H87" s="45">
        <v>1.6E-2</v>
      </c>
      <c r="I87" s="45">
        <v>21</v>
      </c>
      <c r="J87" s="44" t="s">
        <v>642</v>
      </c>
      <c r="K87" s="45">
        <v>0.02</v>
      </c>
    </row>
    <row r="88" spans="2:18" ht="15" thickBot="1" x14ac:dyDescent="0.25">
      <c r="B88" s="44" t="s">
        <v>643</v>
      </c>
      <c r="C88" s="39">
        <v>119</v>
      </c>
      <c r="D88" s="45">
        <v>1.3599999999999999E-2</v>
      </c>
      <c r="F88" s="44" t="s">
        <v>643</v>
      </c>
      <c r="G88" s="39">
        <v>535</v>
      </c>
      <c r="H88" s="45">
        <v>6.59E-2</v>
      </c>
      <c r="I88" s="45">
        <v>21</v>
      </c>
      <c r="J88" s="46" t="s">
        <v>644</v>
      </c>
      <c r="K88" s="48">
        <v>0.01</v>
      </c>
    </row>
    <row r="89" spans="2:18" x14ac:dyDescent="0.2">
      <c r="B89" s="44" t="s">
        <v>645</v>
      </c>
      <c r="C89" s="39">
        <v>5</v>
      </c>
      <c r="D89" s="45">
        <v>5.9999999999999995E-4</v>
      </c>
      <c r="F89" s="44" t="s">
        <v>645</v>
      </c>
      <c r="G89" s="39">
        <v>19</v>
      </c>
      <c r="H89" s="45">
        <v>2.5000000000000001E-3</v>
      </c>
      <c r="I89" s="45">
        <v>21</v>
      </c>
    </row>
    <row r="90" spans="2:18" x14ac:dyDescent="0.2">
      <c r="B90" s="44" t="s">
        <v>646</v>
      </c>
      <c r="C90" s="39">
        <v>8</v>
      </c>
      <c r="D90" s="45">
        <v>8.9999999999999998E-4</v>
      </c>
      <c r="F90" s="44" t="s">
        <v>646</v>
      </c>
      <c r="G90" s="39">
        <v>31</v>
      </c>
      <c r="H90" s="45">
        <v>3.8E-3</v>
      </c>
      <c r="I90" s="45">
        <v>21</v>
      </c>
    </row>
    <row r="91" spans="2:18" x14ac:dyDescent="0.2">
      <c r="B91" s="44" t="s">
        <v>647</v>
      </c>
      <c r="C91" s="39">
        <v>8</v>
      </c>
      <c r="D91" s="45">
        <v>8.9999999999999998E-4</v>
      </c>
      <c r="F91" s="44" t="s">
        <v>647</v>
      </c>
      <c r="G91" s="39">
        <v>24</v>
      </c>
      <c r="H91" s="45">
        <v>3.0999999999999999E-3</v>
      </c>
      <c r="I91" s="45">
        <v>21</v>
      </c>
    </row>
    <row r="92" spans="2:18" x14ac:dyDescent="0.2">
      <c r="B92" s="44" t="s">
        <v>648</v>
      </c>
      <c r="C92" s="39">
        <v>34</v>
      </c>
      <c r="D92" s="45">
        <v>3.8999999999999998E-3</v>
      </c>
      <c r="F92" s="44" t="s">
        <v>648</v>
      </c>
      <c r="G92" s="39">
        <v>129</v>
      </c>
      <c r="H92" s="45">
        <v>1.5800000000000002E-2</v>
      </c>
      <c r="I92" s="45">
        <v>21</v>
      </c>
    </row>
    <row r="93" spans="2:18" ht="15" thickBot="1" x14ac:dyDescent="0.25">
      <c r="B93" s="46" t="s">
        <v>595</v>
      </c>
      <c r="C93" s="47">
        <v>254</v>
      </c>
      <c r="D93" s="48">
        <v>2.9000000000000001E-2</v>
      </c>
      <c r="F93" s="46" t="s">
        <v>595</v>
      </c>
      <c r="G93" s="47">
        <v>410</v>
      </c>
      <c r="H93" s="48">
        <v>5.3199999999999997E-2</v>
      </c>
      <c r="I93" s="48">
        <v>120</v>
      </c>
    </row>
    <row r="94" spans="2:18" ht="15" thickBot="1" x14ac:dyDescent="0.25"/>
    <row r="95" spans="2:18" ht="18.75" thickBot="1" x14ac:dyDescent="0.3">
      <c r="B95" s="561" t="s">
        <v>649</v>
      </c>
      <c r="C95" s="562"/>
      <c r="D95" s="563"/>
      <c r="F95" s="561" t="s">
        <v>650</v>
      </c>
      <c r="G95" s="562"/>
      <c r="H95" s="563"/>
    </row>
    <row r="96" spans="2:18" x14ac:dyDescent="0.2">
      <c r="B96" s="49" t="s">
        <v>651</v>
      </c>
      <c r="C96" s="40" t="s">
        <v>142</v>
      </c>
      <c r="D96" s="50" t="s">
        <v>144</v>
      </c>
      <c r="F96" s="49" t="s">
        <v>539</v>
      </c>
      <c r="G96" s="40" t="s">
        <v>144</v>
      </c>
      <c r="H96" s="50" t="s">
        <v>142</v>
      </c>
    </row>
    <row r="97" spans="2:8" x14ac:dyDescent="0.2">
      <c r="B97" s="44" t="s">
        <v>647</v>
      </c>
      <c r="C97" s="39">
        <v>18</v>
      </c>
      <c r="D97" s="45">
        <v>8.8599999999999996E-4</v>
      </c>
      <c r="F97" s="44" t="s">
        <v>652</v>
      </c>
      <c r="G97" s="39">
        <v>5.0000000000000001E-3</v>
      </c>
      <c r="H97" s="45">
        <v>24.8</v>
      </c>
    </row>
    <row r="98" spans="2:8" ht="15" thickBot="1" x14ac:dyDescent="0.25">
      <c r="B98" s="44" t="s">
        <v>648</v>
      </c>
      <c r="C98" s="39">
        <v>63</v>
      </c>
      <c r="D98" s="45">
        <v>1.8710000000000001E-3</v>
      </c>
      <c r="F98" s="46" t="s">
        <v>653</v>
      </c>
      <c r="G98" s="47">
        <v>1.6E-2</v>
      </c>
      <c r="H98" s="48">
        <v>85.5</v>
      </c>
    </row>
    <row r="99" spans="2:8" x14ac:dyDescent="0.2">
      <c r="B99" s="44" t="s">
        <v>654</v>
      </c>
      <c r="C99" s="39">
        <v>15</v>
      </c>
      <c r="D99" s="45">
        <v>6.5799999999999995E-4</v>
      </c>
    </row>
    <row r="100" spans="2:8" x14ac:dyDescent="0.2">
      <c r="B100" s="44" t="s">
        <v>655</v>
      </c>
      <c r="C100" s="39">
        <v>64</v>
      </c>
      <c r="D100" s="45">
        <v>1.6199999999999999E-3</v>
      </c>
    </row>
    <row r="101" spans="2:8" x14ac:dyDescent="0.2">
      <c r="B101" s="44" t="s">
        <v>645</v>
      </c>
      <c r="C101" s="39">
        <v>15</v>
      </c>
      <c r="D101" s="45">
        <v>6.5799999999999995E-4</v>
      </c>
    </row>
    <row r="102" spans="2:8" x14ac:dyDescent="0.2">
      <c r="B102" s="44" t="s">
        <v>646</v>
      </c>
      <c r="C102" s="39">
        <v>64</v>
      </c>
      <c r="D102" s="45">
        <v>1.6199999999999999E-3</v>
      </c>
    </row>
    <row r="103" spans="2:8" x14ac:dyDescent="0.2">
      <c r="B103" s="44" t="s">
        <v>656</v>
      </c>
      <c r="C103" s="39">
        <v>15</v>
      </c>
      <c r="D103" s="45">
        <v>6.4249999999999995E-4</v>
      </c>
    </row>
    <row r="104" spans="2:8" ht="15" thickBot="1" x14ac:dyDescent="0.25">
      <c r="B104" s="46" t="s">
        <v>657</v>
      </c>
      <c r="C104" s="47">
        <v>91</v>
      </c>
      <c r="D104" s="48">
        <v>1.593E-3</v>
      </c>
    </row>
    <row r="105" spans="2:8" ht="15" thickBot="1" x14ac:dyDescent="0.25"/>
    <row r="106" spans="2:8" ht="18.75" thickBot="1" x14ac:dyDescent="0.3">
      <c r="B106" s="561" t="s">
        <v>658</v>
      </c>
      <c r="C106" s="562"/>
      <c r="D106" s="563"/>
    </row>
    <row r="107" spans="2:8" x14ac:dyDescent="0.2">
      <c r="B107" s="49" t="s">
        <v>539</v>
      </c>
      <c r="C107" s="40" t="s">
        <v>142</v>
      </c>
      <c r="D107" s="50" t="s">
        <v>144</v>
      </c>
    </row>
    <row r="108" spans="2:8" x14ac:dyDescent="0.2">
      <c r="B108" s="44" t="s">
        <v>659</v>
      </c>
      <c r="C108" s="125">
        <v>0.87</v>
      </c>
      <c r="D108" s="45">
        <v>2.23E-2</v>
      </c>
    </row>
    <row r="109" spans="2:8" ht="15" thickBot="1" x14ac:dyDescent="0.25">
      <c r="B109" s="46" t="s">
        <v>660</v>
      </c>
      <c r="C109" s="130">
        <v>0.52</v>
      </c>
      <c r="D109" s="48">
        <v>4.1799999999999997E-2</v>
      </c>
    </row>
    <row r="112" spans="2:8" ht="15" thickBot="1" x14ac:dyDescent="0.25"/>
    <row r="113" spans="1:13" ht="18.75" thickBot="1" x14ac:dyDescent="0.3">
      <c r="B113" s="558" t="s">
        <v>368</v>
      </c>
      <c r="C113" s="559"/>
      <c r="D113" s="560"/>
    </row>
    <row r="114" spans="1:13" ht="19.5" thickBot="1" x14ac:dyDescent="0.4">
      <c r="B114" s="123" t="s">
        <v>661</v>
      </c>
      <c r="C114" s="123" t="s">
        <v>662</v>
      </c>
      <c r="D114" s="358" t="s">
        <v>663</v>
      </c>
      <c r="E114" s="358" t="s">
        <v>664</v>
      </c>
      <c r="F114" s="123" t="s">
        <v>665</v>
      </c>
      <c r="G114" s="124" t="s">
        <v>666</v>
      </c>
      <c r="H114" s="123" t="s">
        <v>667</v>
      </c>
      <c r="I114" s="123" t="s">
        <v>668</v>
      </c>
      <c r="J114" s="123" t="s">
        <v>669</v>
      </c>
      <c r="K114" s="123" t="s">
        <v>670</v>
      </c>
      <c r="L114" s="123" t="s">
        <v>671</v>
      </c>
      <c r="M114" s="123" t="s">
        <v>672</v>
      </c>
    </row>
    <row r="115" spans="1:13" x14ac:dyDescent="0.2">
      <c r="A115" s="1">
        <v>1</v>
      </c>
      <c r="B115" s="126">
        <f>$D115*$F115/$G115*$I115</f>
        <v>0</v>
      </c>
      <c r="C115" s="127">
        <f>$E115*$F115/$H115*$I115</f>
        <v>0</v>
      </c>
      <c r="D115" s="40">
        <f>ROUND('Evap Fan Motors'!K8,2)</f>
        <v>0</v>
      </c>
      <c r="E115" s="40">
        <f>ROUND('Evap Fan Motors'!L8,2)</f>
        <v>0</v>
      </c>
      <c r="F115" s="127">
        <v>0.746</v>
      </c>
      <c r="G115" s="127">
        <f>IF('Evap Fan Motors'!I8="PSC", 60%,30%)</f>
        <v>0.3</v>
      </c>
      <c r="H115" s="127">
        <f>IF('Evap Fan Motors'!J8="ECM", 70%,73%)</f>
        <v>0.73</v>
      </c>
      <c r="I115" s="127">
        <v>0.9</v>
      </c>
      <c r="J115" s="128">
        <v>0.97799999999999998</v>
      </c>
      <c r="K115" s="127">
        <v>8760</v>
      </c>
      <c r="L115" s="127" t="e">
        <f>VLOOKUP(CONCATENATE('Evap Fan Motors'!I8," ", 'Evap Fan Motors'!H8),'Look Up Tables'!$B$40:$C$43,2,FALSE)</f>
        <v>#N/A</v>
      </c>
      <c r="M115" s="129" t="e">
        <f>(B115-C115)*J115*K115*L115</f>
        <v>#N/A</v>
      </c>
    </row>
    <row r="116" spans="1:13" x14ac:dyDescent="0.2">
      <c r="A116" s="1">
        <v>2</v>
      </c>
      <c r="B116" s="44">
        <f t="shared" ref="B116:B124" si="48">$D116*$F116/$G116*$I116</f>
        <v>0</v>
      </c>
      <c r="C116" s="39">
        <f t="shared" ref="C116:C124" si="49">$E116*$F116/$H116*$I116</f>
        <v>0</v>
      </c>
      <c r="D116" s="39">
        <f>ROUND('Evap Fan Motors'!K9,2)</f>
        <v>0</v>
      </c>
      <c r="E116" s="39">
        <f>ROUND('Evap Fan Motors'!L9,2)</f>
        <v>0</v>
      </c>
      <c r="F116" s="39">
        <v>0.746</v>
      </c>
      <c r="G116" s="39">
        <f>IF('Evap Fan Motors'!I9="PSC", 60%,30%)</f>
        <v>0.3</v>
      </c>
      <c r="H116" s="39">
        <f>IF('Evap Fan Motors'!J9="ECM", 70%,73%)</f>
        <v>0.73</v>
      </c>
      <c r="I116" s="39">
        <v>0.9</v>
      </c>
      <c r="J116" s="125">
        <v>0.97799999999999998</v>
      </c>
      <c r="K116" s="39">
        <v>8760</v>
      </c>
      <c r="L116" s="39" t="e">
        <f>VLOOKUP(CONCATENATE('Evap Fan Motors'!I9," ", 'Evap Fan Motors'!H9),'Look Up Tables'!$B$40:$C$43,2,FALSE)</f>
        <v>#N/A</v>
      </c>
      <c r="M116" s="45" t="e">
        <f t="shared" ref="M116:M124" si="50">(B116-C116)*J116*K116*L116</f>
        <v>#N/A</v>
      </c>
    </row>
    <row r="117" spans="1:13" x14ac:dyDescent="0.2">
      <c r="A117" s="1">
        <v>3</v>
      </c>
      <c r="B117" s="44">
        <f t="shared" si="48"/>
        <v>0</v>
      </c>
      <c r="C117" s="39">
        <f t="shared" si="49"/>
        <v>0</v>
      </c>
      <c r="D117" s="39">
        <f>ROUND('Evap Fan Motors'!K10,2)</f>
        <v>0</v>
      </c>
      <c r="E117" s="39">
        <f>ROUND('Evap Fan Motors'!L10,2)</f>
        <v>0</v>
      </c>
      <c r="F117" s="39">
        <v>0.746</v>
      </c>
      <c r="G117" s="39">
        <f>IF('Evap Fan Motors'!I10="PSC", 60%,30%)</f>
        <v>0.3</v>
      </c>
      <c r="H117" s="39">
        <f>IF('Evap Fan Motors'!J10="ECM", 70%,73%)</f>
        <v>0.73</v>
      </c>
      <c r="I117" s="39">
        <v>0.9</v>
      </c>
      <c r="J117" s="125">
        <v>0.97799999999999998</v>
      </c>
      <c r="K117" s="39">
        <v>8760</v>
      </c>
      <c r="L117" s="39" t="e">
        <f>VLOOKUP(CONCATENATE('Evap Fan Motors'!I10," ", 'Evap Fan Motors'!H10),'Look Up Tables'!$B$40:$C$43,2,FALSE)</f>
        <v>#N/A</v>
      </c>
      <c r="M117" s="45" t="e">
        <f t="shared" si="50"/>
        <v>#N/A</v>
      </c>
    </row>
    <row r="118" spans="1:13" x14ac:dyDescent="0.2">
      <c r="A118" s="1">
        <v>4</v>
      </c>
      <c r="B118" s="44">
        <f t="shared" si="48"/>
        <v>0</v>
      </c>
      <c r="C118" s="39">
        <f t="shared" si="49"/>
        <v>0</v>
      </c>
      <c r="D118" s="39">
        <f>ROUND('Evap Fan Motors'!K11,2)</f>
        <v>0</v>
      </c>
      <c r="E118" s="39">
        <f>ROUND('Evap Fan Motors'!L11,2)</f>
        <v>0</v>
      </c>
      <c r="F118" s="39">
        <v>0.746</v>
      </c>
      <c r="G118" s="39">
        <f>IF('Evap Fan Motors'!I11="PSC", 60%,30%)</f>
        <v>0.3</v>
      </c>
      <c r="H118" s="39">
        <f>IF('Evap Fan Motors'!J11="ECM", 70%,73%)</f>
        <v>0.73</v>
      </c>
      <c r="I118" s="39">
        <v>0.9</v>
      </c>
      <c r="J118" s="125">
        <v>0.97799999999999998</v>
      </c>
      <c r="K118" s="39">
        <v>8760</v>
      </c>
      <c r="L118" s="39" t="e">
        <f>VLOOKUP(CONCATENATE('Evap Fan Motors'!I11," ", 'Evap Fan Motors'!H11),'Look Up Tables'!$B$40:$C$43,2,FALSE)</f>
        <v>#N/A</v>
      </c>
      <c r="M118" s="45" t="e">
        <f t="shared" si="50"/>
        <v>#N/A</v>
      </c>
    </row>
    <row r="119" spans="1:13" x14ac:dyDescent="0.2">
      <c r="A119" s="1">
        <v>5</v>
      </c>
      <c r="B119" s="44">
        <f t="shared" si="48"/>
        <v>0</v>
      </c>
      <c r="C119" s="39">
        <f t="shared" si="49"/>
        <v>0</v>
      </c>
      <c r="D119" s="39">
        <f>ROUND('Evap Fan Motors'!K12,2)</f>
        <v>0</v>
      </c>
      <c r="E119" s="39">
        <f>ROUND('Evap Fan Motors'!L12,2)</f>
        <v>0</v>
      </c>
      <c r="F119" s="39">
        <v>0.746</v>
      </c>
      <c r="G119" s="39">
        <f>IF('Evap Fan Motors'!I12="PSC", 60%,30%)</f>
        <v>0.3</v>
      </c>
      <c r="H119" s="39">
        <f>IF('Evap Fan Motors'!J12="ECM", 70%,73%)</f>
        <v>0.73</v>
      </c>
      <c r="I119" s="39">
        <v>0.9</v>
      </c>
      <c r="J119" s="125">
        <v>0.97799999999999998</v>
      </c>
      <c r="K119" s="39">
        <v>8760</v>
      </c>
      <c r="L119" s="39" t="e">
        <f>VLOOKUP(CONCATENATE('Evap Fan Motors'!I12," ", 'Evap Fan Motors'!H12),'Look Up Tables'!$B$40:$C$43,2,FALSE)</f>
        <v>#N/A</v>
      </c>
      <c r="M119" s="45" t="e">
        <f t="shared" si="50"/>
        <v>#N/A</v>
      </c>
    </row>
    <row r="120" spans="1:13" x14ac:dyDescent="0.2">
      <c r="A120" s="1">
        <v>6</v>
      </c>
      <c r="B120" s="44">
        <f t="shared" si="48"/>
        <v>0</v>
      </c>
      <c r="C120" s="39">
        <f t="shared" si="49"/>
        <v>0</v>
      </c>
      <c r="D120" s="39">
        <f>ROUND('Evap Fan Motors'!K13,2)</f>
        <v>0</v>
      </c>
      <c r="E120" s="39">
        <f>ROUND('Evap Fan Motors'!L13,2)</f>
        <v>0</v>
      </c>
      <c r="F120" s="39">
        <v>0.746</v>
      </c>
      <c r="G120" s="39">
        <f>IF('Evap Fan Motors'!I13="PSC", 60%,30%)</f>
        <v>0.3</v>
      </c>
      <c r="H120" s="39">
        <f>IF('Evap Fan Motors'!J13="ECM", 70%,73%)</f>
        <v>0.73</v>
      </c>
      <c r="I120" s="39">
        <v>0.9</v>
      </c>
      <c r="J120" s="125">
        <v>0.97799999999999998</v>
      </c>
      <c r="K120" s="39">
        <v>8760</v>
      </c>
      <c r="L120" s="39" t="e">
        <f>VLOOKUP(CONCATENATE('Evap Fan Motors'!I13," ", 'Evap Fan Motors'!H13),'Look Up Tables'!$B$40:$C$43,2,FALSE)</f>
        <v>#N/A</v>
      </c>
      <c r="M120" s="45" t="e">
        <f t="shared" si="50"/>
        <v>#N/A</v>
      </c>
    </row>
    <row r="121" spans="1:13" x14ac:dyDescent="0.2">
      <c r="A121" s="1">
        <v>7</v>
      </c>
      <c r="B121" s="44">
        <f t="shared" si="48"/>
        <v>0</v>
      </c>
      <c r="C121" s="39">
        <f t="shared" si="49"/>
        <v>0</v>
      </c>
      <c r="D121" s="39">
        <f>ROUND('Evap Fan Motors'!K14,2)</f>
        <v>0</v>
      </c>
      <c r="E121" s="39">
        <f>ROUND('Evap Fan Motors'!L14,2)</f>
        <v>0</v>
      </c>
      <c r="F121" s="39">
        <v>0.746</v>
      </c>
      <c r="G121" s="39">
        <f>IF('Evap Fan Motors'!I14="PSC", 60%,30%)</f>
        <v>0.3</v>
      </c>
      <c r="H121" s="39">
        <f>IF('Evap Fan Motors'!J14="ECM", 70%,73%)</f>
        <v>0.73</v>
      </c>
      <c r="I121" s="39">
        <v>0.9</v>
      </c>
      <c r="J121" s="125">
        <v>0.97799999999999998</v>
      </c>
      <c r="K121" s="39">
        <v>8760</v>
      </c>
      <c r="L121" s="39" t="e">
        <f>VLOOKUP(CONCATENATE('Evap Fan Motors'!I14," ", 'Evap Fan Motors'!H14),'Look Up Tables'!$B$40:$C$43,2,FALSE)</f>
        <v>#N/A</v>
      </c>
      <c r="M121" s="45" t="e">
        <f t="shared" si="50"/>
        <v>#N/A</v>
      </c>
    </row>
    <row r="122" spans="1:13" x14ac:dyDescent="0.2">
      <c r="A122" s="1">
        <v>8</v>
      </c>
      <c r="B122" s="44">
        <f t="shared" si="48"/>
        <v>0</v>
      </c>
      <c r="C122" s="39">
        <f t="shared" si="49"/>
        <v>0</v>
      </c>
      <c r="D122" s="39">
        <f>ROUND('Evap Fan Motors'!K15,2)</f>
        <v>0</v>
      </c>
      <c r="E122" s="39">
        <f>ROUND('Evap Fan Motors'!L15,2)</f>
        <v>0</v>
      </c>
      <c r="F122" s="39">
        <v>0.746</v>
      </c>
      <c r="G122" s="39">
        <f>IF('Evap Fan Motors'!I15="PSC", 60%,30%)</f>
        <v>0.3</v>
      </c>
      <c r="H122" s="39">
        <f>IF('Evap Fan Motors'!J15="ECM", 70%,73%)</f>
        <v>0.73</v>
      </c>
      <c r="I122" s="39">
        <v>0.9</v>
      </c>
      <c r="J122" s="125">
        <v>0.97799999999999998</v>
      </c>
      <c r="K122" s="39">
        <v>8760</v>
      </c>
      <c r="L122" s="39" t="e">
        <f>VLOOKUP(CONCATENATE('Evap Fan Motors'!I15," ", 'Evap Fan Motors'!H15),'Look Up Tables'!$B$40:$C$43,2,FALSE)</f>
        <v>#N/A</v>
      </c>
      <c r="M122" s="45" t="e">
        <f t="shared" si="50"/>
        <v>#N/A</v>
      </c>
    </row>
    <row r="123" spans="1:13" x14ac:dyDescent="0.2">
      <c r="A123" s="1">
        <v>9</v>
      </c>
      <c r="B123" s="44">
        <f t="shared" si="48"/>
        <v>0</v>
      </c>
      <c r="C123" s="39">
        <f t="shared" si="49"/>
        <v>0</v>
      </c>
      <c r="D123" s="39">
        <f>ROUND('Evap Fan Motors'!K16,2)</f>
        <v>0</v>
      </c>
      <c r="E123" s="39">
        <f>ROUND('Evap Fan Motors'!L16,2)</f>
        <v>0</v>
      </c>
      <c r="F123" s="39">
        <v>0.746</v>
      </c>
      <c r="G123" s="39">
        <f>IF('Evap Fan Motors'!I16="PSC", 60%,30%)</f>
        <v>0.3</v>
      </c>
      <c r="H123" s="39">
        <f>IF('Evap Fan Motors'!J16="ECM", 70%,73%)</f>
        <v>0.73</v>
      </c>
      <c r="I123" s="39">
        <v>0.9</v>
      </c>
      <c r="J123" s="125">
        <v>0.97799999999999998</v>
      </c>
      <c r="K123" s="39">
        <v>8760</v>
      </c>
      <c r="L123" s="39" t="e">
        <f>VLOOKUP(CONCATENATE('Evap Fan Motors'!I16," ", 'Evap Fan Motors'!H16),'Look Up Tables'!$B$40:$C$43,2,FALSE)</f>
        <v>#N/A</v>
      </c>
      <c r="M123" s="45" t="e">
        <f t="shared" si="50"/>
        <v>#N/A</v>
      </c>
    </row>
    <row r="124" spans="1:13" ht="15" thickBot="1" x14ac:dyDescent="0.25">
      <c r="A124" s="1">
        <v>10</v>
      </c>
      <c r="B124" s="46">
        <f t="shared" si="48"/>
        <v>0</v>
      </c>
      <c r="C124" s="47">
        <f t="shared" si="49"/>
        <v>0</v>
      </c>
      <c r="D124" s="47">
        <f>ROUND('Evap Fan Motors'!K17,2)</f>
        <v>0</v>
      </c>
      <c r="E124" s="47">
        <f>ROUND('Evap Fan Motors'!L17,2)</f>
        <v>0</v>
      </c>
      <c r="F124" s="47">
        <v>0.746</v>
      </c>
      <c r="G124" s="47">
        <f>IF('Evap Fan Motors'!I17="PSC", 60%,30%)</f>
        <v>0.3</v>
      </c>
      <c r="H124" s="47">
        <f>IF('Evap Fan Motors'!J17="ECM", 70%,73%)</f>
        <v>0.73</v>
      </c>
      <c r="I124" s="47">
        <v>0.9</v>
      </c>
      <c r="J124" s="130">
        <v>0.97799999999999998</v>
      </c>
      <c r="K124" s="47">
        <v>8760</v>
      </c>
      <c r="L124" s="47" t="e">
        <f>VLOOKUP(CONCATENATE('Evap Fan Motors'!I17," ", 'Evap Fan Motors'!H17),'Look Up Tables'!$B$40:$C$43,2,FALSE)</f>
        <v>#N/A</v>
      </c>
      <c r="M124" s="48" t="e">
        <f t="shared" si="50"/>
        <v>#N/A</v>
      </c>
    </row>
    <row r="126" spans="1:13" ht="15" thickBot="1" x14ac:dyDescent="0.25"/>
    <row r="127" spans="1:13" ht="18.75" thickBot="1" x14ac:dyDescent="0.3">
      <c r="B127" s="561" t="s">
        <v>673</v>
      </c>
      <c r="C127" s="562"/>
      <c r="D127" s="563"/>
    </row>
    <row r="128" spans="1:13" ht="15.75" thickBot="1" x14ac:dyDescent="0.3">
      <c r="A128" s="1">
        <v>1</v>
      </c>
      <c r="B128" s="123" t="s">
        <v>219</v>
      </c>
      <c r="C128" s="358" t="s">
        <v>674</v>
      </c>
      <c r="D128" s="123" t="s">
        <v>665</v>
      </c>
      <c r="E128" s="123" t="s">
        <v>675</v>
      </c>
      <c r="F128" s="123" t="s">
        <v>669</v>
      </c>
      <c r="G128" s="123" t="s">
        <v>676</v>
      </c>
      <c r="H128" s="123" t="s">
        <v>670</v>
      </c>
      <c r="I128" s="123" t="s">
        <v>671</v>
      </c>
      <c r="J128" s="123" t="s">
        <v>668</v>
      </c>
      <c r="K128" s="123" t="s">
        <v>504</v>
      </c>
      <c r="L128" s="123" t="s">
        <v>672</v>
      </c>
      <c r="M128" s="123" t="s">
        <v>134</v>
      </c>
    </row>
    <row r="129" spans="1:13" x14ac:dyDescent="0.2">
      <c r="A129" s="1">
        <v>1</v>
      </c>
      <c r="B129" s="126">
        <f>C129*D129/E129*J129</f>
        <v>0</v>
      </c>
      <c r="C129" s="40">
        <f>ROUND('Fan Control'!H8,2)</f>
        <v>0</v>
      </c>
      <c r="D129" s="127">
        <v>0.746</v>
      </c>
      <c r="E129" s="127">
        <f>IF('Fan Control'!J8="SP", 30%,70%)</f>
        <v>0.7</v>
      </c>
      <c r="F129" s="134">
        <v>0.97799999999999998</v>
      </c>
      <c r="G129" s="134" t="e">
        <f>VLOOKUP('Fan Control'!I8,'Look Up Tables'!$R$40:$T$42,2, FALSE)</f>
        <v>#N/A</v>
      </c>
      <c r="H129" s="127">
        <v>8760</v>
      </c>
      <c r="I129" s="127">
        <f>IF('Fan Control'!G8='Look Up Tables'!$D$4,'Look Up Tables'!$C$42,'Look Up Tables'!$C$40)</f>
        <v>1.76</v>
      </c>
      <c r="J129" s="127">
        <v>0.9</v>
      </c>
      <c r="K129" s="127" t="str">
        <f>IFERROR(VLOOKUP('Fan Control'!I8,'Look Up Tables'!$R$40:$T$42,3,FALSE)," ")</f>
        <v xml:space="preserve"> </v>
      </c>
      <c r="L129" s="127" t="str">
        <f>IFERROR(B129*(F129-G129)*H129*I129," ")</f>
        <v xml:space="preserve"> </v>
      </c>
      <c r="M129" s="129" t="str">
        <f>IFERROR(K129*L129/1000," ")</f>
        <v xml:space="preserve"> </v>
      </c>
    </row>
    <row r="130" spans="1:13" x14ac:dyDescent="0.2">
      <c r="A130" s="1">
        <v>2</v>
      </c>
      <c r="B130" s="44">
        <f t="shared" ref="B130:B138" si="51">C130*D130/E130*J130</f>
        <v>0</v>
      </c>
      <c r="C130" s="39">
        <f>ROUND('Fan Control'!H9,2)</f>
        <v>0</v>
      </c>
      <c r="D130" s="39">
        <v>0.746</v>
      </c>
      <c r="E130" s="39">
        <f>IF('Fan Control'!J9="SP", 30%,70%)</f>
        <v>0.7</v>
      </c>
      <c r="F130" s="133">
        <v>0.97799999999999998</v>
      </c>
      <c r="G130" s="133" t="e">
        <f>VLOOKUP('Fan Control'!I9,'Look Up Tables'!$R$40:$T$42,2, FALSE)</f>
        <v>#N/A</v>
      </c>
      <c r="H130" s="39">
        <v>8760</v>
      </c>
      <c r="I130" s="39">
        <f>IF('Fan Control'!G9='Look Up Tables'!$D$4,'Look Up Tables'!$C$42,'Look Up Tables'!$C$40)</f>
        <v>1.76</v>
      </c>
      <c r="J130" s="39">
        <v>0.9</v>
      </c>
      <c r="K130" s="39" t="str">
        <f>IFERROR(VLOOKUP('Fan Control'!I9,'Look Up Tables'!$R$40:$T$42,3,FALSE)," ")</f>
        <v xml:space="preserve"> </v>
      </c>
      <c r="L130" s="39" t="str">
        <f t="shared" ref="L130:L138" si="52">IFERROR(B130*(F130-G130)*H130*I130," ")</f>
        <v xml:space="preserve"> </v>
      </c>
      <c r="M130" s="45" t="str">
        <f t="shared" ref="M130:M138" si="53">IFERROR(K130*L130/1000," ")</f>
        <v xml:space="preserve"> </v>
      </c>
    </row>
    <row r="131" spans="1:13" x14ac:dyDescent="0.2">
      <c r="A131" s="1">
        <v>3</v>
      </c>
      <c r="B131" s="44">
        <f t="shared" si="51"/>
        <v>0</v>
      </c>
      <c r="C131" s="39">
        <f>ROUND('Fan Control'!H10,2)</f>
        <v>0</v>
      </c>
      <c r="D131" s="39">
        <v>0.746</v>
      </c>
      <c r="E131" s="39">
        <f>IF('Fan Control'!J10="SP", 30%,70%)</f>
        <v>0.7</v>
      </c>
      <c r="F131" s="133">
        <v>0.97799999999999998</v>
      </c>
      <c r="G131" s="133" t="e">
        <f>VLOOKUP('Fan Control'!I10,'Look Up Tables'!$R$40:$T$42,2, FALSE)</f>
        <v>#N/A</v>
      </c>
      <c r="H131" s="39">
        <v>8760</v>
      </c>
      <c r="I131" s="39">
        <f>IF('Fan Control'!G10='Look Up Tables'!$D$4,'Look Up Tables'!$C$42,'Look Up Tables'!$C$40)</f>
        <v>1.76</v>
      </c>
      <c r="J131" s="39">
        <v>0.9</v>
      </c>
      <c r="K131" s="39" t="str">
        <f>IFERROR(VLOOKUP('Fan Control'!I10,'Look Up Tables'!$R$40:$T$42,3,FALSE)," ")</f>
        <v xml:space="preserve"> </v>
      </c>
      <c r="L131" s="39" t="str">
        <f t="shared" si="52"/>
        <v xml:space="preserve"> </v>
      </c>
      <c r="M131" s="45" t="str">
        <f t="shared" si="53"/>
        <v xml:space="preserve"> </v>
      </c>
    </row>
    <row r="132" spans="1:13" x14ac:dyDescent="0.2">
      <c r="A132" s="1">
        <v>4</v>
      </c>
      <c r="B132" s="44">
        <f t="shared" si="51"/>
        <v>0</v>
      </c>
      <c r="C132" s="39">
        <f>ROUND('Fan Control'!H11,2)</f>
        <v>0</v>
      </c>
      <c r="D132" s="39">
        <v>0.746</v>
      </c>
      <c r="E132" s="39">
        <f>IF('Fan Control'!J11="SP", 30%,70%)</f>
        <v>0.7</v>
      </c>
      <c r="F132" s="133">
        <v>0.97799999999999998</v>
      </c>
      <c r="G132" s="133" t="e">
        <f>VLOOKUP('Fan Control'!I11,'Look Up Tables'!$R$40:$T$42,2, FALSE)</f>
        <v>#N/A</v>
      </c>
      <c r="H132" s="39">
        <v>8760</v>
      </c>
      <c r="I132" s="39">
        <f>IF('Fan Control'!G11='Look Up Tables'!$D$4,'Look Up Tables'!$C$42,'Look Up Tables'!$C$40)</f>
        <v>1.76</v>
      </c>
      <c r="J132" s="39">
        <v>0.9</v>
      </c>
      <c r="K132" s="39" t="str">
        <f>IFERROR(VLOOKUP('Fan Control'!I11,'Look Up Tables'!$R$40:$T$42,3,FALSE)," ")</f>
        <v xml:space="preserve"> </v>
      </c>
      <c r="L132" s="39" t="str">
        <f t="shared" si="52"/>
        <v xml:space="preserve"> </v>
      </c>
      <c r="M132" s="45" t="str">
        <f t="shared" si="53"/>
        <v xml:space="preserve"> </v>
      </c>
    </row>
    <row r="133" spans="1:13" x14ac:dyDescent="0.2">
      <c r="A133" s="1">
        <v>5</v>
      </c>
      <c r="B133" s="44">
        <f t="shared" si="51"/>
        <v>0</v>
      </c>
      <c r="C133" s="39">
        <f>ROUND('Fan Control'!H12,2)</f>
        <v>0</v>
      </c>
      <c r="D133" s="39">
        <v>0.746</v>
      </c>
      <c r="E133" s="39">
        <f>IF('Fan Control'!J12="SP", 30%,70%)</f>
        <v>0.7</v>
      </c>
      <c r="F133" s="133">
        <v>0.97799999999999998</v>
      </c>
      <c r="G133" s="133" t="e">
        <f>VLOOKUP('Fan Control'!I12,'Look Up Tables'!$R$40:$T$42,2, FALSE)</f>
        <v>#N/A</v>
      </c>
      <c r="H133" s="39">
        <v>8760</v>
      </c>
      <c r="I133" s="39">
        <f>IF('Fan Control'!G12='Look Up Tables'!$D$4,'Look Up Tables'!$C$42,'Look Up Tables'!$C$40)</f>
        <v>1.76</v>
      </c>
      <c r="J133" s="39">
        <v>0.9</v>
      </c>
      <c r="K133" s="39" t="str">
        <f>IFERROR(VLOOKUP('Fan Control'!I12,'Look Up Tables'!$R$40:$T$42,3,FALSE)," ")</f>
        <v xml:space="preserve"> </v>
      </c>
      <c r="L133" s="39" t="str">
        <f t="shared" si="52"/>
        <v xml:space="preserve"> </v>
      </c>
      <c r="M133" s="45" t="str">
        <f t="shared" si="53"/>
        <v xml:space="preserve"> </v>
      </c>
    </row>
    <row r="134" spans="1:13" x14ac:dyDescent="0.2">
      <c r="A134" s="1">
        <v>6</v>
      </c>
      <c r="B134" s="44">
        <f t="shared" si="51"/>
        <v>0</v>
      </c>
      <c r="C134" s="39">
        <f>ROUND('Fan Control'!H13,2)</f>
        <v>0</v>
      </c>
      <c r="D134" s="39">
        <v>0.746</v>
      </c>
      <c r="E134" s="39">
        <f>IF('Fan Control'!J13="SP", 30%,70%)</f>
        <v>0.7</v>
      </c>
      <c r="F134" s="133">
        <v>0.97799999999999998</v>
      </c>
      <c r="G134" s="133" t="e">
        <f>VLOOKUP('Fan Control'!I13,'Look Up Tables'!$R$40:$T$42,2, FALSE)</f>
        <v>#N/A</v>
      </c>
      <c r="H134" s="39">
        <v>8760</v>
      </c>
      <c r="I134" s="39">
        <f>IF('Fan Control'!G13='Look Up Tables'!$D$4,'Look Up Tables'!$C$42,'Look Up Tables'!$C$40)</f>
        <v>1.76</v>
      </c>
      <c r="J134" s="39">
        <v>0.9</v>
      </c>
      <c r="K134" s="39" t="str">
        <f>IFERROR(VLOOKUP('Fan Control'!I13,'Look Up Tables'!$R$40:$T$42,3,FALSE)," ")</f>
        <v xml:space="preserve"> </v>
      </c>
      <c r="L134" s="39" t="str">
        <f t="shared" si="52"/>
        <v xml:space="preserve"> </v>
      </c>
      <c r="M134" s="45" t="str">
        <f t="shared" si="53"/>
        <v xml:space="preserve"> </v>
      </c>
    </row>
    <row r="135" spans="1:13" x14ac:dyDescent="0.2">
      <c r="A135" s="1">
        <v>7</v>
      </c>
      <c r="B135" s="44">
        <f t="shared" si="51"/>
        <v>0</v>
      </c>
      <c r="C135" s="39">
        <f>ROUND('Fan Control'!H14,2)</f>
        <v>0</v>
      </c>
      <c r="D135" s="39">
        <v>0.746</v>
      </c>
      <c r="E135" s="39">
        <f>IF('Fan Control'!J14="SP", 30%,70%)</f>
        <v>0.7</v>
      </c>
      <c r="F135" s="133">
        <v>0.97799999999999998</v>
      </c>
      <c r="G135" s="133" t="e">
        <f>VLOOKUP('Fan Control'!I14,'Look Up Tables'!$R$40:$T$42,2, FALSE)</f>
        <v>#N/A</v>
      </c>
      <c r="H135" s="39">
        <v>8760</v>
      </c>
      <c r="I135" s="39">
        <f>IF('Fan Control'!G14='Look Up Tables'!$D$4,'Look Up Tables'!$C$42,'Look Up Tables'!$C$40)</f>
        <v>1.76</v>
      </c>
      <c r="J135" s="39">
        <v>0.9</v>
      </c>
      <c r="K135" s="39" t="str">
        <f>IFERROR(VLOOKUP('Fan Control'!I14,'Look Up Tables'!$R$40:$T$42,3,FALSE)," ")</f>
        <v xml:space="preserve"> </v>
      </c>
      <c r="L135" s="39" t="str">
        <f t="shared" si="52"/>
        <v xml:space="preserve"> </v>
      </c>
      <c r="M135" s="45" t="str">
        <f t="shared" si="53"/>
        <v xml:space="preserve"> </v>
      </c>
    </row>
    <row r="136" spans="1:13" x14ac:dyDescent="0.2">
      <c r="A136" s="1">
        <v>8</v>
      </c>
      <c r="B136" s="44">
        <f t="shared" si="51"/>
        <v>0</v>
      </c>
      <c r="C136" s="39">
        <f>ROUND('Fan Control'!H15,2)</f>
        <v>0</v>
      </c>
      <c r="D136" s="39">
        <v>0.746</v>
      </c>
      <c r="E136" s="39">
        <f>IF('Fan Control'!J15="SP", 30%,70%)</f>
        <v>0.7</v>
      </c>
      <c r="F136" s="133">
        <v>0.97799999999999998</v>
      </c>
      <c r="G136" s="133" t="e">
        <f>VLOOKUP('Fan Control'!I15,'Look Up Tables'!$R$40:$T$42,2, FALSE)</f>
        <v>#N/A</v>
      </c>
      <c r="H136" s="39">
        <v>8760</v>
      </c>
      <c r="I136" s="39">
        <f>IF('Fan Control'!G15='Look Up Tables'!$D$4,'Look Up Tables'!$C$42,'Look Up Tables'!$C$40)</f>
        <v>1.76</v>
      </c>
      <c r="J136" s="39">
        <v>0.9</v>
      </c>
      <c r="K136" s="39" t="str">
        <f>IFERROR(VLOOKUP('Fan Control'!I15,'Look Up Tables'!$R$40:$T$42,3,FALSE)," ")</f>
        <v xml:space="preserve"> </v>
      </c>
      <c r="L136" s="39" t="str">
        <f t="shared" si="52"/>
        <v xml:space="preserve"> </v>
      </c>
      <c r="M136" s="45" t="str">
        <f t="shared" si="53"/>
        <v xml:space="preserve"> </v>
      </c>
    </row>
    <row r="137" spans="1:13" x14ac:dyDescent="0.2">
      <c r="A137" s="1">
        <v>9</v>
      </c>
      <c r="B137" s="44">
        <f t="shared" si="51"/>
        <v>0</v>
      </c>
      <c r="C137" s="39">
        <f>ROUND('Fan Control'!H16,2)</f>
        <v>0</v>
      </c>
      <c r="D137" s="39">
        <v>0.746</v>
      </c>
      <c r="E137" s="39">
        <f>IF('Fan Control'!J16="SP", 30%,70%)</f>
        <v>0.7</v>
      </c>
      <c r="F137" s="133">
        <v>0.97799999999999998</v>
      </c>
      <c r="G137" s="133" t="e">
        <f>VLOOKUP('Fan Control'!I16,'Look Up Tables'!$R$40:$T$42,2, FALSE)</f>
        <v>#N/A</v>
      </c>
      <c r="H137" s="39">
        <v>8760</v>
      </c>
      <c r="I137" s="39">
        <f>IF('Fan Control'!G16='Look Up Tables'!$D$4,'Look Up Tables'!$C$42,'Look Up Tables'!$C$40)</f>
        <v>1.76</v>
      </c>
      <c r="J137" s="39">
        <v>0.9</v>
      </c>
      <c r="K137" s="39" t="str">
        <f>IFERROR(VLOOKUP('Fan Control'!I16,'Look Up Tables'!$R$40:$T$42,3,FALSE)," ")</f>
        <v xml:space="preserve"> </v>
      </c>
      <c r="L137" s="39" t="str">
        <f t="shared" si="52"/>
        <v xml:space="preserve"> </v>
      </c>
      <c r="M137" s="45" t="str">
        <f t="shared" si="53"/>
        <v xml:space="preserve"> </v>
      </c>
    </row>
    <row r="138" spans="1:13" ht="15" thickBot="1" x14ac:dyDescent="0.25">
      <c r="A138" s="1">
        <v>10</v>
      </c>
      <c r="B138" s="46">
        <f t="shared" si="51"/>
        <v>0</v>
      </c>
      <c r="C138" s="47">
        <f>ROUND('Fan Control'!H17,2)</f>
        <v>0</v>
      </c>
      <c r="D138" s="47">
        <v>0.746</v>
      </c>
      <c r="E138" s="47">
        <f>IF('Fan Control'!J17="SP", 30%,70%)</f>
        <v>0.7</v>
      </c>
      <c r="F138" s="135">
        <v>0.97799999999999998</v>
      </c>
      <c r="G138" s="135" t="e">
        <f>VLOOKUP('Fan Control'!I17,'Look Up Tables'!$R$40:$T$42,2, FALSE)</f>
        <v>#N/A</v>
      </c>
      <c r="H138" s="47">
        <v>8760</v>
      </c>
      <c r="I138" s="47">
        <f>IF('Fan Control'!G17='Look Up Tables'!$D$4,'Look Up Tables'!$C$42,'Look Up Tables'!$C$40)</f>
        <v>1.76</v>
      </c>
      <c r="J138" s="47">
        <v>0.9</v>
      </c>
      <c r="K138" s="47" t="str">
        <f>IFERROR(VLOOKUP('Fan Control'!I17,'Look Up Tables'!$R$40:$T$42,3,FALSE)," ")</f>
        <v xml:space="preserve"> </v>
      </c>
      <c r="L138" s="47" t="str">
        <f t="shared" si="52"/>
        <v xml:space="preserve"> </v>
      </c>
      <c r="M138" s="48" t="str">
        <f t="shared" si="53"/>
        <v xml:space="preserve"> </v>
      </c>
    </row>
    <row r="139" spans="1:13" ht="15" thickBot="1" x14ac:dyDescent="0.25"/>
    <row r="140" spans="1:13" ht="18.75" thickBot="1" x14ac:dyDescent="0.3">
      <c r="B140" s="561" t="s">
        <v>677</v>
      </c>
      <c r="C140" s="562"/>
      <c r="D140" s="563"/>
    </row>
    <row r="141" spans="1:13" ht="45.75" thickBot="1" x14ac:dyDescent="0.3">
      <c r="B141" s="123" t="s">
        <v>613</v>
      </c>
      <c r="C141" s="144" t="s">
        <v>678</v>
      </c>
      <c r="D141" s="144" t="s">
        <v>679</v>
      </c>
    </row>
    <row r="142" spans="1:13" x14ac:dyDescent="0.2">
      <c r="B142" s="148" t="s">
        <v>18</v>
      </c>
      <c r="C142" s="149">
        <v>1307</v>
      </c>
      <c r="D142" s="150">
        <v>0.12520000000000001</v>
      </c>
    </row>
    <row r="143" spans="1:13" x14ac:dyDescent="0.2">
      <c r="B143" s="151" t="s">
        <v>20</v>
      </c>
      <c r="C143" s="145">
        <v>1290</v>
      </c>
      <c r="D143" s="152">
        <v>0.14299999999999999</v>
      </c>
    </row>
    <row r="144" spans="1:13" x14ac:dyDescent="0.2">
      <c r="B144" s="151" t="s">
        <v>10</v>
      </c>
      <c r="C144" s="145">
        <v>1296</v>
      </c>
      <c r="D144" s="152">
        <v>0.1429</v>
      </c>
    </row>
    <row r="145" spans="2:8" x14ac:dyDescent="0.2">
      <c r="B145" s="151" t="s">
        <v>8</v>
      </c>
      <c r="C145" s="145">
        <v>1318</v>
      </c>
      <c r="D145" s="152">
        <v>0.1244</v>
      </c>
    </row>
    <row r="146" spans="2:8" x14ac:dyDescent="0.2">
      <c r="B146" s="151" t="s">
        <v>6</v>
      </c>
      <c r="C146" s="146">
        <v>1318</v>
      </c>
      <c r="D146" s="153">
        <v>0.1171</v>
      </c>
    </row>
    <row r="147" spans="2:8" x14ac:dyDescent="0.2">
      <c r="B147" s="42" t="s">
        <v>16</v>
      </c>
      <c r="C147" s="146">
        <v>1312</v>
      </c>
      <c r="D147" s="153">
        <v>0.12039999999999999</v>
      </c>
    </row>
    <row r="148" spans="2:8" x14ac:dyDescent="0.2">
      <c r="B148" s="151" t="s">
        <v>4</v>
      </c>
      <c r="C148" s="146">
        <v>1308</v>
      </c>
      <c r="D148" s="153">
        <v>0.1245</v>
      </c>
    </row>
    <row r="149" spans="2:8" x14ac:dyDescent="0.2">
      <c r="B149" s="151" t="s">
        <v>14</v>
      </c>
      <c r="C149" s="146">
        <v>1318</v>
      </c>
      <c r="D149" s="153">
        <v>0.1164</v>
      </c>
    </row>
    <row r="150" spans="2:8" ht="15" thickBot="1" x14ac:dyDescent="0.25">
      <c r="B150" s="154" t="s">
        <v>12</v>
      </c>
      <c r="C150" s="155">
        <v>1323</v>
      </c>
      <c r="D150" s="156">
        <v>0.1167</v>
      </c>
    </row>
    <row r="151" spans="2:8" ht="15" thickBot="1" x14ac:dyDescent="0.25">
      <c r="B151" s="157"/>
      <c r="C151" s="158"/>
      <c r="D151" s="159"/>
    </row>
    <row r="152" spans="2:8" ht="18.75" thickBot="1" x14ac:dyDescent="0.3">
      <c r="B152" s="561"/>
      <c r="C152" s="562"/>
      <c r="D152" s="563"/>
    </row>
    <row r="153" spans="2:8" ht="15.75" customHeight="1" thickBot="1" x14ac:dyDescent="0.3">
      <c r="B153" s="567" t="s">
        <v>613</v>
      </c>
      <c r="C153" s="567" t="s">
        <v>680</v>
      </c>
      <c r="D153" s="569" t="s">
        <v>681</v>
      </c>
      <c r="E153" s="570"/>
      <c r="F153" s="571"/>
    </row>
    <row r="154" spans="2:8" ht="15.75" thickBot="1" x14ac:dyDescent="0.3">
      <c r="B154" s="568"/>
      <c r="C154" s="568"/>
      <c r="D154" s="123" t="s">
        <v>682</v>
      </c>
      <c r="E154" s="123" t="s">
        <v>683</v>
      </c>
      <c r="F154" s="123" t="s">
        <v>684</v>
      </c>
    </row>
    <row r="155" spans="2:8" ht="15" x14ac:dyDescent="0.25">
      <c r="B155" s="160" t="s">
        <v>18</v>
      </c>
      <c r="C155" s="161">
        <v>1674</v>
      </c>
      <c r="D155" s="162">
        <v>835</v>
      </c>
      <c r="E155" s="162">
        <v>737</v>
      </c>
      <c r="F155" s="163">
        <v>698</v>
      </c>
      <c r="H155" s="123" t="s">
        <v>685</v>
      </c>
    </row>
    <row r="156" spans="2:8" x14ac:dyDescent="0.2">
      <c r="B156" s="164" t="s">
        <v>20</v>
      </c>
      <c r="C156" s="146">
        <v>2254</v>
      </c>
      <c r="D156" s="146">
        <v>1098</v>
      </c>
      <c r="E156" s="147">
        <v>969</v>
      </c>
      <c r="F156" s="153">
        <v>918</v>
      </c>
      <c r="H156" s="39" t="s">
        <v>682</v>
      </c>
    </row>
    <row r="157" spans="2:8" x14ac:dyDescent="0.2">
      <c r="B157" s="164" t="s">
        <v>10</v>
      </c>
      <c r="C157" s="146">
        <v>2721</v>
      </c>
      <c r="D157" s="146">
        <v>1306</v>
      </c>
      <c r="E157" s="146">
        <v>1153</v>
      </c>
      <c r="F157" s="165">
        <v>1092</v>
      </c>
      <c r="H157" s="39" t="s">
        <v>683</v>
      </c>
    </row>
    <row r="158" spans="2:8" x14ac:dyDescent="0.2">
      <c r="B158" s="164" t="s">
        <v>8</v>
      </c>
      <c r="C158" s="146">
        <v>1931</v>
      </c>
      <c r="D158" s="147">
        <v>955</v>
      </c>
      <c r="E158" s="147">
        <v>842</v>
      </c>
      <c r="F158" s="153">
        <v>799</v>
      </c>
      <c r="H158" s="39" t="s">
        <v>684</v>
      </c>
    </row>
    <row r="159" spans="2:8" x14ac:dyDescent="0.2">
      <c r="B159" s="164" t="s">
        <v>6</v>
      </c>
      <c r="C159" s="146">
        <v>1458</v>
      </c>
      <c r="D159" s="147">
        <v>766</v>
      </c>
      <c r="E159" s="147">
        <v>676</v>
      </c>
      <c r="F159" s="153">
        <v>641</v>
      </c>
      <c r="H159" s="39"/>
    </row>
    <row r="160" spans="2:8" x14ac:dyDescent="0.2">
      <c r="B160" s="42" t="s">
        <v>16</v>
      </c>
      <c r="C160" s="146">
        <v>1223</v>
      </c>
      <c r="D160" s="147">
        <v>625</v>
      </c>
      <c r="E160" s="147">
        <v>551</v>
      </c>
      <c r="F160" s="153">
        <v>523</v>
      </c>
    </row>
    <row r="161" spans="2:6" x14ac:dyDescent="0.2">
      <c r="B161" s="164" t="s">
        <v>4</v>
      </c>
      <c r="C161" s="146">
        <v>1614</v>
      </c>
      <c r="D161" s="147">
        <v>819</v>
      </c>
      <c r="E161" s="147">
        <v>723</v>
      </c>
      <c r="F161" s="153">
        <v>685</v>
      </c>
    </row>
    <row r="162" spans="2:6" x14ac:dyDescent="0.2">
      <c r="B162" s="164" t="s">
        <v>14</v>
      </c>
      <c r="C162" s="146">
        <v>1860</v>
      </c>
      <c r="D162" s="147">
        <v>924</v>
      </c>
      <c r="E162" s="147">
        <v>816</v>
      </c>
      <c r="F162" s="153">
        <v>773</v>
      </c>
    </row>
    <row r="163" spans="2:6" ht="15" thickBot="1" x14ac:dyDescent="0.25">
      <c r="B163" s="166" t="s">
        <v>12</v>
      </c>
      <c r="C163" s="155">
        <v>1741</v>
      </c>
      <c r="D163" s="167">
        <v>852</v>
      </c>
      <c r="E163" s="167">
        <v>752</v>
      </c>
      <c r="F163" s="156">
        <v>713</v>
      </c>
    </row>
  </sheetData>
  <mergeCells count="35">
    <mergeCell ref="B153:B154"/>
    <mergeCell ref="C153:C154"/>
    <mergeCell ref="D153:F153"/>
    <mergeCell ref="B140:D140"/>
    <mergeCell ref="B152:D152"/>
    <mergeCell ref="B127:D127"/>
    <mergeCell ref="B106:D106"/>
    <mergeCell ref="B38:D38"/>
    <mergeCell ref="F38:H38"/>
    <mergeCell ref="J38:L38"/>
    <mergeCell ref="B45:D45"/>
    <mergeCell ref="F45:H45"/>
    <mergeCell ref="J45:L45"/>
    <mergeCell ref="B52:C52"/>
    <mergeCell ref="I52:J52"/>
    <mergeCell ref="J85:K85"/>
    <mergeCell ref="F85:I85"/>
    <mergeCell ref="R38:T38"/>
    <mergeCell ref="I65:I66"/>
    <mergeCell ref="I64:M64"/>
    <mergeCell ref="B113:D113"/>
    <mergeCell ref="N38:P38"/>
    <mergeCell ref="N45:P45"/>
    <mergeCell ref="B95:D95"/>
    <mergeCell ref="F95:H95"/>
    <mergeCell ref="B59:C59"/>
    <mergeCell ref="H75:J75"/>
    <mergeCell ref="O75:P75"/>
    <mergeCell ref="B85:D85"/>
    <mergeCell ref="G18:K18"/>
    <mergeCell ref="G19:I19"/>
    <mergeCell ref="L18:AA18"/>
    <mergeCell ref="B17:Y17"/>
    <mergeCell ref="H2:O2"/>
    <mergeCell ref="S2:AN2"/>
  </mergeCells>
  <conditionalFormatting sqref="AT2 AR59 AR63">
    <cfRule type="expression" dxfId="18" priority="15">
      <formula>AND(#REF!&gt;0,#REF!=0)</formula>
    </cfRule>
    <cfRule type="expression" dxfId="17" priority="16">
      <formula>AND(LEN($C2&amp;#REF!&amp;$B2&amp;$J2)&gt;1,COUNTIFS($C$6:$C$10154,$C2,#REF!,#REF!,$B$6:$B$10154,$B2,$H$6:$H$10154,$J2)&gt;1)</formula>
    </cfRule>
  </conditionalFormatting>
  <pageMargins left="0.7" right="0.7" top="0.75" bottom="0.75" header="0.3" footer="0.3"/>
  <pageSetup orientation="portrait" horizontalDpi="0" verticalDpi="0"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theme="8" tint="0.59999389629810485"/>
  </sheetPr>
  <dimension ref="A1:AR65"/>
  <sheetViews>
    <sheetView zoomScale="80" zoomScaleNormal="80" workbookViewId="0">
      <selection activeCell="I25" sqref="I25"/>
    </sheetView>
  </sheetViews>
  <sheetFormatPr defaultColWidth="8.75" defaultRowHeight="14.25" x14ac:dyDescent="0.2"/>
  <cols>
    <col min="1" max="1" width="3.625" style="169" customWidth="1"/>
    <col min="2" max="2" width="6.375" style="169" customWidth="1"/>
    <col min="3" max="6" width="18" style="169" customWidth="1"/>
    <col min="7" max="7" width="16.875" style="169" hidden="1" customWidth="1"/>
    <col min="8" max="8" width="15.625" style="169" customWidth="1"/>
    <col min="9" max="9" width="12.625" style="169" customWidth="1"/>
    <col min="10" max="10" width="12.375" style="169" customWidth="1"/>
    <col min="11" max="11" width="11.25" style="169" customWidth="1"/>
    <col min="12" max="12" width="9.25" style="169" customWidth="1"/>
    <col min="13" max="13" width="8.75" style="169" customWidth="1"/>
    <col min="14" max="14" width="8.75" style="169" hidden="1" customWidth="1"/>
    <col min="15" max="15" width="9.75" style="169" hidden="1" customWidth="1"/>
    <col min="16" max="16" width="8.75" style="169" hidden="1" customWidth="1"/>
    <col min="17" max="17" width="12.625" style="169" hidden="1" customWidth="1"/>
    <col min="18" max="18" width="13.375" style="169" customWidth="1"/>
    <col min="19" max="19" width="8.75" style="169" customWidth="1"/>
    <col min="20" max="20" width="0.125" style="169" customWidth="1"/>
    <col min="21" max="21" width="11.375" style="169" customWidth="1"/>
    <col min="22" max="22" width="8.75" style="169" customWidth="1"/>
    <col min="23" max="16384" width="8.75" style="169"/>
  </cols>
  <sheetData>
    <row r="1" spans="1:44" x14ac:dyDescent="0.2">
      <c r="A1" s="168" t="s">
        <v>686</v>
      </c>
      <c r="N1" s="169" t="s">
        <v>687</v>
      </c>
      <c r="O1" s="169" t="s">
        <v>687</v>
      </c>
      <c r="P1" s="169" t="s">
        <v>687</v>
      </c>
      <c r="Q1" s="169" t="s">
        <v>687</v>
      </c>
    </row>
    <row r="2" spans="1:44" ht="9.75" customHeight="1" x14ac:dyDescent="0.2"/>
    <row r="3" spans="1:44" ht="34.5" customHeight="1" x14ac:dyDescent="0.5">
      <c r="B3" s="170" t="s">
        <v>147</v>
      </c>
      <c r="C3" s="171"/>
      <c r="D3" s="171"/>
      <c r="E3" s="171"/>
      <c r="F3" s="171"/>
      <c r="G3" s="171"/>
      <c r="H3" s="171"/>
      <c r="X3" s="459"/>
      <c r="Y3" s="460"/>
      <c r="Z3" s="460"/>
      <c r="AA3" s="460"/>
      <c r="AB3" s="460"/>
    </row>
    <row r="4" spans="1:44" ht="28.9" customHeight="1" x14ac:dyDescent="0.2">
      <c r="B4" s="515" t="s">
        <v>211</v>
      </c>
      <c r="C4" s="515"/>
      <c r="D4" s="515"/>
      <c r="E4" s="515"/>
      <c r="F4" s="515"/>
      <c r="G4" s="515"/>
      <c r="H4" s="515"/>
      <c r="I4" s="515"/>
      <c r="J4" s="515"/>
      <c r="K4" s="515"/>
      <c r="L4" s="515"/>
      <c r="M4" s="515"/>
      <c r="N4" s="515"/>
      <c r="O4" s="515"/>
      <c r="X4" s="460"/>
      <c r="Y4" s="460"/>
      <c r="Z4" s="460"/>
      <c r="AA4" s="460"/>
      <c r="AB4" s="460"/>
    </row>
    <row r="5" spans="1:44" ht="9" customHeight="1" thickBot="1" x14ac:dyDescent="0.3">
      <c r="B5" s="172"/>
      <c r="C5" s="172"/>
      <c r="D5" s="172"/>
      <c r="E5" s="172"/>
      <c r="F5" s="172"/>
      <c r="G5" s="172"/>
      <c r="X5" s="460"/>
      <c r="Y5" s="460"/>
      <c r="Z5" s="460"/>
      <c r="AA5" s="460"/>
      <c r="AB5" s="460"/>
    </row>
    <row r="6" spans="1:44" s="173" customFormat="1" ht="22.15" customHeight="1" x14ac:dyDescent="0.2">
      <c r="B6" s="577" t="s">
        <v>242</v>
      </c>
      <c r="C6" s="419" t="s">
        <v>688</v>
      </c>
      <c r="D6" s="420"/>
      <c r="E6" s="420"/>
      <c r="F6" s="420"/>
      <c r="G6" s="420"/>
      <c r="H6" s="420"/>
      <c r="I6" s="420"/>
      <c r="J6" s="420"/>
      <c r="K6" s="420"/>
      <c r="L6" s="420"/>
      <c r="M6" s="421"/>
      <c r="N6" s="572" t="s">
        <v>689</v>
      </c>
      <c r="O6" s="573"/>
      <c r="P6" s="573"/>
      <c r="Q6" s="573"/>
      <c r="R6" s="573"/>
      <c r="S6" s="574"/>
      <c r="T6" s="575" t="s">
        <v>228</v>
      </c>
      <c r="U6" s="577" t="s">
        <v>690</v>
      </c>
      <c r="X6" s="460"/>
      <c r="Y6" s="460"/>
      <c r="Z6" s="460"/>
      <c r="AA6" s="460"/>
      <c r="AB6" s="460"/>
    </row>
    <row r="7" spans="1:44" s="174" customFormat="1" ht="33.75" customHeight="1" thickBot="1" x14ac:dyDescent="0.25">
      <c r="B7" s="578"/>
      <c r="C7" s="452" t="s">
        <v>691</v>
      </c>
      <c r="D7" s="453" t="s">
        <v>80</v>
      </c>
      <c r="E7" s="453" t="s">
        <v>82</v>
      </c>
      <c r="F7" s="454" t="s">
        <v>251</v>
      </c>
      <c r="G7" s="399" t="s">
        <v>84</v>
      </c>
      <c r="H7" s="399" t="s">
        <v>692</v>
      </c>
      <c r="I7" s="399" t="s">
        <v>693</v>
      </c>
      <c r="J7" s="399" t="s">
        <v>88</v>
      </c>
      <c r="K7" s="399" t="s">
        <v>90</v>
      </c>
      <c r="L7" s="399" t="s">
        <v>92</v>
      </c>
      <c r="M7" s="400" t="s">
        <v>94</v>
      </c>
      <c r="N7" s="175" t="s">
        <v>694</v>
      </c>
      <c r="O7" s="177" t="s">
        <v>695</v>
      </c>
      <c r="P7" s="177" t="s">
        <v>696</v>
      </c>
      <c r="Q7" s="177" t="s">
        <v>697</v>
      </c>
      <c r="R7" s="177" t="s">
        <v>131</v>
      </c>
      <c r="S7" s="178" t="s">
        <v>227</v>
      </c>
      <c r="T7" s="576"/>
      <c r="U7" s="578"/>
      <c r="X7" s="460"/>
      <c r="Y7" s="460"/>
      <c r="Z7" s="460"/>
      <c r="AA7" s="460"/>
      <c r="AB7" s="460"/>
    </row>
    <row r="8" spans="1:44" s="173" customFormat="1" ht="29.25" customHeight="1" x14ac:dyDescent="0.2">
      <c r="B8" s="448">
        <v>1</v>
      </c>
      <c r="C8" s="193"/>
      <c r="D8" s="195"/>
      <c r="E8" s="195"/>
      <c r="F8" s="195"/>
      <c r="G8" s="195" t="s">
        <v>475</v>
      </c>
      <c r="H8" s="195"/>
      <c r="I8" s="195"/>
      <c r="J8" s="195"/>
      <c r="K8" s="195"/>
      <c r="L8" s="195"/>
      <c r="M8" s="196"/>
      <c r="N8" s="449">
        <f>'Look Up Tables'!K21</f>
        <v>0</v>
      </c>
      <c r="O8" s="181">
        <f>'Look Up Tables'!AA21</f>
        <v>0</v>
      </c>
      <c r="P8" s="181">
        <v>365</v>
      </c>
      <c r="Q8" s="381">
        <v>24</v>
      </c>
      <c r="R8" s="210">
        <f>IF(G8="Retrofit",ROUND(M8*(N8-O8)*365,2),0)</f>
        <v>0</v>
      </c>
      <c r="S8" s="211">
        <f t="shared" ref="S8:S17" si="0">IF(G8="Retrofit",ROUND(M8*((N8-O8)/Q8),2),0)</f>
        <v>0</v>
      </c>
      <c r="T8" s="462">
        <f>IFERROR(R8*'Project Summary'!$M$7+S8*'Project Summary'!$M$8,"")</f>
        <v>0</v>
      </c>
      <c r="U8" s="221" t="str">
        <f>IFERROR(T8*'Project Summary'!$F$37/'Project Summary'!$E$37,"")</f>
        <v/>
      </c>
      <c r="V8" s="174"/>
      <c r="W8" s="174"/>
      <c r="X8" s="460"/>
      <c r="Y8" s="460"/>
      <c r="Z8" s="460"/>
      <c r="AA8" s="460"/>
      <c r="AB8" s="460"/>
      <c r="AC8" s="174"/>
      <c r="AD8" s="174"/>
      <c r="AE8" s="174"/>
      <c r="AF8" s="174"/>
      <c r="AG8" s="174"/>
      <c r="AH8" s="174"/>
      <c r="AI8" s="174"/>
      <c r="AJ8" s="174"/>
      <c r="AK8" s="174"/>
      <c r="AL8" s="174"/>
      <c r="AM8" s="174"/>
      <c r="AN8" s="174"/>
      <c r="AO8" s="174"/>
      <c r="AP8" s="174"/>
      <c r="AQ8" s="174"/>
      <c r="AR8" s="174"/>
    </row>
    <row r="9" spans="1:44" s="173" customFormat="1" ht="29.25" customHeight="1" thickBot="1" x14ac:dyDescent="0.25">
      <c r="B9" s="389">
        <v>2</v>
      </c>
      <c r="C9" s="197"/>
      <c r="D9" s="199"/>
      <c r="E9" s="199"/>
      <c r="F9" s="199"/>
      <c r="G9" s="199" t="s">
        <v>475</v>
      </c>
      <c r="H9" s="199"/>
      <c r="I9" s="199"/>
      <c r="J9" s="199"/>
      <c r="K9" s="199"/>
      <c r="L9" s="199"/>
      <c r="M9" s="200"/>
      <c r="N9" s="450">
        <f>'Look Up Tables'!K22</f>
        <v>0</v>
      </c>
      <c r="O9" s="186">
        <f>'Look Up Tables'!AA22</f>
        <v>0</v>
      </c>
      <c r="P9" s="186">
        <v>365</v>
      </c>
      <c r="Q9" s="379">
        <v>24</v>
      </c>
      <c r="R9" s="472">
        <f t="shared" ref="R9:R17" si="1">IF(G9="Retrofit",ROUND(M9*(N9-O9)*365,2),0)</f>
        <v>0</v>
      </c>
      <c r="S9" s="182">
        <f t="shared" si="0"/>
        <v>0</v>
      </c>
      <c r="T9" s="462">
        <f>IFERROR(R9*'Project Summary'!$M$7+S9*'Project Summary'!$M$8,"")</f>
        <v>0</v>
      </c>
      <c r="U9" s="183" t="str">
        <f>IFERROR(T9*'Project Summary'!$F$37/'Project Summary'!$E$37,"")</f>
        <v/>
      </c>
      <c r="V9" s="174"/>
      <c r="W9" s="174"/>
      <c r="X9" s="460"/>
      <c r="Y9" s="460"/>
      <c r="Z9" s="460"/>
      <c r="AA9" s="460"/>
      <c r="AB9" s="460"/>
      <c r="AC9" s="174"/>
      <c r="AD9" s="174"/>
      <c r="AE9" s="174"/>
      <c r="AF9" s="174"/>
      <c r="AG9" s="174"/>
      <c r="AH9" s="174"/>
      <c r="AI9" s="174"/>
      <c r="AJ9" s="174"/>
      <c r="AK9" s="174"/>
      <c r="AL9" s="174"/>
      <c r="AM9" s="174"/>
      <c r="AN9" s="174"/>
      <c r="AO9" s="174"/>
      <c r="AP9" s="174"/>
      <c r="AQ9" s="174"/>
      <c r="AR9" s="174"/>
    </row>
    <row r="10" spans="1:44" s="173" customFormat="1" ht="29.25" customHeight="1" x14ac:dyDescent="0.2">
      <c r="B10" s="389">
        <v>3</v>
      </c>
      <c r="C10" s="197"/>
      <c r="D10" s="199"/>
      <c r="E10" s="199"/>
      <c r="F10" s="199"/>
      <c r="G10" s="195" t="s">
        <v>475</v>
      </c>
      <c r="H10" s="199"/>
      <c r="I10" s="199"/>
      <c r="J10" s="199"/>
      <c r="K10" s="199"/>
      <c r="L10" s="199"/>
      <c r="M10" s="200"/>
      <c r="N10" s="450">
        <f>'Look Up Tables'!K23</f>
        <v>0</v>
      </c>
      <c r="O10" s="186">
        <f>'Look Up Tables'!AA23</f>
        <v>0</v>
      </c>
      <c r="P10" s="186">
        <v>365</v>
      </c>
      <c r="Q10" s="379">
        <v>24</v>
      </c>
      <c r="R10" s="472">
        <f t="shared" si="1"/>
        <v>0</v>
      </c>
      <c r="S10" s="182">
        <f t="shared" si="0"/>
        <v>0</v>
      </c>
      <c r="T10" s="462">
        <f>IFERROR(R10*'Project Summary'!$M$7+S10*'Project Summary'!$M$8,"")</f>
        <v>0</v>
      </c>
      <c r="U10" s="183" t="str">
        <f>IFERROR(T10*'Project Summary'!$F$37/'Project Summary'!$E$37,"")</f>
        <v/>
      </c>
      <c r="V10" s="174"/>
      <c r="W10" s="174"/>
      <c r="X10" s="460"/>
      <c r="Y10" s="460"/>
      <c r="Z10" s="460"/>
      <c r="AA10" s="460"/>
      <c r="AB10" s="460"/>
      <c r="AC10" s="174"/>
      <c r="AD10" s="174"/>
      <c r="AE10" s="174"/>
      <c r="AF10" s="174"/>
      <c r="AG10" s="174"/>
      <c r="AH10" s="174"/>
      <c r="AI10" s="174"/>
      <c r="AJ10" s="174"/>
      <c r="AK10" s="174"/>
      <c r="AL10" s="174"/>
      <c r="AM10" s="174"/>
      <c r="AN10" s="174"/>
      <c r="AO10" s="174"/>
      <c r="AP10" s="174"/>
      <c r="AQ10" s="174"/>
      <c r="AR10" s="174"/>
    </row>
    <row r="11" spans="1:44" s="173" customFormat="1" ht="29.25" customHeight="1" thickBot="1" x14ac:dyDescent="0.25">
      <c r="B11" s="389">
        <v>4</v>
      </c>
      <c r="C11" s="197"/>
      <c r="D11" s="199"/>
      <c r="E11" s="199"/>
      <c r="F11" s="199"/>
      <c r="G11" s="199" t="s">
        <v>475</v>
      </c>
      <c r="H11" s="199"/>
      <c r="I11" s="199"/>
      <c r="J11" s="199"/>
      <c r="K11" s="199"/>
      <c r="L11" s="199"/>
      <c r="M11" s="200"/>
      <c r="N11" s="450">
        <f>'Look Up Tables'!K24</f>
        <v>0</v>
      </c>
      <c r="O11" s="186">
        <f>'Look Up Tables'!AA24</f>
        <v>0</v>
      </c>
      <c r="P11" s="186">
        <v>365</v>
      </c>
      <c r="Q11" s="379">
        <v>24</v>
      </c>
      <c r="R11" s="472">
        <f t="shared" si="1"/>
        <v>0</v>
      </c>
      <c r="S11" s="182">
        <f t="shared" si="0"/>
        <v>0</v>
      </c>
      <c r="T11" s="462">
        <f>IFERROR(R11*'Project Summary'!$M$7+S11*'Project Summary'!$M$8,"")</f>
        <v>0</v>
      </c>
      <c r="U11" s="183" t="str">
        <f>IFERROR(T11*'Project Summary'!$F$37/'Project Summary'!$E$37,"")</f>
        <v/>
      </c>
      <c r="V11" s="174"/>
      <c r="W11" s="174"/>
      <c r="X11" s="460"/>
      <c r="Y11" s="460"/>
      <c r="Z11" s="460"/>
      <c r="AA11" s="460"/>
      <c r="AB11" s="460"/>
      <c r="AC11" s="174"/>
      <c r="AD11" s="174"/>
      <c r="AE11" s="174"/>
      <c r="AF11" s="174"/>
      <c r="AG11" s="174"/>
      <c r="AH11" s="174"/>
      <c r="AI11" s="174"/>
      <c r="AJ11" s="174"/>
      <c r="AK11" s="174"/>
      <c r="AL11" s="174"/>
      <c r="AM11" s="174"/>
      <c r="AN11" s="174"/>
      <c r="AO11" s="174"/>
      <c r="AP11" s="174"/>
      <c r="AQ11" s="174"/>
      <c r="AR11" s="174"/>
    </row>
    <row r="12" spans="1:44" s="173" customFormat="1" ht="29.25" customHeight="1" x14ac:dyDescent="0.2">
      <c r="B12" s="389">
        <v>5</v>
      </c>
      <c r="C12" s="197"/>
      <c r="D12" s="199"/>
      <c r="E12" s="199"/>
      <c r="F12" s="199"/>
      <c r="G12" s="195" t="s">
        <v>475</v>
      </c>
      <c r="H12" s="199"/>
      <c r="I12" s="199"/>
      <c r="J12" s="199"/>
      <c r="K12" s="199"/>
      <c r="L12" s="199"/>
      <c r="M12" s="200"/>
      <c r="N12" s="450">
        <f>'Look Up Tables'!K25</f>
        <v>0</v>
      </c>
      <c r="O12" s="186">
        <f>'Look Up Tables'!AA25</f>
        <v>0</v>
      </c>
      <c r="P12" s="186">
        <v>365</v>
      </c>
      <c r="Q12" s="379">
        <v>24</v>
      </c>
      <c r="R12" s="472">
        <f t="shared" si="1"/>
        <v>0</v>
      </c>
      <c r="S12" s="182">
        <f t="shared" si="0"/>
        <v>0</v>
      </c>
      <c r="T12" s="462">
        <f>IFERROR(R12*'Project Summary'!$M$7+S12*'Project Summary'!$M$8,"")</f>
        <v>0</v>
      </c>
      <c r="U12" s="183" t="str">
        <f>IFERROR(T12*'Project Summary'!$F$37/'Project Summary'!$E$37,"")</f>
        <v/>
      </c>
      <c r="V12" s="174"/>
      <c r="W12" s="174"/>
      <c r="X12" s="460"/>
      <c r="Y12" s="460"/>
      <c r="Z12" s="460"/>
      <c r="AA12" s="460"/>
      <c r="AB12" s="460"/>
      <c r="AC12" s="174"/>
      <c r="AD12" s="174"/>
      <c r="AE12" s="174"/>
      <c r="AF12" s="174"/>
      <c r="AG12" s="174"/>
      <c r="AH12" s="174"/>
      <c r="AI12" s="174"/>
      <c r="AJ12" s="174"/>
      <c r="AK12" s="174"/>
      <c r="AL12" s="174"/>
      <c r="AM12" s="174"/>
      <c r="AN12" s="174"/>
      <c r="AO12" s="174"/>
      <c r="AP12" s="174"/>
      <c r="AQ12" s="174"/>
      <c r="AR12" s="174"/>
    </row>
    <row r="13" spans="1:44" s="173" customFormat="1" ht="29.25" customHeight="1" thickBot="1" x14ac:dyDescent="0.25">
      <c r="B13" s="389">
        <v>6</v>
      </c>
      <c r="C13" s="197"/>
      <c r="D13" s="199"/>
      <c r="E13" s="199"/>
      <c r="F13" s="199"/>
      <c r="G13" s="199" t="s">
        <v>475</v>
      </c>
      <c r="H13" s="199"/>
      <c r="I13" s="199"/>
      <c r="J13" s="199"/>
      <c r="K13" s="199"/>
      <c r="L13" s="199"/>
      <c r="M13" s="200"/>
      <c r="N13" s="450">
        <f>'Look Up Tables'!K26</f>
        <v>0</v>
      </c>
      <c r="O13" s="186">
        <f>'Look Up Tables'!AA26</f>
        <v>0</v>
      </c>
      <c r="P13" s="186">
        <v>365</v>
      </c>
      <c r="Q13" s="379">
        <v>24</v>
      </c>
      <c r="R13" s="472">
        <f t="shared" si="1"/>
        <v>0</v>
      </c>
      <c r="S13" s="182">
        <f t="shared" si="0"/>
        <v>0</v>
      </c>
      <c r="T13" s="462">
        <f>IFERROR(R13*'Project Summary'!$M$7+S13*'Project Summary'!$M$8,"")</f>
        <v>0</v>
      </c>
      <c r="U13" s="183" t="str">
        <f>IFERROR(T13*'Project Summary'!$F$37/'Project Summary'!$E$37,"")</f>
        <v/>
      </c>
      <c r="V13" s="174"/>
      <c r="W13" s="174"/>
      <c r="X13" s="174"/>
      <c r="Y13" s="174"/>
      <c r="Z13" s="174"/>
      <c r="AA13" s="174"/>
      <c r="AB13" s="174"/>
      <c r="AC13" s="174"/>
      <c r="AD13" s="174"/>
      <c r="AE13" s="174"/>
      <c r="AF13" s="174"/>
      <c r="AG13" s="174"/>
      <c r="AH13" s="174"/>
      <c r="AI13" s="174"/>
      <c r="AJ13" s="174"/>
      <c r="AK13" s="174"/>
      <c r="AL13" s="174"/>
      <c r="AM13" s="174"/>
      <c r="AN13" s="174"/>
      <c r="AO13" s="174"/>
      <c r="AP13" s="174"/>
      <c r="AQ13" s="174"/>
      <c r="AR13" s="174"/>
    </row>
    <row r="14" spans="1:44" s="173" customFormat="1" ht="29.25" customHeight="1" x14ac:dyDescent="0.2">
      <c r="B14" s="389">
        <v>7</v>
      </c>
      <c r="C14" s="197"/>
      <c r="D14" s="199"/>
      <c r="E14" s="199"/>
      <c r="F14" s="199"/>
      <c r="G14" s="195" t="s">
        <v>475</v>
      </c>
      <c r="H14" s="199"/>
      <c r="I14" s="199"/>
      <c r="J14" s="199"/>
      <c r="K14" s="199"/>
      <c r="L14" s="199"/>
      <c r="M14" s="200"/>
      <c r="N14" s="450">
        <f>'Look Up Tables'!K27</f>
        <v>0</v>
      </c>
      <c r="O14" s="186">
        <f>'Look Up Tables'!AA27</f>
        <v>0</v>
      </c>
      <c r="P14" s="186">
        <v>365</v>
      </c>
      <c r="Q14" s="379">
        <v>24</v>
      </c>
      <c r="R14" s="472">
        <f t="shared" si="1"/>
        <v>0</v>
      </c>
      <c r="S14" s="182">
        <f t="shared" si="0"/>
        <v>0</v>
      </c>
      <c r="T14" s="462">
        <f>IFERROR(R14*'Project Summary'!$M$7+S14*'Project Summary'!$M$8,"")</f>
        <v>0</v>
      </c>
      <c r="U14" s="183" t="str">
        <f>IFERROR(T14*'Project Summary'!$F$37/'Project Summary'!$E$37,"")</f>
        <v/>
      </c>
      <c r="V14" s="174"/>
      <c r="W14" s="174"/>
      <c r="X14" s="174"/>
      <c r="Y14" s="174"/>
      <c r="Z14" s="174"/>
      <c r="AA14" s="174"/>
      <c r="AB14" s="174"/>
      <c r="AC14" s="174"/>
      <c r="AD14" s="174"/>
      <c r="AE14" s="174"/>
      <c r="AF14" s="174"/>
      <c r="AG14" s="174"/>
      <c r="AH14" s="174"/>
      <c r="AI14" s="174"/>
      <c r="AJ14" s="174"/>
      <c r="AK14" s="174"/>
      <c r="AL14" s="174"/>
      <c r="AM14" s="174"/>
      <c r="AN14" s="174"/>
      <c r="AO14" s="174"/>
      <c r="AP14" s="174"/>
      <c r="AQ14" s="174"/>
      <c r="AR14" s="174"/>
    </row>
    <row r="15" spans="1:44" s="173" customFormat="1" ht="29.25" customHeight="1" thickBot="1" x14ac:dyDescent="0.25">
      <c r="B15" s="389">
        <v>8</v>
      </c>
      <c r="C15" s="197"/>
      <c r="D15" s="199"/>
      <c r="E15" s="199"/>
      <c r="F15" s="199"/>
      <c r="G15" s="199" t="s">
        <v>475</v>
      </c>
      <c r="H15" s="199"/>
      <c r="I15" s="199"/>
      <c r="J15" s="199"/>
      <c r="K15" s="199"/>
      <c r="L15" s="199"/>
      <c r="M15" s="200"/>
      <c r="N15" s="450">
        <f>'Look Up Tables'!K28</f>
        <v>0</v>
      </c>
      <c r="O15" s="186">
        <f>'Look Up Tables'!AA28</f>
        <v>0</v>
      </c>
      <c r="P15" s="186">
        <v>365</v>
      </c>
      <c r="Q15" s="379">
        <v>24</v>
      </c>
      <c r="R15" s="472">
        <f t="shared" si="1"/>
        <v>0</v>
      </c>
      <c r="S15" s="182">
        <f t="shared" si="0"/>
        <v>0</v>
      </c>
      <c r="T15" s="462">
        <f>IFERROR(R15*'Project Summary'!$M$7+S15*'Project Summary'!$M$8,"")</f>
        <v>0</v>
      </c>
      <c r="U15" s="183" t="str">
        <f>IFERROR(T15*'Project Summary'!$F$37/'Project Summary'!$E$37,"")</f>
        <v/>
      </c>
      <c r="V15" s="174"/>
      <c r="W15" s="174"/>
      <c r="X15" s="174"/>
      <c r="Y15" s="174"/>
      <c r="Z15" s="174"/>
      <c r="AA15" s="174"/>
      <c r="AB15" s="174"/>
      <c r="AC15" s="174"/>
      <c r="AD15" s="174"/>
      <c r="AE15" s="174"/>
      <c r="AF15" s="174"/>
      <c r="AG15" s="174"/>
      <c r="AH15" s="174"/>
      <c r="AI15" s="174"/>
      <c r="AJ15" s="174"/>
      <c r="AK15" s="174"/>
      <c r="AL15" s="174"/>
      <c r="AM15" s="174"/>
      <c r="AN15" s="174"/>
      <c r="AO15" s="174"/>
      <c r="AP15" s="174"/>
      <c r="AQ15" s="174"/>
      <c r="AR15" s="174"/>
    </row>
    <row r="16" spans="1:44" s="173" customFormat="1" ht="29.25" customHeight="1" x14ac:dyDescent="0.2">
      <c r="B16" s="389">
        <v>9</v>
      </c>
      <c r="C16" s="197"/>
      <c r="D16" s="199"/>
      <c r="E16" s="199"/>
      <c r="F16" s="199"/>
      <c r="G16" s="195" t="s">
        <v>475</v>
      </c>
      <c r="H16" s="199"/>
      <c r="I16" s="199"/>
      <c r="J16" s="199"/>
      <c r="K16" s="199"/>
      <c r="L16" s="199"/>
      <c r="M16" s="200"/>
      <c r="N16" s="450">
        <f>'Look Up Tables'!K29</f>
        <v>0</v>
      </c>
      <c r="O16" s="186">
        <f>'Look Up Tables'!AA29</f>
        <v>0</v>
      </c>
      <c r="P16" s="186">
        <v>365</v>
      </c>
      <c r="Q16" s="379">
        <v>24</v>
      </c>
      <c r="R16" s="472">
        <f t="shared" si="1"/>
        <v>0</v>
      </c>
      <c r="S16" s="182">
        <f t="shared" si="0"/>
        <v>0</v>
      </c>
      <c r="T16" s="462">
        <f>IFERROR(R16*'Project Summary'!$M$7+S16*'Project Summary'!$M$8,"")</f>
        <v>0</v>
      </c>
      <c r="U16" s="183" t="str">
        <f>IFERROR(T16*'Project Summary'!$F$37/'Project Summary'!$E$37,"")</f>
        <v/>
      </c>
      <c r="V16" s="174"/>
      <c r="W16" s="174"/>
      <c r="X16" s="174"/>
      <c r="Y16" s="174"/>
      <c r="Z16" s="174"/>
      <c r="AA16" s="174"/>
      <c r="AB16" s="174"/>
      <c r="AC16" s="174"/>
      <c r="AD16" s="174"/>
      <c r="AE16" s="174"/>
      <c r="AF16" s="174"/>
      <c r="AG16" s="174"/>
      <c r="AH16" s="174"/>
      <c r="AI16" s="174"/>
      <c r="AJ16" s="174"/>
      <c r="AK16" s="174"/>
      <c r="AL16" s="174"/>
      <c r="AM16" s="174"/>
      <c r="AN16" s="174"/>
      <c r="AO16" s="174"/>
      <c r="AP16" s="174"/>
      <c r="AQ16" s="174"/>
      <c r="AR16" s="174"/>
    </row>
    <row r="17" spans="2:44" s="173" customFormat="1" ht="29.25" customHeight="1" thickBot="1" x14ac:dyDescent="0.25">
      <c r="B17" s="390">
        <v>10</v>
      </c>
      <c r="C17" s="202"/>
      <c r="D17" s="205"/>
      <c r="E17" s="205"/>
      <c r="F17" s="205"/>
      <c r="G17" s="199" t="s">
        <v>475</v>
      </c>
      <c r="H17" s="205"/>
      <c r="I17" s="205"/>
      <c r="J17" s="205"/>
      <c r="K17" s="205"/>
      <c r="L17" s="205"/>
      <c r="M17" s="206"/>
      <c r="N17" s="451">
        <f>'Look Up Tables'!K30</f>
        <v>0</v>
      </c>
      <c r="O17" s="190">
        <f>'Look Up Tables'!AA30</f>
        <v>0</v>
      </c>
      <c r="P17" s="190">
        <v>365</v>
      </c>
      <c r="Q17" s="380">
        <v>24</v>
      </c>
      <c r="R17" s="473">
        <f t="shared" si="1"/>
        <v>0</v>
      </c>
      <c r="S17" s="191">
        <f t="shared" si="0"/>
        <v>0</v>
      </c>
      <c r="T17" s="463">
        <f>IFERROR(R17*'Project Summary'!$M$7+S17*'Project Summary'!$M$8,"")</f>
        <v>0</v>
      </c>
      <c r="U17" s="354" t="str">
        <f>IFERROR(T17*'Project Summary'!$F$37/'Project Summary'!$E$37,"")</f>
        <v/>
      </c>
      <c r="V17" s="174"/>
      <c r="W17" s="174"/>
      <c r="X17" s="174"/>
      <c r="Y17" s="174"/>
      <c r="Z17" s="174"/>
      <c r="AA17" s="174"/>
      <c r="AB17" s="174"/>
      <c r="AC17" s="174"/>
      <c r="AD17" s="174"/>
      <c r="AE17" s="174"/>
      <c r="AF17" s="174"/>
      <c r="AG17" s="174"/>
      <c r="AH17" s="174"/>
      <c r="AI17" s="174"/>
      <c r="AJ17" s="174"/>
      <c r="AK17" s="174"/>
      <c r="AL17" s="174"/>
      <c r="AM17" s="174"/>
      <c r="AN17" s="174"/>
      <c r="AO17" s="174"/>
      <c r="AP17" s="174"/>
      <c r="AQ17" s="174"/>
      <c r="AR17" s="174"/>
    </row>
    <row r="18" spans="2:44" s="173" customFormat="1" ht="22.15" customHeight="1" x14ac:dyDescent="0.2">
      <c r="B18" s="174"/>
      <c r="C18" s="174"/>
      <c r="D18" s="174"/>
      <c r="E18" s="174"/>
      <c r="F18" s="174"/>
      <c r="G18" s="174"/>
      <c r="H18" s="174"/>
      <c r="I18" s="174"/>
      <c r="J18" s="174"/>
      <c r="K18" s="174"/>
      <c r="L18" s="174"/>
      <c r="M18" s="174"/>
      <c r="N18" s="174"/>
      <c r="O18" s="174"/>
      <c r="P18" s="174"/>
      <c r="Q18" s="174"/>
      <c r="R18" s="174"/>
      <c r="S18" s="174"/>
      <c r="T18" s="174"/>
      <c r="U18" s="174"/>
      <c r="V18" s="174"/>
      <c r="W18" s="174"/>
      <c r="X18" s="174"/>
      <c r="Y18" s="174"/>
      <c r="Z18" s="174"/>
      <c r="AA18" s="174"/>
      <c r="AB18" s="174"/>
      <c r="AC18" s="174"/>
      <c r="AD18" s="174"/>
      <c r="AE18" s="174"/>
      <c r="AF18" s="174"/>
      <c r="AG18" s="174"/>
      <c r="AH18" s="174"/>
      <c r="AI18" s="174"/>
      <c r="AJ18" s="174"/>
      <c r="AK18" s="174"/>
      <c r="AL18" s="174"/>
      <c r="AM18" s="174"/>
      <c r="AN18" s="174"/>
      <c r="AO18" s="174"/>
      <c r="AP18" s="174"/>
      <c r="AQ18" s="174"/>
    </row>
    <row r="19" spans="2:44" s="173" customFormat="1" ht="22.15" customHeight="1" x14ac:dyDescent="0.2">
      <c r="B19" s="174"/>
      <c r="C19" s="174"/>
      <c r="D19" s="174"/>
      <c r="E19" s="174"/>
      <c r="F19" s="174"/>
      <c r="G19" s="174"/>
      <c r="H19" s="174"/>
      <c r="I19" s="174"/>
      <c r="J19" s="174"/>
      <c r="K19" s="174"/>
      <c r="L19" s="174"/>
      <c r="M19" s="174"/>
      <c r="N19" s="174"/>
      <c r="O19" s="174"/>
      <c r="P19" s="174"/>
      <c r="Q19" s="174"/>
      <c r="R19" s="174"/>
      <c r="S19" s="174"/>
      <c r="T19" s="174"/>
      <c r="U19" s="174"/>
      <c r="V19" s="174"/>
      <c r="W19" s="174"/>
      <c r="X19" s="174"/>
      <c r="Y19" s="174"/>
      <c r="Z19" s="174"/>
      <c r="AA19" s="174"/>
      <c r="AB19" s="174"/>
      <c r="AC19" s="174"/>
      <c r="AD19" s="174"/>
      <c r="AE19" s="174"/>
      <c r="AF19" s="174"/>
      <c r="AG19" s="174"/>
      <c r="AH19" s="174"/>
      <c r="AI19" s="174"/>
      <c r="AJ19" s="174"/>
      <c r="AK19" s="174"/>
      <c r="AL19" s="174"/>
      <c r="AM19" s="174"/>
      <c r="AN19" s="174"/>
      <c r="AO19" s="174"/>
      <c r="AP19" s="174"/>
      <c r="AQ19" s="174"/>
    </row>
    <row r="20" spans="2:44" ht="9" customHeight="1" x14ac:dyDescent="0.2">
      <c r="B20" s="174"/>
      <c r="C20" s="174"/>
      <c r="D20" s="174"/>
      <c r="E20" s="174"/>
      <c r="F20" s="174"/>
      <c r="G20" s="174"/>
      <c r="H20" s="174"/>
      <c r="I20" s="174"/>
      <c r="J20" s="174"/>
      <c r="K20" s="174"/>
      <c r="L20" s="174"/>
      <c r="M20" s="174"/>
      <c r="N20" s="174"/>
      <c r="O20" s="174"/>
      <c r="P20" s="174"/>
      <c r="Q20" s="174"/>
      <c r="R20" s="174"/>
      <c r="S20" s="174"/>
      <c r="T20" s="174"/>
      <c r="U20" s="174"/>
      <c r="V20" s="174"/>
      <c r="W20" s="174"/>
      <c r="X20" s="174"/>
      <c r="Y20" s="174"/>
      <c r="Z20" s="174"/>
      <c r="AA20" s="174"/>
      <c r="AB20" s="174"/>
      <c r="AC20" s="174"/>
      <c r="AD20" s="174"/>
      <c r="AE20" s="174"/>
      <c r="AF20" s="174"/>
      <c r="AG20" s="174"/>
      <c r="AH20" s="174"/>
      <c r="AI20" s="174"/>
      <c r="AJ20" s="174"/>
      <c r="AK20" s="174"/>
      <c r="AL20" s="174"/>
      <c r="AM20" s="174"/>
      <c r="AN20" s="174"/>
      <c r="AO20" s="174"/>
      <c r="AP20" s="174"/>
      <c r="AQ20" s="174"/>
    </row>
    <row r="21" spans="2:44" x14ac:dyDescent="0.2">
      <c r="B21" s="174"/>
      <c r="C21" s="174"/>
      <c r="D21" s="174"/>
      <c r="E21" s="174"/>
      <c r="F21" s="174"/>
      <c r="G21" s="174"/>
      <c r="H21" s="174"/>
      <c r="I21" s="174"/>
      <c r="J21" s="174"/>
      <c r="K21" s="174"/>
      <c r="L21" s="174"/>
      <c r="M21" s="174"/>
      <c r="N21" s="174"/>
      <c r="O21" s="174"/>
      <c r="P21" s="174"/>
      <c r="Q21" s="174"/>
      <c r="R21" s="174"/>
      <c r="S21" s="174"/>
      <c r="T21" s="174"/>
      <c r="U21" s="174"/>
      <c r="V21" s="174"/>
      <c r="W21" s="174"/>
      <c r="X21" s="174"/>
      <c r="Y21" s="174"/>
      <c r="Z21" s="174"/>
      <c r="AA21" s="174"/>
      <c r="AB21" s="174"/>
      <c r="AC21" s="174"/>
      <c r="AD21" s="174"/>
      <c r="AE21" s="174"/>
      <c r="AF21" s="174"/>
      <c r="AG21" s="174"/>
      <c r="AH21" s="174"/>
      <c r="AI21" s="174"/>
      <c r="AJ21" s="174"/>
      <c r="AK21" s="174"/>
      <c r="AL21" s="174"/>
      <c r="AM21" s="174"/>
      <c r="AN21" s="174"/>
      <c r="AO21" s="174"/>
      <c r="AP21" s="174"/>
      <c r="AQ21" s="174"/>
    </row>
    <row r="22" spans="2:44" x14ac:dyDescent="0.2">
      <c r="B22" s="174"/>
      <c r="C22" s="174"/>
      <c r="D22" s="174"/>
      <c r="E22" s="174"/>
      <c r="F22" s="174"/>
      <c r="G22" s="174"/>
      <c r="H22" s="174"/>
      <c r="I22" s="174"/>
      <c r="J22" s="174"/>
      <c r="K22" s="174"/>
      <c r="L22" s="174"/>
      <c r="M22" s="174"/>
      <c r="N22" s="174"/>
      <c r="O22" s="174"/>
      <c r="P22" s="174"/>
      <c r="Q22" s="174"/>
      <c r="R22" s="174"/>
      <c r="S22" s="174"/>
      <c r="T22" s="174"/>
      <c r="U22" s="174"/>
      <c r="V22" s="174"/>
      <c r="W22" s="174"/>
      <c r="X22" s="174"/>
      <c r="Y22" s="174"/>
      <c r="Z22" s="174"/>
      <c r="AA22" s="174"/>
      <c r="AB22" s="174"/>
      <c r="AC22" s="174"/>
      <c r="AD22" s="174"/>
      <c r="AE22" s="174"/>
      <c r="AF22" s="174"/>
      <c r="AG22" s="174"/>
      <c r="AH22" s="174"/>
      <c r="AI22" s="174"/>
      <c r="AJ22" s="174"/>
      <c r="AK22" s="174"/>
      <c r="AL22" s="174"/>
      <c r="AM22" s="174"/>
      <c r="AN22" s="174"/>
      <c r="AO22" s="174"/>
      <c r="AP22" s="174"/>
      <c r="AQ22" s="174"/>
    </row>
    <row r="23" spans="2:44" x14ac:dyDescent="0.2">
      <c r="B23" s="174"/>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174"/>
      <c r="AB23" s="174"/>
      <c r="AC23" s="174"/>
      <c r="AD23" s="174"/>
      <c r="AE23" s="174"/>
      <c r="AF23" s="174"/>
      <c r="AG23" s="174"/>
      <c r="AH23" s="174"/>
      <c r="AI23" s="174"/>
      <c r="AJ23" s="174"/>
      <c r="AK23" s="174"/>
      <c r="AL23" s="174"/>
      <c r="AM23" s="174"/>
      <c r="AN23" s="174"/>
      <c r="AO23" s="174"/>
      <c r="AP23" s="174"/>
      <c r="AQ23" s="174"/>
    </row>
    <row r="24" spans="2:44" x14ac:dyDescent="0.2">
      <c r="B24" s="174"/>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174"/>
      <c r="AB24" s="174"/>
      <c r="AC24" s="174"/>
      <c r="AD24" s="174"/>
      <c r="AE24" s="174"/>
      <c r="AF24" s="174"/>
      <c r="AG24" s="174"/>
      <c r="AH24" s="174"/>
      <c r="AI24" s="174"/>
      <c r="AJ24" s="174"/>
      <c r="AK24" s="174"/>
      <c r="AL24" s="174"/>
      <c r="AM24" s="174"/>
      <c r="AN24" s="174"/>
      <c r="AO24" s="174"/>
      <c r="AP24" s="174"/>
      <c r="AQ24" s="174"/>
    </row>
    <row r="25" spans="2:44" x14ac:dyDescent="0.2">
      <c r="B25" s="174"/>
      <c r="C25" s="174"/>
      <c r="D25" s="174"/>
      <c r="E25" s="174"/>
      <c r="F25" s="174"/>
      <c r="G25" s="174"/>
      <c r="H25" s="174"/>
      <c r="I25" s="174"/>
      <c r="J25" s="174"/>
      <c r="K25" s="174"/>
      <c r="L25" s="174"/>
      <c r="M25" s="174"/>
      <c r="N25" s="174"/>
      <c r="O25" s="174"/>
      <c r="P25" s="174"/>
      <c r="Q25" s="174"/>
      <c r="R25" s="174"/>
      <c r="S25" s="174"/>
      <c r="T25" s="174"/>
      <c r="U25" s="174"/>
      <c r="V25" s="174"/>
      <c r="W25" s="174"/>
      <c r="X25" s="174"/>
      <c r="Y25" s="174"/>
      <c r="Z25" s="174"/>
      <c r="AA25" s="174"/>
      <c r="AB25" s="174"/>
      <c r="AC25" s="174"/>
      <c r="AD25" s="174"/>
      <c r="AE25" s="174"/>
      <c r="AF25" s="174"/>
      <c r="AG25" s="174"/>
      <c r="AH25" s="174"/>
      <c r="AI25" s="174"/>
      <c r="AJ25" s="174"/>
      <c r="AK25" s="174"/>
      <c r="AL25" s="174"/>
      <c r="AM25" s="174"/>
      <c r="AN25" s="174"/>
      <c r="AO25" s="174"/>
      <c r="AP25" s="174"/>
      <c r="AQ25" s="174"/>
    </row>
    <row r="26" spans="2:44" x14ac:dyDescent="0.2">
      <c r="B26" s="174"/>
      <c r="C26" s="174"/>
      <c r="D26" s="174"/>
      <c r="E26" s="174"/>
      <c r="F26" s="174"/>
      <c r="G26" s="174"/>
      <c r="H26" s="174"/>
      <c r="I26" s="174"/>
      <c r="J26" s="174"/>
      <c r="K26" s="174"/>
      <c r="L26" s="174"/>
      <c r="M26" s="174"/>
      <c r="N26" s="174"/>
      <c r="O26" s="174"/>
      <c r="P26" s="174"/>
      <c r="Q26" s="174"/>
      <c r="R26" s="174"/>
      <c r="S26" s="174"/>
      <c r="T26" s="174"/>
      <c r="U26" s="174"/>
      <c r="V26" s="174"/>
      <c r="W26" s="174"/>
      <c r="X26" s="174"/>
      <c r="Y26" s="174"/>
      <c r="Z26" s="174"/>
      <c r="AA26" s="174"/>
      <c r="AB26" s="174"/>
      <c r="AC26" s="174"/>
      <c r="AD26" s="174"/>
      <c r="AE26" s="174"/>
      <c r="AF26" s="174"/>
      <c r="AG26" s="174"/>
      <c r="AH26" s="174"/>
      <c r="AI26" s="174"/>
      <c r="AJ26" s="174"/>
      <c r="AK26" s="174"/>
      <c r="AL26" s="174"/>
      <c r="AM26" s="174"/>
      <c r="AN26" s="174"/>
      <c r="AO26" s="174"/>
      <c r="AP26" s="174"/>
      <c r="AQ26" s="174"/>
    </row>
    <row r="27" spans="2:44" x14ac:dyDescent="0.2">
      <c r="B27" s="174"/>
      <c r="C27" s="174"/>
      <c r="D27" s="174"/>
      <c r="E27" s="174"/>
      <c r="F27" s="174"/>
      <c r="G27" s="174"/>
      <c r="H27" s="174"/>
      <c r="I27" s="174"/>
      <c r="J27" s="174"/>
      <c r="K27" s="174"/>
      <c r="L27" s="174"/>
      <c r="M27" s="174"/>
      <c r="N27" s="174"/>
      <c r="O27" s="174"/>
      <c r="P27" s="174"/>
      <c r="Q27" s="174"/>
      <c r="R27" s="174"/>
      <c r="S27" s="174"/>
      <c r="T27" s="174"/>
      <c r="U27" s="174"/>
      <c r="V27" s="174"/>
      <c r="W27" s="174"/>
      <c r="X27" s="174"/>
      <c r="Y27" s="174"/>
      <c r="Z27" s="174"/>
      <c r="AA27" s="174"/>
      <c r="AB27" s="174"/>
      <c r="AC27" s="174"/>
      <c r="AD27" s="174"/>
      <c r="AE27" s="174"/>
      <c r="AF27" s="174"/>
      <c r="AG27" s="174"/>
      <c r="AH27" s="174"/>
      <c r="AI27" s="174"/>
      <c r="AJ27" s="174"/>
      <c r="AK27" s="174"/>
      <c r="AL27" s="174"/>
      <c r="AM27" s="174"/>
      <c r="AN27" s="174"/>
      <c r="AO27" s="174"/>
      <c r="AP27" s="174"/>
      <c r="AQ27" s="174"/>
    </row>
    <row r="28" spans="2:44" x14ac:dyDescent="0.2">
      <c r="B28" s="174"/>
      <c r="C28" s="174"/>
      <c r="D28" s="174"/>
      <c r="E28" s="174"/>
      <c r="F28" s="174"/>
      <c r="G28" s="174"/>
      <c r="H28" s="174"/>
      <c r="I28" s="174"/>
      <c r="J28" s="174"/>
      <c r="K28" s="174"/>
      <c r="L28" s="174"/>
      <c r="M28" s="174"/>
      <c r="N28" s="174"/>
      <c r="O28" s="174"/>
      <c r="P28" s="174"/>
      <c r="Q28" s="174"/>
      <c r="R28" s="174"/>
      <c r="S28" s="174"/>
      <c r="T28" s="174"/>
      <c r="U28" s="174"/>
      <c r="V28" s="174"/>
      <c r="W28" s="174"/>
      <c r="X28" s="174"/>
      <c r="Y28" s="174"/>
      <c r="Z28" s="174"/>
      <c r="AA28" s="174"/>
      <c r="AB28" s="174"/>
      <c r="AC28" s="174"/>
      <c r="AD28" s="174"/>
      <c r="AE28" s="174"/>
      <c r="AF28" s="174"/>
      <c r="AG28" s="174"/>
      <c r="AH28" s="174"/>
      <c r="AI28" s="174"/>
      <c r="AJ28" s="174"/>
      <c r="AK28" s="174"/>
      <c r="AL28" s="174"/>
      <c r="AM28" s="174"/>
      <c r="AN28" s="174"/>
      <c r="AO28" s="174"/>
      <c r="AP28" s="174"/>
      <c r="AQ28" s="174"/>
    </row>
    <row r="29" spans="2:44" x14ac:dyDescent="0.2">
      <c r="B29" s="174"/>
      <c r="C29" s="174"/>
      <c r="D29" s="174"/>
      <c r="E29" s="174"/>
      <c r="F29" s="174"/>
      <c r="G29" s="174"/>
      <c r="H29" s="174"/>
      <c r="I29" s="174"/>
      <c r="J29" s="174"/>
      <c r="K29" s="174"/>
      <c r="L29" s="174"/>
      <c r="M29" s="174"/>
      <c r="N29" s="174"/>
      <c r="O29" s="174"/>
      <c r="P29" s="174"/>
      <c r="Q29" s="174"/>
      <c r="R29" s="174"/>
      <c r="S29" s="174"/>
      <c r="T29" s="174"/>
      <c r="U29" s="174"/>
      <c r="V29" s="174"/>
      <c r="W29" s="174"/>
      <c r="X29" s="174"/>
      <c r="Y29" s="174"/>
      <c r="Z29" s="174"/>
      <c r="AA29" s="174"/>
      <c r="AB29" s="174"/>
      <c r="AC29" s="174"/>
      <c r="AD29" s="174"/>
      <c r="AE29" s="174"/>
      <c r="AF29" s="174"/>
      <c r="AG29" s="174"/>
      <c r="AH29" s="174"/>
      <c r="AI29" s="174"/>
      <c r="AJ29" s="174"/>
      <c r="AK29" s="174"/>
      <c r="AL29" s="174"/>
      <c r="AM29" s="174"/>
      <c r="AN29" s="174"/>
      <c r="AO29" s="174"/>
      <c r="AP29" s="174"/>
      <c r="AQ29" s="174"/>
    </row>
    <row r="30" spans="2:44" x14ac:dyDescent="0.2">
      <c r="B30" s="174"/>
      <c r="C30" s="174"/>
      <c r="D30" s="174"/>
      <c r="E30" s="174"/>
      <c r="F30" s="174"/>
      <c r="G30" s="174"/>
      <c r="H30" s="174"/>
      <c r="I30" s="174"/>
      <c r="J30" s="174"/>
      <c r="K30" s="174"/>
      <c r="L30" s="174"/>
      <c r="M30" s="174"/>
      <c r="N30" s="174"/>
      <c r="O30" s="174"/>
      <c r="P30" s="174"/>
      <c r="Q30" s="174"/>
      <c r="R30" s="174"/>
      <c r="S30" s="174"/>
      <c r="T30" s="174"/>
      <c r="U30" s="174"/>
      <c r="V30" s="174"/>
      <c r="W30" s="174"/>
      <c r="X30" s="174"/>
      <c r="Y30" s="174"/>
      <c r="Z30" s="174"/>
      <c r="AA30" s="174"/>
      <c r="AB30" s="174"/>
      <c r="AC30" s="174"/>
      <c r="AD30" s="174"/>
      <c r="AE30" s="174"/>
      <c r="AF30" s="174"/>
      <c r="AG30" s="174"/>
      <c r="AH30" s="174"/>
      <c r="AI30" s="174"/>
      <c r="AJ30" s="174"/>
      <c r="AK30" s="174"/>
      <c r="AL30" s="174"/>
      <c r="AM30" s="174"/>
      <c r="AN30" s="174"/>
      <c r="AO30" s="174"/>
      <c r="AP30" s="174"/>
      <c r="AQ30" s="174"/>
    </row>
    <row r="31" spans="2:44" x14ac:dyDescent="0.2">
      <c r="B31" s="174"/>
      <c r="C31" s="174"/>
      <c r="D31" s="174"/>
      <c r="E31" s="174"/>
      <c r="F31" s="174"/>
      <c r="G31" s="174"/>
      <c r="H31" s="174"/>
      <c r="I31" s="174"/>
      <c r="J31" s="174"/>
      <c r="K31" s="174"/>
      <c r="L31" s="174"/>
      <c r="M31" s="174"/>
      <c r="N31" s="174"/>
      <c r="O31" s="174"/>
      <c r="P31" s="174"/>
      <c r="Q31" s="174"/>
      <c r="R31" s="174"/>
      <c r="S31" s="174"/>
      <c r="T31" s="174"/>
      <c r="U31" s="174"/>
      <c r="V31" s="174"/>
      <c r="W31" s="174"/>
      <c r="X31" s="174"/>
      <c r="Y31" s="174"/>
      <c r="Z31" s="174"/>
      <c r="AA31" s="174"/>
      <c r="AB31" s="174"/>
      <c r="AC31" s="174"/>
      <c r="AD31" s="174"/>
      <c r="AE31" s="174"/>
      <c r="AF31" s="174"/>
      <c r="AG31" s="174"/>
      <c r="AH31" s="174"/>
      <c r="AI31" s="174"/>
      <c r="AJ31" s="174"/>
      <c r="AK31" s="174"/>
      <c r="AL31" s="174"/>
      <c r="AM31" s="174"/>
      <c r="AN31" s="174"/>
      <c r="AO31" s="174"/>
      <c r="AP31" s="174"/>
      <c r="AQ31" s="174"/>
    </row>
    <row r="32" spans="2:44" x14ac:dyDescent="0.2">
      <c r="B32" s="174"/>
      <c r="C32" s="174"/>
      <c r="D32" s="174"/>
      <c r="E32" s="174"/>
      <c r="F32" s="174"/>
      <c r="G32" s="174"/>
      <c r="H32" s="174"/>
      <c r="I32" s="174"/>
      <c r="J32" s="174"/>
      <c r="K32" s="174"/>
      <c r="L32" s="174"/>
      <c r="M32" s="174"/>
      <c r="N32" s="174"/>
      <c r="O32" s="174"/>
      <c r="P32" s="174"/>
      <c r="Q32" s="174"/>
      <c r="R32" s="174"/>
      <c r="S32" s="174"/>
      <c r="T32" s="174"/>
      <c r="U32" s="174"/>
      <c r="V32" s="174"/>
      <c r="W32" s="174"/>
      <c r="X32" s="174"/>
      <c r="Y32" s="174"/>
      <c r="Z32" s="174"/>
      <c r="AA32" s="174"/>
      <c r="AB32" s="174"/>
      <c r="AC32" s="174"/>
      <c r="AD32" s="174"/>
      <c r="AE32" s="174"/>
      <c r="AF32" s="174"/>
      <c r="AG32" s="174"/>
      <c r="AH32" s="174"/>
      <c r="AI32" s="174"/>
      <c r="AJ32" s="174"/>
      <c r="AK32" s="174"/>
      <c r="AL32" s="174"/>
      <c r="AM32" s="174"/>
      <c r="AN32" s="174"/>
      <c r="AO32" s="174"/>
      <c r="AP32" s="174"/>
      <c r="AQ32" s="174"/>
    </row>
    <row r="33" spans="2:43" x14ac:dyDescent="0.2">
      <c r="B33" s="174"/>
      <c r="C33" s="174"/>
      <c r="D33" s="174"/>
      <c r="E33" s="174"/>
      <c r="F33" s="174"/>
      <c r="G33" s="174"/>
      <c r="H33" s="174"/>
      <c r="I33" s="174"/>
      <c r="J33" s="174"/>
      <c r="K33" s="174"/>
      <c r="L33" s="174"/>
      <c r="M33" s="174"/>
      <c r="N33" s="174"/>
      <c r="O33" s="174"/>
      <c r="P33" s="174"/>
      <c r="Q33" s="174"/>
      <c r="R33" s="174"/>
      <c r="S33" s="174"/>
      <c r="T33" s="174"/>
      <c r="U33" s="174"/>
      <c r="V33" s="174"/>
      <c r="W33" s="174"/>
      <c r="X33" s="174"/>
      <c r="Y33" s="174"/>
      <c r="Z33" s="174"/>
      <c r="AA33" s="174"/>
      <c r="AB33" s="174"/>
      <c r="AC33" s="174"/>
      <c r="AD33" s="174"/>
      <c r="AE33" s="174"/>
      <c r="AF33" s="174"/>
      <c r="AG33" s="174"/>
      <c r="AH33" s="174"/>
      <c r="AI33" s="174"/>
      <c r="AJ33" s="174"/>
      <c r="AK33" s="174"/>
      <c r="AL33" s="174"/>
      <c r="AM33" s="174"/>
      <c r="AN33" s="174"/>
      <c r="AO33" s="174"/>
      <c r="AP33" s="174"/>
      <c r="AQ33" s="174"/>
    </row>
    <row r="34" spans="2:43" x14ac:dyDescent="0.2">
      <c r="B34" s="174"/>
      <c r="C34" s="174"/>
      <c r="D34" s="174"/>
      <c r="E34" s="174"/>
      <c r="F34" s="174"/>
      <c r="G34" s="174"/>
      <c r="H34" s="174"/>
      <c r="I34" s="174"/>
      <c r="J34" s="174"/>
      <c r="K34" s="174"/>
      <c r="L34" s="174"/>
      <c r="M34" s="174"/>
      <c r="N34" s="174"/>
      <c r="O34" s="174"/>
      <c r="P34" s="174"/>
      <c r="Q34" s="174"/>
      <c r="R34" s="174"/>
      <c r="S34" s="174"/>
      <c r="T34" s="174"/>
      <c r="U34" s="174"/>
      <c r="V34" s="174"/>
      <c r="W34" s="174"/>
      <c r="X34" s="174"/>
      <c r="Y34" s="174"/>
      <c r="Z34" s="174"/>
      <c r="AA34" s="174"/>
      <c r="AB34" s="174"/>
      <c r="AC34" s="174"/>
      <c r="AD34" s="174"/>
      <c r="AE34" s="174"/>
      <c r="AF34" s="174"/>
      <c r="AG34" s="174"/>
      <c r="AH34" s="174"/>
      <c r="AI34" s="174"/>
      <c r="AJ34" s="174"/>
      <c r="AK34" s="174"/>
      <c r="AL34" s="174"/>
      <c r="AM34" s="174"/>
      <c r="AN34" s="174"/>
      <c r="AO34" s="174"/>
      <c r="AP34" s="174"/>
      <c r="AQ34" s="174"/>
    </row>
    <row r="35" spans="2:43" x14ac:dyDescent="0.2">
      <c r="B35" s="174"/>
      <c r="C35" s="174"/>
      <c r="D35" s="174"/>
      <c r="E35" s="174"/>
      <c r="F35" s="174"/>
      <c r="G35" s="174"/>
      <c r="H35" s="174"/>
      <c r="I35" s="174"/>
      <c r="J35" s="174"/>
      <c r="K35" s="174"/>
      <c r="L35" s="174"/>
      <c r="M35" s="174"/>
      <c r="N35" s="174"/>
      <c r="O35" s="174"/>
      <c r="P35" s="174"/>
      <c r="Q35" s="174"/>
      <c r="R35" s="174"/>
      <c r="S35" s="174"/>
      <c r="T35" s="174"/>
      <c r="U35" s="174"/>
      <c r="V35" s="174"/>
      <c r="W35" s="174"/>
      <c r="X35" s="174"/>
      <c r="Y35" s="174"/>
      <c r="Z35" s="174"/>
      <c r="AA35" s="174"/>
      <c r="AB35" s="174"/>
      <c r="AC35" s="174"/>
      <c r="AD35" s="174"/>
      <c r="AE35" s="174"/>
      <c r="AF35" s="174"/>
      <c r="AG35" s="174"/>
      <c r="AH35" s="174"/>
      <c r="AI35" s="174"/>
      <c r="AJ35" s="174"/>
      <c r="AK35" s="174"/>
      <c r="AL35" s="174"/>
      <c r="AM35" s="174"/>
      <c r="AN35" s="174"/>
      <c r="AO35" s="174"/>
      <c r="AP35" s="174"/>
      <c r="AQ35" s="174"/>
    </row>
    <row r="36" spans="2:43" x14ac:dyDescent="0.2">
      <c r="B36" s="174"/>
      <c r="C36" s="174"/>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4"/>
      <c r="AM36" s="174"/>
      <c r="AN36" s="174"/>
      <c r="AO36" s="174"/>
      <c r="AP36" s="174"/>
      <c r="AQ36" s="174"/>
    </row>
    <row r="37" spans="2:43" x14ac:dyDescent="0.2">
      <c r="B37" s="174"/>
      <c r="C37" s="174"/>
      <c r="D37" s="174"/>
      <c r="E37" s="174"/>
      <c r="F37" s="174"/>
      <c r="G37" s="174"/>
      <c r="H37" s="174"/>
      <c r="I37" s="174"/>
      <c r="J37" s="174"/>
      <c r="K37" s="174"/>
      <c r="L37" s="174"/>
      <c r="M37" s="174"/>
      <c r="N37" s="174"/>
      <c r="O37" s="174"/>
      <c r="P37" s="174"/>
      <c r="Q37" s="174"/>
      <c r="R37" s="174"/>
      <c r="S37" s="174"/>
      <c r="T37" s="174"/>
      <c r="U37" s="174"/>
      <c r="V37" s="174"/>
      <c r="W37" s="174"/>
      <c r="X37" s="174"/>
      <c r="Y37" s="174"/>
      <c r="Z37" s="174"/>
      <c r="AA37" s="174"/>
      <c r="AB37" s="174"/>
      <c r="AC37" s="174"/>
      <c r="AD37" s="174"/>
      <c r="AE37" s="174"/>
      <c r="AF37" s="174"/>
      <c r="AG37" s="174"/>
      <c r="AH37" s="174"/>
      <c r="AI37" s="174"/>
      <c r="AJ37" s="174"/>
      <c r="AK37" s="174"/>
      <c r="AL37" s="174"/>
      <c r="AM37" s="174"/>
      <c r="AN37" s="174"/>
      <c r="AO37" s="174"/>
      <c r="AP37" s="174"/>
      <c r="AQ37" s="174"/>
    </row>
    <row r="38" spans="2:43" x14ac:dyDescent="0.2">
      <c r="B38" s="174"/>
      <c r="C38" s="174"/>
      <c r="D38" s="174"/>
      <c r="E38" s="174"/>
      <c r="F38" s="174"/>
      <c r="G38" s="174"/>
      <c r="H38" s="174"/>
      <c r="I38" s="174"/>
      <c r="J38" s="174"/>
      <c r="K38" s="174"/>
      <c r="L38" s="174"/>
      <c r="M38" s="174"/>
      <c r="N38" s="174"/>
      <c r="O38" s="174"/>
      <c r="P38" s="174"/>
      <c r="Q38" s="174"/>
      <c r="R38" s="174"/>
      <c r="S38" s="174"/>
      <c r="T38" s="174"/>
      <c r="U38" s="174"/>
      <c r="V38" s="174"/>
      <c r="W38" s="174"/>
      <c r="X38" s="174"/>
      <c r="Y38" s="174"/>
      <c r="Z38" s="174"/>
      <c r="AA38" s="174"/>
      <c r="AB38" s="174"/>
      <c r="AC38" s="174"/>
      <c r="AD38" s="174"/>
      <c r="AE38" s="174"/>
      <c r="AF38" s="174"/>
      <c r="AG38" s="174"/>
      <c r="AH38" s="174"/>
      <c r="AI38" s="174"/>
      <c r="AJ38" s="174"/>
      <c r="AK38" s="174"/>
      <c r="AL38" s="174"/>
      <c r="AM38" s="174"/>
      <c r="AN38" s="174"/>
      <c r="AO38" s="174"/>
      <c r="AP38" s="174"/>
      <c r="AQ38" s="174"/>
    </row>
    <row r="39" spans="2:43" x14ac:dyDescent="0.2">
      <c r="B39" s="174"/>
      <c r="C39" s="174"/>
      <c r="D39" s="174"/>
      <c r="E39" s="174"/>
      <c r="F39" s="174"/>
      <c r="G39" s="174"/>
      <c r="H39" s="174"/>
      <c r="I39" s="174"/>
      <c r="J39" s="174"/>
      <c r="K39" s="174"/>
      <c r="L39" s="174"/>
      <c r="M39" s="174"/>
      <c r="N39" s="174"/>
      <c r="O39" s="174"/>
      <c r="P39" s="174"/>
      <c r="Q39" s="174"/>
      <c r="R39" s="174"/>
      <c r="S39" s="174"/>
      <c r="T39" s="174"/>
      <c r="U39" s="174"/>
      <c r="V39" s="174"/>
      <c r="W39" s="174"/>
      <c r="X39" s="174"/>
      <c r="Y39" s="174"/>
      <c r="Z39" s="174"/>
      <c r="AA39" s="174"/>
      <c r="AB39" s="174"/>
      <c r="AC39" s="174"/>
      <c r="AD39" s="174"/>
      <c r="AE39" s="174"/>
      <c r="AF39" s="174"/>
      <c r="AG39" s="174"/>
      <c r="AH39" s="174"/>
      <c r="AI39" s="174"/>
      <c r="AJ39" s="174"/>
      <c r="AK39" s="174"/>
      <c r="AL39" s="174"/>
      <c r="AM39" s="174"/>
      <c r="AN39" s="174"/>
      <c r="AO39" s="174"/>
      <c r="AP39" s="174"/>
      <c r="AQ39" s="174"/>
    </row>
    <row r="40" spans="2:43" x14ac:dyDescent="0.2">
      <c r="B40" s="174"/>
      <c r="C40" s="174"/>
      <c r="D40" s="174"/>
      <c r="E40" s="174"/>
      <c r="F40" s="174"/>
      <c r="G40" s="174"/>
      <c r="H40" s="174"/>
      <c r="I40" s="174"/>
      <c r="J40" s="174"/>
      <c r="K40" s="174"/>
      <c r="L40" s="174"/>
      <c r="M40" s="174"/>
      <c r="N40" s="174"/>
      <c r="O40" s="174"/>
      <c r="P40" s="174"/>
      <c r="Q40" s="174"/>
      <c r="R40" s="174"/>
      <c r="S40" s="174"/>
      <c r="T40" s="174"/>
      <c r="U40" s="174"/>
      <c r="V40" s="174"/>
      <c r="W40" s="174"/>
      <c r="X40" s="174"/>
      <c r="Y40" s="174"/>
      <c r="Z40" s="174"/>
      <c r="AA40" s="174"/>
      <c r="AB40" s="174"/>
      <c r="AC40" s="174"/>
      <c r="AD40" s="174"/>
      <c r="AE40" s="174"/>
      <c r="AF40" s="174"/>
      <c r="AG40" s="174"/>
      <c r="AH40" s="174"/>
      <c r="AI40" s="174"/>
      <c r="AJ40" s="174"/>
      <c r="AK40" s="174"/>
      <c r="AL40" s="174"/>
      <c r="AM40" s="174"/>
      <c r="AN40" s="174"/>
      <c r="AO40" s="174"/>
      <c r="AP40" s="174"/>
      <c r="AQ40" s="174"/>
    </row>
    <row r="41" spans="2:43" x14ac:dyDescent="0.2">
      <c r="B41" s="174"/>
      <c r="C41" s="174"/>
      <c r="D41" s="174"/>
      <c r="E41" s="174"/>
      <c r="F41" s="174"/>
      <c r="G41" s="174"/>
      <c r="H41" s="174"/>
      <c r="I41" s="174"/>
      <c r="J41" s="174"/>
      <c r="K41" s="174"/>
      <c r="L41" s="174"/>
      <c r="M41" s="174"/>
      <c r="N41" s="174"/>
      <c r="O41" s="174"/>
      <c r="P41" s="174"/>
      <c r="Q41" s="174"/>
      <c r="R41" s="174"/>
      <c r="S41" s="174"/>
      <c r="T41" s="174"/>
      <c r="U41" s="174"/>
      <c r="V41" s="174"/>
      <c r="W41" s="174"/>
      <c r="X41" s="174"/>
      <c r="Y41" s="174"/>
      <c r="Z41" s="174"/>
      <c r="AA41" s="174"/>
      <c r="AB41" s="174"/>
      <c r="AC41" s="174"/>
      <c r="AD41" s="174"/>
      <c r="AE41" s="174"/>
      <c r="AF41" s="174"/>
      <c r="AG41" s="174"/>
      <c r="AH41" s="174"/>
      <c r="AI41" s="174"/>
      <c r="AJ41" s="174"/>
      <c r="AK41" s="174"/>
      <c r="AL41" s="174"/>
      <c r="AM41" s="174"/>
      <c r="AN41" s="174"/>
      <c r="AO41" s="174"/>
      <c r="AP41" s="174"/>
      <c r="AQ41" s="174"/>
    </row>
    <row r="42" spans="2:43" x14ac:dyDescent="0.2">
      <c r="B42" s="174"/>
      <c r="C42" s="174"/>
      <c r="D42" s="174"/>
      <c r="E42" s="174"/>
      <c r="F42" s="174"/>
      <c r="G42" s="174"/>
      <c r="H42" s="174"/>
      <c r="I42" s="174"/>
      <c r="J42" s="174"/>
      <c r="K42" s="174"/>
      <c r="L42" s="174"/>
      <c r="M42" s="174"/>
      <c r="N42" s="174"/>
      <c r="O42" s="174"/>
      <c r="P42" s="174"/>
      <c r="Q42" s="174"/>
      <c r="R42" s="174"/>
      <c r="S42" s="174"/>
      <c r="T42" s="174"/>
      <c r="U42" s="174"/>
      <c r="V42" s="174"/>
      <c r="W42" s="174"/>
      <c r="X42" s="174"/>
      <c r="Y42" s="174"/>
      <c r="Z42" s="174"/>
      <c r="AA42" s="174"/>
      <c r="AB42" s="174"/>
      <c r="AC42" s="174"/>
      <c r="AD42" s="174"/>
      <c r="AE42" s="174"/>
      <c r="AF42" s="174"/>
      <c r="AG42" s="174"/>
      <c r="AH42" s="174"/>
      <c r="AI42" s="174"/>
      <c r="AJ42" s="174"/>
      <c r="AK42" s="174"/>
      <c r="AL42" s="174"/>
      <c r="AM42" s="174"/>
      <c r="AN42" s="174"/>
      <c r="AO42" s="174"/>
      <c r="AP42" s="174"/>
      <c r="AQ42" s="174"/>
    </row>
    <row r="43" spans="2:43" x14ac:dyDescent="0.2">
      <c r="B43" s="174"/>
      <c r="C43" s="174"/>
      <c r="D43" s="174"/>
      <c r="E43" s="174"/>
      <c r="F43" s="174"/>
      <c r="G43" s="174"/>
      <c r="H43" s="174"/>
      <c r="I43" s="174"/>
      <c r="J43" s="174"/>
      <c r="K43" s="174"/>
      <c r="L43" s="174"/>
      <c r="M43" s="174"/>
      <c r="N43" s="174"/>
      <c r="O43" s="174"/>
      <c r="P43" s="174"/>
      <c r="Q43" s="174"/>
      <c r="R43" s="174"/>
      <c r="S43" s="174"/>
      <c r="T43" s="174"/>
      <c r="U43" s="174"/>
      <c r="V43" s="174"/>
      <c r="W43" s="174"/>
      <c r="X43" s="174"/>
      <c r="Y43" s="174"/>
      <c r="Z43" s="174"/>
      <c r="AA43" s="174"/>
      <c r="AB43" s="174"/>
      <c r="AC43" s="174"/>
      <c r="AD43" s="174"/>
      <c r="AE43" s="174"/>
      <c r="AF43" s="174"/>
      <c r="AG43" s="174"/>
      <c r="AH43" s="174"/>
      <c r="AI43" s="174"/>
      <c r="AJ43" s="174"/>
      <c r="AK43" s="174"/>
      <c r="AL43" s="174"/>
      <c r="AM43" s="174"/>
      <c r="AN43" s="174"/>
      <c r="AO43" s="174"/>
      <c r="AP43" s="174"/>
      <c r="AQ43" s="174"/>
    </row>
    <row r="44" spans="2:43" x14ac:dyDescent="0.2">
      <c r="B44" s="174"/>
      <c r="C44" s="174"/>
      <c r="D44" s="174"/>
      <c r="E44" s="174"/>
      <c r="F44" s="174"/>
      <c r="G44" s="174"/>
      <c r="H44" s="174"/>
      <c r="I44" s="174"/>
      <c r="J44" s="174"/>
      <c r="K44" s="174"/>
      <c r="L44" s="174"/>
      <c r="M44" s="174"/>
      <c r="N44" s="174"/>
      <c r="O44" s="174"/>
      <c r="P44" s="174"/>
      <c r="Q44" s="174"/>
      <c r="R44" s="174"/>
      <c r="S44" s="174"/>
      <c r="T44" s="174"/>
      <c r="U44" s="174"/>
      <c r="V44" s="174"/>
      <c r="W44" s="174"/>
      <c r="X44" s="174"/>
      <c r="Y44" s="174"/>
      <c r="Z44" s="174"/>
      <c r="AA44" s="174"/>
      <c r="AB44" s="174"/>
      <c r="AC44" s="174"/>
      <c r="AD44" s="174"/>
      <c r="AE44" s="174"/>
      <c r="AF44" s="174"/>
      <c r="AG44" s="174"/>
      <c r="AH44" s="174"/>
      <c r="AI44" s="174"/>
      <c r="AJ44" s="174"/>
      <c r="AK44" s="174"/>
      <c r="AL44" s="174"/>
      <c r="AM44" s="174"/>
      <c r="AN44" s="174"/>
      <c r="AO44" s="174"/>
      <c r="AP44" s="174"/>
      <c r="AQ44" s="174"/>
    </row>
    <row r="45" spans="2:43" x14ac:dyDescent="0.2">
      <c r="B45" s="174"/>
      <c r="C45" s="174"/>
      <c r="D45" s="174"/>
      <c r="E45" s="174"/>
      <c r="F45" s="174"/>
      <c r="G45" s="174"/>
      <c r="H45" s="174"/>
      <c r="I45" s="174"/>
      <c r="J45" s="174"/>
      <c r="K45" s="174"/>
      <c r="L45" s="174"/>
      <c r="M45" s="174"/>
      <c r="N45" s="174"/>
      <c r="O45" s="174"/>
      <c r="P45" s="174"/>
      <c r="Q45" s="174"/>
      <c r="R45" s="174"/>
      <c r="S45" s="174"/>
      <c r="T45" s="174"/>
      <c r="U45" s="174"/>
      <c r="V45" s="174"/>
      <c r="W45" s="174"/>
      <c r="X45" s="174"/>
      <c r="Y45" s="174"/>
      <c r="Z45" s="174"/>
      <c r="AA45" s="174"/>
      <c r="AB45" s="174"/>
      <c r="AC45" s="174"/>
      <c r="AD45" s="174"/>
      <c r="AE45" s="174"/>
      <c r="AF45" s="174"/>
      <c r="AG45" s="174"/>
      <c r="AH45" s="174"/>
      <c r="AI45" s="174"/>
      <c r="AJ45" s="174"/>
      <c r="AK45" s="174"/>
      <c r="AL45" s="174"/>
      <c r="AM45" s="174"/>
      <c r="AN45" s="174"/>
      <c r="AO45" s="174"/>
      <c r="AP45" s="174"/>
      <c r="AQ45" s="174"/>
    </row>
    <row r="46" spans="2:43" x14ac:dyDescent="0.2">
      <c r="B46" s="174"/>
      <c r="C46" s="174"/>
      <c r="D46" s="174"/>
      <c r="E46" s="174"/>
      <c r="F46" s="174"/>
      <c r="G46" s="174"/>
      <c r="H46" s="174"/>
      <c r="I46" s="174"/>
      <c r="J46" s="174"/>
      <c r="K46" s="174"/>
      <c r="L46" s="174"/>
      <c r="M46" s="174"/>
      <c r="N46" s="174"/>
      <c r="O46" s="174"/>
      <c r="P46" s="174"/>
      <c r="Q46" s="174"/>
      <c r="R46" s="174"/>
      <c r="S46" s="174"/>
      <c r="T46" s="174"/>
      <c r="U46" s="174"/>
      <c r="V46" s="174"/>
      <c r="W46" s="174"/>
      <c r="X46" s="174"/>
      <c r="Y46" s="174"/>
      <c r="Z46" s="174"/>
      <c r="AA46" s="174"/>
      <c r="AB46" s="174"/>
      <c r="AC46" s="174"/>
      <c r="AD46" s="174"/>
      <c r="AE46" s="174"/>
      <c r="AF46" s="174"/>
      <c r="AG46" s="174"/>
      <c r="AH46" s="174"/>
      <c r="AI46" s="174"/>
      <c r="AJ46" s="174"/>
      <c r="AK46" s="174"/>
      <c r="AL46" s="174"/>
      <c r="AM46" s="174"/>
      <c r="AN46" s="174"/>
      <c r="AO46" s="174"/>
      <c r="AP46" s="174"/>
      <c r="AQ46" s="174"/>
    </row>
    <row r="47" spans="2:43" x14ac:dyDescent="0.2">
      <c r="B47" s="174"/>
      <c r="C47" s="174"/>
      <c r="D47" s="174"/>
      <c r="E47" s="174"/>
      <c r="F47" s="174"/>
      <c r="G47" s="174"/>
      <c r="H47" s="174"/>
      <c r="I47" s="174"/>
      <c r="J47" s="174"/>
      <c r="K47" s="174"/>
      <c r="L47" s="174"/>
      <c r="M47" s="174"/>
      <c r="N47" s="174"/>
      <c r="O47" s="174"/>
      <c r="P47" s="174"/>
      <c r="Q47" s="174"/>
      <c r="R47" s="174"/>
      <c r="S47" s="174"/>
      <c r="T47" s="174"/>
      <c r="U47" s="174"/>
      <c r="V47" s="174"/>
      <c r="W47" s="174"/>
      <c r="X47" s="174"/>
      <c r="Y47" s="174"/>
      <c r="Z47" s="174"/>
      <c r="AA47" s="174"/>
      <c r="AB47" s="174"/>
      <c r="AC47" s="174"/>
      <c r="AD47" s="174"/>
      <c r="AE47" s="174"/>
      <c r="AF47" s="174"/>
      <c r="AG47" s="174"/>
      <c r="AH47" s="174"/>
      <c r="AI47" s="174"/>
      <c r="AJ47" s="174"/>
      <c r="AK47" s="174"/>
      <c r="AL47" s="174"/>
      <c r="AM47" s="174"/>
      <c r="AN47" s="174"/>
      <c r="AO47" s="174"/>
      <c r="AP47" s="174"/>
      <c r="AQ47" s="174"/>
    </row>
    <row r="48" spans="2:43" x14ac:dyDescent="0.2">
      <c r="B48" s="174"/>
      <c r="C48" s="174"/>
      <c r="D48" s="174"/>
      <c r="E48" s="174"/>
      <c r="F48" s="174"/>
      <c r="G48" s="174"/>
      <c r="H48" s="174"/>
      <c r="I48" s="174"/>
      <c r="J48" s="174"/>
      <c r="K48" s="174"/>
      <c r="L48" s="174"/>
      <c r="M48" s="174"/>
      <c r="N48" s="174"/>
      <c r="O48" s="174"/>
      <c r="P48" s="174"/>
      <c r="Q48" s="174"/>
      <c r="R48" s="174"/>
      <c r="S48" s="174"/>
      <c r="T48" s="174"/>
      <c r="U48" s="174"/>
      <c r="V48" s="174"/>
      <c r="W48" s="174"/>
      <c r="X48" s="174"/>
      <c r="Y48" s="174"/>
      <c r="Z48" s="174"/>
      <c r="AA48" s="174"/>
      <c r="AB48" s="174"/>
      <c r="AC48" s="174"/>
      <c r="AD48" s="174"/>
      <c r="AE48" s="174"/>
      <c r="AF48" s="174"/>
      <c r="AG48" s="174"/>
      <c r="AH48" s="174"/>
      <c r="AI48" s="174"/>
      <c r="AJ48" s="174"/>
      <c r="AK48" s="174"/>
      <c r="AL48" s="174"/>
      <c r="AM48" s="174"/>
      <c r="AN48" s="174"/>
      <c r="AO48" s="174"/>
      <c r="AP48" s="174"/>
      <c r="AQ48" s="174"/>
    </row>
    <row r="49" spans="2:43" x14ac:dyDescent="0.2">
      <c r="B49" s="174"/>
      <c r="C49" s="174"/>
      <c r="D49" s="174"/>
      <c r="E49" s="174"/>
      <c r="F49" s="174"/>
      <c r="G49" s="174"/>
      <c r="H49" s="174"/>
      <c r="I49" s="174"/>
      <c r="J49" s="174"/>
      <c r="K49" s="174"/>
      <c r="L49" s="174"/>
      <c r="M49" s="174"/>
      <c r="N49" s="174"/>
      <c r="O49" s="174"/>
      <c r="P49" s="174"/>
      <c r="Q49" s="174"/>
      <c r="R49" s="174"/>
      <c r="S49" s="174"/>
      <c r="T49" s="174"/>
      <c r="U49" s="174"/>
      <c r="V49" s="174"/>
      <c r="W49" s="174"/>
      <c r="X49" s="174"/>
      <c r="Y49" s="174"/>
      <c r="Z49" s="174"/>
      <c r="AA49" s="174"/>
      <c r="AB49" s="174"/>
      <c r="AC49" s="174"/>
      <c r="AD49" s="174"/>
      <c r="AE49" s="174"/>
      <c r="AF49" s="174"/>
      <c r="AG49" s="174"/>
      <c r="AH49" s="174"/>
      <c r="AI49" s="174"/>
      <c r="AJ49" s="174"/>
      <c r="AK49" s="174"/>
      <c r="AL49" s="174"/>
      <c r="AM49" s="174"/>
      <c r="AN49" s="174"/>
      <c r="AO49" s="174"/>
      <c r="AP49" s="174"/>
      <c r="AQ49" s="174"/>
    </row>
    <row r="50" spans="2:43" x14ac:dyDescent="0.2">
      <c r="B50" s="174"/>
      <c r="C50" s="174"/>
      <c r="D50" s="174"/>
      <c r="E50" s="174"/>
      <c r="F50" s="174"/>
      <c r="G50" s="174"/>
      <c r="H50" s="174"/>
      <c r="I50" s="174"/>
      <c r="J50" s="174"/>
      <c r="K50" s="174"/>
      <c r="L50" s="174"/>
      <c r="M50" s="174"/>
      <c r="N50" s="174"/>
      <c r="O50" s="174"/>
      <c r="P50" s="174"/>
      <c r="Q50" s="174"/>
      <c r="R50" s="174"/>
      <c r="S50" s="174"/>
      <c r="T50" s="174"/>
      <c r="U50" s="174"/>
      <c r="V50" s="174"/>
      <c r="W50" s="174"/>
      <c r="X50" s="174"/>
      <c r="Y50" s="174"/>
      <c r="Z50" s="174"/>
      <c r="AA50" s="174"/>
      <c r="AB50" s="174"/>
      <c r="AC50" s="174"/>
      <c r="AD50" s="174"/>
      <c r="AE50" s="174"/>
      <c r="AF50" s="174"/>
      <c r="AG50" s="174"/>
      <c r="AH50" s="174"/>
      <c r="AI50" s="174"/>
      <c r="AJ50" s="174"/>
      <c r="AK50" s="174"/>
      <c r="AL50" s="174"/>
      <c r="AM50" s="174"/>
      <c r="AN50" s="174"/>
      <c r="AO50" s="174"/>
      <c r="AP50" s="174"/>
      <c r="AQ50" s="174"/>
    </row>
    <row r="51" spans="2:43" x14ac:dyDescent="0.2">
      <c r="B51" s="174"/>
      <c r="C51" s="174"/>
      <c r="D51" s="174"/>
      <c r="E51" s="174"/>
      <c r="F51" s="174"/>
      <c r="G51" s="174"/>
      <c r="H51" s="174"/>
      <c r="I51" s="174"/>
      <c r="J51" s="174"/>
      <c r="K51" s="174"/>
      <c r="L51" s="174"/>
      <c r="M51" s="174"/>
      <c r="N51" s="174"/>
      <c r="O51" s="174"/>
      <c r="P51" s="174"/>
      <c r="Q51" s="174"/>
      <c r="R51" s="174"/>
      <c r="S51" s="174"/>
      <c r="T51" s="174"/>
      <c r="U51" s="174"/>
      <c r="V51" s="174"/>
      <c r="W51" s="174"/>
      <c r="X51" s="174"/>
      <c r="Y51" s="174"/>
      <c r="Z51" s="174"/>
      <c r="AA51" s="174"/>
      <c r="AB51" s="174"/>
      <c r="AC51" s="174"/>
      <c r="AD51" s="174"/>
      <c r="AE51" s="174"/>
      <c r="AF51" s="174"/>
      <c r="AG51" s="174"/>
      <c r="AH51" s="174"/>
      <c r="AI51" s="174"/>
      <c r="AJ51" s="174"/>
      <c r="AK51" s="174"/>
      <c r="AL51" s="174"/>
      <c r="AM51" s="174"/>
      <c r="AN51" s="174"/>
      <c r="AO51" s="174"/>
      <c r="AP51" s="174"/>
      <c r="AQ51" s="174"/>
    </row>
    <row r="52" spans="2:43" x14ac:dyDescent="0.2">
      <c r="B52" s="174"/>
      <c r="C52" s="174"/>
      <c r="D52" s="174"/>
      <c r="E52" s="174"/>
      <c r="F52" s="174"/>
      <c r="G52" s="174"/>
      <c r="H52" s="174"/>
      <c r="I52" s="174"/>
      <c r="J52" s="174"/>
      <c r="K52" s="174"/>
      <c r="L52" s="174"/>
      <c r="M52" s="174"/>
      <c r="N52" s="174"/>
      <c r="O52" s="174"/>
      <c r="P52" s="174"/>
      <c r="Q52" s="174"/>
      <c r="R52" s="174"/>
      <c r="S52" s="174"/>
      <c r="T52" s="174"/>
      <c r="U52" s="174"/>
      <c r="V52" s="174"/>
      <c r="W52" s="174"/>
      <c r="X52" s="174"/>
      <c r="Y52" s="174"/>
      <c r="Z52" s="174"/>
      <c r="AA52" s="174"/>
      <c r="AB52" s="174"/>
      <c r="AC52" s="174"/>
      <c r="AD52" s="174"/>
      <c r="AE52" s="174"/>
      <c r="AF52" s="174"/>
      <c r="AG52" s="174"/>
      <c r="AH52" s="174"/>
      <c r="AI52" s="174"/>
      <c r="AJ52" s="174"/>
      <c r="AK52" s="174"/>
      <c r="AL52" s="174"/>
      <c r="AM52" s="174"/>
      <c r="AN52" s="174"/>
      <c r="AO52" s="174"/>
      <c r="AP52" s="174"/>
      <c r="AQ52" s="174"/>
    </row>
    <row r="53" spans="2:43" x14ac:dyDescent="0.2">
      <c r="B53" s="174"/>
      <c r="C53" s="174"/>
      <c r="D53" s="174"/>
      <c r="E53" s="174"/>
      <c r="F53" s="174"/>
      <c r="G53" s="174"/>
      <c r="H53" s="174"/>
      <c r="I53" s="174"/>
      <c r="J53" s="174"/>
      <c r="K53" s="174"/>
      <c r="L53" s="174"/>
      <c r="M53" s="174"/>
      <c r="N53" s="174"/>
      <c r="O53" s="174"/>
      <c r="P53" s="174"/>
      <c r="Q53" s="174"/>
      <c r="R53" s="174"/>
      <c r="S53" s="174"/>
      <c r="T53" s="174"/>
      <c r="U53" s="174"/>
      <c r="V53" s="174"/>
      <c r="W53" s="174"/>
      <c r="X53" s="174"/>
      <c r="Y53" s="174"/>
      <c r="Z53" s="174"/>
      <c r="AA53" s="174"/>
      <c r="AB53" s="174"/>
      <c r="AC53" s="174"/>
      <c r="AD53" s="174"/>
      <c r="AE53" s="174"/>
      <c r="AF53" s="174"/>
      <c r="AG53" s="174"/>
      <c r="AH53" s="174"/>
      <c r="AI53" s="174"/>
      <c r="AJ53" s="174"/>
      <c r="AK53" s="174"/>
      <c r="AL53" s="174"/>
      <c r="AM53" s="174"/>
      <c r="AN53" s="174"/>
      <c r="AO53" s="174"/>
      <c r="AP53" s="174"/>
      <c r="AQ53" s="174"/>
    </row>
    <row r="54" spans="2:43" x14ac:dyDescent="0.2">
      <c r="B54" s="174"/>
      <c r="C54" s="174"/>
      <c r="D54" s="174"/>
      <c r="E54" s="174"/>
      <c r="F54" s="174"/>
      <c r="G54" s="174"/>
      <c r="H54" s="174"/>
      <c r="I54" s="174"/>
      <c r="J54" s="174"/>
      <c r="K54" s="174"/>
      <c r="L54" s="174"/>
      <c r="M54" s="174"/>
      <c r="N54" s="174"/>
      <c r="O54" s="174"/>
      <c r="P54" s="174"/>
      <c r="Q54" s="174"/>
      <c r="R54" s="174"/>
      <c r="S54" s="174"/>
      <c r="T54" s="174"/>
      <c r="U54" s="174"/>
      <c r="V54" s="174"/>
      <c r="W54" s="174"/>
      <c r="X54" s="174"/>
      <c r="Y54" s="174"/>
      <c r="Z54" s="174"/>
      <c r="AA54" s="174"/>
      <c r="AB54" s="174"/>
      <c r="AC54" s="174"/>
      <c r="AD54" s="174"/>
      <c r="AE54" s="174"/>
      <c r="AF54" s="174"/>
      <c r="AG54" s="174"/>
      <c r="AH54" s="174"/>
      <c r="AI54" s="174"/>
      <c r="AJ54" s="174"/>
      <c r="AK54" s="174"/>
      <c r="AL54" s="174"/>
      <c r="AM54" s="174"/>
      <c r="AN54" s="174"/>
      <c r="AO54" s="174"/>
      <c r="AP54" s="174"/>
      <c r="AQ54" s="174"/>
    </row>
    <row r="55" spans="2:43" x14ac:dyDescent="0.2">
      <c r="B55" s="174"/>
      <c r="C55" s="174"/>
      <c r="D55" s="174"/>
      <c r="E55" s="174"/>
      <c r="F55" s="174"/>
      <c r="G55" s="174"/>
      <c r="H55" s="174"/>
      <c r="I55" s="174"/>
      <c r="J55" s="174"/>
      <c r="K55" s="174"/>
      <c r="L55" s="174"/>
      <c r="M55" s="174"/>
      <c r="N55" s="174"/>
      <c r="O55" s="174"/>
      <c r="P55" s="174"/>
      <c r="Q55" s="174"/>
      <c r="R55" s="174"/>
      <c r="S55" s="174"/>
      <c r="T55" s="174"/>
      <c r="U55" s="174"/>
      <c r="V55" s="174"/>
      <c r="W55" s="174"/>
      <c r="X55" s="174"/>
      <c r="Y55" s="174"/>
      <c r="Z55" s="174"/>
      <c r="AA55" s="174"/>
      <c r="AB55" s="174"/>
      <c r="AC55" s="174"/>
      <c r="AD55" s="174"/>
      <c r="AE55" s="174"/>
      <c r="AF55" s="174"/>
      <c r="AG55" s="174"/>
      <c r="AH55" s="174"/>
      <c r="AI55" s="174"/>
      <c r="AJ55" s="174"/>
      <c r="AK55" s="174"/>
      <c r="AL55" s="174"/>
      <c r="AM55" s="174"/>
      <c r="AN55" s="174"/>
      <c r="AO55" s="174"/>
      <c r="AP55" s="174"/>
      <c r="AQ55" s="174"/>
    </row>
    <row r="56" spans="2:43" x14ac:dyDescent="0.2">
      <c r="B56" s="174"/>
      <c r="C56" s="174"/>
      <c r="D56" s="174"/>
      <c r="E56" s="174"/>
      <c r="F56" s="174"/>
      <c r="G56" s="174"/>
      <c r="H56" s="174"/>
      <c r="I56" s="174"/>
      <c r="J56" s="174"/>
      <c r="K56" s="174"/>
      <c r="L56" s="174"/>
      <c r="M56" s="174"/>
      <c r="N56" s="174"/>
      <c r="O56" s="174"/>
      <c r="P56" s="174"/>
      <c r="Q56" s="174"/>
      <c r="R56" s="174"/>
      <c r="S56" s="174"/>
      <c r="T56" s="174"/>
      <c r="U56" s="174"/>
      <c r="V56" s="174"/>
      <c r="W56" s="174"/>
      <c r="X56" s="174"/>
      <c r="Y56" s="174"/>
      <c r="Z56" s="174"/>
      <c r="AA56" s="174"/>
      <c r="AB56" s="174"/>
      <c r="AC56" s="174"/>
      <c r="AD56" s="174"/>
      <c r="AE56" s="174"/>
      <c r="AF56" s="174"/>
      <c r="AG56" s="174"/>
      <c r="AH56" s="174"/>
      <c r="AI56" s="174"/>
      <c r="AJ56" s="174"/>
      <c r="AK56" s="174"/>
      <c r="AL56" s="174"/>
      <c r="AM56" s="174"/>
      <c r="AN56" s="174"/>
      <c r="AO56" s="174"/>
      <c r="AP56" s="174"/>
      <c r="AQ56" s="174"/>
    </row>
    <row r="57" spans="2:43" x14ac:dyDescent="0.2">
      <c r="B57" s="174"/>
      <c r="C57" s="174"/>
      <c r="D57" s="174"/>
      <c r="E57" s="174"/>
      <c r="F57" s="174"/>
      <c r="G57" s="174"/>
      <c r="H57" s="174"/>
      <c r="I57" s="174"/>
      <c r="J57" s="174"/>
      <c r="K57" s="174"/>
      <c r="L57" s="174"/>
      <c r="M57" s="174"/>
      <c r="N57" s="174"/>
      <c r="O57" s="174"/>
      <c r="P57" s="174"/>
      <c r="Q57" s="174"/>
      <c r="R57" s="174"/>
      <c r="S57" s="174"/>
      <c r="T57" s="174"/>
      <c r="U57" s="174"/>
      <c r="V57" s="174"/>
      <c r="W57" s="174"/>
      <c r="X57" s="174"/>
      <c r="Y57" s="174"/>
      <c r="Z57" s="174"/>
      <c r="AA57" s="174"/>
      <c r="AB57" s="174"/>
      <c r="AC57" s="174"/>
      <c r="AD57" s="174"/>
      <c r="AE57" s="174"/>
      <c r="AF57" s="174"/>
      <c r="AG57" s="174"/>
      <c r="AH57" s="174"/>
      <c r="AI57" s="174"/>
      <c r="AJ57" s="174"/>
      <c r="AK57" s="174"/>
      <c r="AL57" s="174"/>
      <c r="AM57" s="174"/>
      <c r="AN57" s="174"/>
      <c r="AO57" s="174"/>
      <c r="AP57" s="174"/>
      <c r="AQ57" s="174"/>
    </row>
    <row r="58" spans="2:43" x14ac:dyDescent="0.2">
      <c r="B58" s="174"/>
      <c r="C58" s="174"/>
      <c r="D58" s="174"/>
      <c r="E58" s="174"/>
      <c r="F58" s="174"/>
      <c r="G58" s="174"/>
      <c r="H58" s="174"/>
      <c r="I58" s="174"/>
      <c r="J58" s="174"/>
      <c r="K58" s="174"/>
      <c r="L58" s="174"/>
      <c r="M58" s="174"/>
      <c r="N58" s="174"/>
      <c r="O58" s="174"/>
      <c r="P58" s="174"/>
      <c r="Q58" s="174"/>
      <c r="R58" s="174"/>
      <c r="S58" s="174"/>
      <c r="T58" s="174"/>
      <c r="U58" s="174"/>
      <c r="V58" s="174"/>
      <c r="W58" s="174"/>
      <c r="X58" s="174"/>
      <c r="Y58" s="174"/>
      <c r="Z58" s="174"/>
      <c r="AA58" s="174"/>
      <c r="AB58" s="174"/>
      <c r="AC58" s="174"/>
      <c r="AD58" s="174"/>
      <c r="AE58" s="174"/>
      <c r="AF58" s="174"/>
      <c r="AG58" s="174"/>
      <c r="AH58" s="174"/>
      <c r="AI58" s="174"/>
      <c r="AJ58" s="174"/>
      <c r="AK58" s="174"/>
      <c r="AL58" s="174"/>
      <c r="AM58" s="174"/>
      <c r="AN58" s="174"/>
      <c r="AO58" s="174"/>
      <c r="AP58" s="174"/>
      <c r="AQ58" s="174"/>
    </row>
    <row r="59" spans="2:43" x14ac:dyDescent="0.2">
      <c r="B59" s="174"/>
      <c r="C59" s="174"/>
      <c r="D59" s="174"/>
      <c r="E59" s="174"/>
      <c r="F59" s="174"/>
      <c r="G59" s="174"/>
      <c r="H59" s="174"/>
      <c r="I59" s="174"/>
      <c r="J59" s="174"/>
      <c r="K59" s="174"/>
      <c r="L59" s="174"/>
      <c r="M59" s="174"/>
      <c r="N59" s="174"/>
      <c r="O59" s="174"/>
      <c r="P59" s="174"/>
      <c r="Q59" s="174"/>
      <c r="R59" s="174"/>
      <c r="S59" s="174"/>
      <c r="T59" s="174"/>
      <c r="U59" s="174"/>
      <c r="V59" s="174"/>
      <c r="W59" s="174"/>
      <c r="X59" s="174"/>
      <c r="Y59" s="174"/>
      <c r="Z59" s="174"/>
      <c r="AA59" s="174"/>
      <c r="AB59" s="174"/>
      <c r="AC59" s="174"/>
      <c r="AD59" s="174"/>
      <c r="AE59" s="174"/>
      <c r="AF59" s="174"/>
      <c r="AG59" s="174"/>
      <c r="AH59" s="174"/>
      <c r="AI59" s="174"/>
      <c r="AJ59" s="174"/>
      <c r="AK59" s="174"/>
      <c r="AL59" s="174"/>
      <c r="AM59" s="174"/>
      <c r="AN59" s="174"/>
      <c r="AO59" s="174"/>
      <c r="AP59" s="174"/>
      <c r="AQ59" s="174"/>
    </row>
    <row r="60" spans="2:43" x14ac:dyDescent="0.2">
      <c r="B60" s="174"/>
      <c r="C60" s="174"/>
      <c r="D60" s="174"/>
      <c r="E60" s="174"/>
      <c r="F60" s="174"/>
      <c r="G60" s="174"/>
      <c r="H60" s="174"/>
      <c r="I60" s="174"/>
      <c r="J60" s="174"/>
      <c r="K60" s="174"/>
      <c r="L60" s="174"/>
      <c r="M60" s="174"/>
      <c r="N60" s="174"/>
      <c r="O60" s="174"/>
      <c r="P60" s="174"/>
      <c r="Q60" s="174"/>
      <c r="R60" s="174"/>
      <c r="S60" s="174"/>
      <c r="T60" s="174"/>
      <c r="U60" s="174"/>
      <c r="V60" s="174"/>
      <c r="W60" s="174"/>
      <c r="X60" s="174"/>
      <c r="Y60" s="174"/>
      <c r="Z60" s="174"/>
      <c r="AA60" s="174"/>
      <c r="AB60" s="174"/>
      <c r="AC60" s="174"/>
      <c r="AD60" s="174"/>
      <c r="AE60" s="174"/>
      <c r="AF60" s="174"/>
      <c r="AG60" s="174"/>
      <c r="AH60" s="174"/>
      <c r="AI60" s="174"/>
      <c r="AJ60" s="174"/>
      <c r="AK60" s="174"/>
      <c r="AL60" s="174"/>
      <c r="AM60" s="174"/>
      <c r="AN60" s="174"/>
      <c r="AO60" s="174"/>
      <c r="AP60" s="174"/>
      <c r="AQ60" s="174"/>
    </row>
    <row r="61" spans="2:43" x14ac:dyDescent="0.2">
      <c r="B61" s="174"/>
      <c r="C61" s="174"/>
      <c r="D61" s="174"/>
      <c r="E61" s="174"/>
      <c r="F61" s="174"/>
      <c r="G61" s="174"/>
      <c r="H61" s="174"/>
      <c r="I61" s="174"/>
      <c r="J61" s="174"/>
      <c r="K61" s="174"/>
      <c r="L61" s="174"/>
      <c r="M61" s="174"/>
      <c r="N61" s="174"/>
      <c r="O61" s="174"/>
      <c r="P61" s="174"/>
      <c r="Q61" s="174"/>
      <c r="R61" s="174"/>
      <c r="S61" s="174"/>
      <c r="T61" s="174"/>
      <c r="U61" s="174"/>
      <c r="V61" s="174"/>
      <c r="W61" s="174"/>
      <c r="X61" s="174"/>
      <c r="Y61" s="174"/>
      <c r="Z61" s="174"/>
      <c r="AA61" s="174"/>
      <c r="AB61" s="174"/>
      <c r="AC61" s="174"/>
      <c r="AD61" s="174"/>
      <c r="AE61" s="174"/>
      <c r="AF61" s="174"/>
      <c r="AG61" s="174"/>
      <c r="AH61" s="174"/>
      <c r="AI61" s="174"/>
      <c r="AJ61" s="174"/>
      <c r="AK61" s="174"/>
      <c r="AL61" s="174"/>
      <c r="AM61" s="174"/>
      <c r="AN61" s="174"/>
      <c r="AO61" s="174"/>
      <c r="AP61" s="174"/>
      <c r="AQ61" s="174"/>
    </row>
    <row r="62" spans="2:43" x14ac:dyDescent="0.2">
      <c r="B62" s="174"/>
      <c r="C62" s="174"/>
      <c r="D62" s="174"/>
      <c r="E62" s="174"/>
      <c r="F62" s="174"/>
      <c r="G62" s="174"/>
      <c r="H62" s="174"/>
      <c r="I62" s="174"/>
      <c r="J62" s="174"/>
      <c r="K62" s="174"/>
      <c r="L62" s="174"/>
      <c r="M62" s="174"/>
      <c r="N62" s="174"/>
      <c r="O62" s="174"/>
      <c r="P62" s="174"/>
      <c r="Q62" s="174"/>
      <c r="R62" s="174"/>
      <c r="S62" s="174"/>
      <c r="T62" s="174"/>
      <c r="U62" s="174"/>
      <c r="V62" s="174"/>
      <c r="W62" s="174"/>
      <c r="X62" s="174"/>
      <c r="Y62" s="174"/>
      <c r="Z62" s="174"/>
      <c r="AA62" s="174"/>
      <c r="AB62" s="174"/>
      <c r="AC62" s="174"/>
      <c r="AD62" s="174"/>
      <c r="AE62" s="174"/>
      <c r="AF62" s="174"/>
      <c r="AG62" s="174"/>
      <c r="AH62" s="174"/>
      <c r="AI62" s="174"/>
      <c r="AJ62" s="174"/>
      <c r="AK62" s="174"/>
      <c r="AL62" s="174"/>
      <c r="AM62" s="174"/>
      <c r="AN62" s="174"/>
      <c r="AO62" s="174"/>
      <c r="AP62" s="174"/>
      <c r="AQ62" s="174"/>
    </row>
    <row r="63" spans="2:43" x14ac:dyDescent="0.2">
      <c r="B63" s="174"/>
      <c r="C63" s="174"/>
      <c r="D63" s="174"/>
      <c r="E63" s="174"/>
      <c r="F63" s="174"/>
      <c r="G63" s="174"/>
      <c r="H63" s="174"/>
      <c r="I63" s="174"/>
      <c r="J63" s="174"/>
      <c r="K63" s="174"/>
      <c r="L63" s="174"/>
      <c r="M63" s="174"/>
      <c r="N63" s="174"/>
      <c r="O63" s="174"/>
      <c r="P63" s="174"/>
      <c r="Q63" s="174"/>
      <c r="R63" s="174"/>
      <c r="S63" s="174"/>
      <c r="T63" s="174"/>
      <c r="U63" s="174"/>
      <c r="V63" s="174"/>
      <c r="W63" s="174"/>
      <c r="X63" s="174"/>
      <c r="Y63" s="174"/>
      <c r="Z63" s="174"/>
      <c r="AA63" s="174"/>
      <c r="AB63" s="174"/>
      <c r="AC63" s="174"/>
      <c r="AD63" s="174"/>
      <c r="AE63" s="174"/>
      <c r="AF63" s="174"/>
      <c r="AG63" s="174"/>
      <c r="AH63" s="174"/>
      <c r="AI63" s="174"/>
      <c r="AJ63" s="174"/>
      <c r="AK63" s="174"/>
      <c r="AL63" s="174"/>
      <c r="AM63" s="174"/>
      <c r="AN63" s="174"/>
      <c r="AO63" s="174"/>
      <c r="AP63" s="174"/>
      <c r="AQ63" s="174"/>
    </row>
    <row r="64" spans="2:43" x14ac:dyDescent="0.2">
      <c r="B64" s="174"/>
      <c r="C64" s="174"/>
      <c r="D64" s="174"/>
      <c r="E64" s="174"/>
      <c r="F64" s="174"/>
      <c r="G64" s="174"/>
      <c r="H64" s="174"/>
      <c r="I64" s="174"/>
      <c r="J64" s="174"/>
      <c r="K64" s="174"/>
      <c r="L64" s="174"/>
      <c r="M64" s="174"/>
      <c r="N64" s="174"/>
      <c r="O64" s="174"/>
      <c r="P64" s="174"/>
      <c r="Q64" s="174"/>
      <c r="R64" s="174"/>
      <c r="S64" s="174"/>
      <c r="T64" s="174"/>
      <c r="U64" s="174"/>
      <c r="V64" s="174"/>
      <c r="W64" s="174"/>
      <c r="X64" s="174"/>
      <c r="Y64" s="174"/>
      <c r="Z64" s="174"/>
      <c r="AA64" s="174"/>
      <c r="AB64" s="174"/>
      <c r="AC64" s="174"/>
      <c r="AD64" s="174"/>
      <c r="AE64" s="174"/>
      <c r="AF64" s="174"/>
      <c r="AG64" s="174"/>
      <c r="AH64" s="174"/>
      <c r="AI64" s="174"/>
      <c r="AJ64" s="174"/>
      <c r="AK64" s="174"/>
      <c r="AL64" s="174"/>
      <c r="AM64" s="174"/>
      <c r="AN64" s="174"/>
      <c r="AO64" s="174"/>
      <c r="AP64" s="174"/>
      <c r="AQ64" s="174"/>
    </row>
    <row r="65" spans="2:43" x14ac:dyDescent="0.2">
      <c r="B65" s="174"/>
      <c r="C65" s="174"/>
      <c r="D65" s="174"/>
      <c r="E65" s="174"/>
      <c r="F65" s="174"/>
      <c r="G65" s="174"/>
      <c r="H65" s="174"/>
      <c r="I65" s="174"/>
      <c r="J65" s="174"/>
      <c r="K65" s="174"/>
      <c r="L65" s="174"/>
      <c r="M65" s="174"/>
      <c r="N65" s="174"/>
      <c r="O65" s="174"/>
      <c r="P65" s="174"/>
      <c r="Q65" s="174"/>
      <c r="R65" s="174"/>
      <c r="S65" s="174"/>
      <c r="T65" s="174"/>
      <c r="U65" s="174"/>
      <c r="V65" s="174"/>
      <c r="W65" s="174"/>
      <c r="X65" s="174"/>
      <c r="Y65" s="174"/>
      <c r="Z65" s="174"/>
      <c r="AA65" s="174"/>
      <c r="AB65" s="174"/>
      <c r="AC65" s="174"/>
      <c r="AD65" s="174"/>
      <c r="AE65" s="174"/>
      <c r="AF65" s="174"/>
      <c r="AG65" s="174"/>
      <c r="AH65" s="174"/>
      <c r="AI65" s="174"/>
      <c r="AJ65" s="174"/>
      <c r="AK65" s="174"/>
      <c r="AL65" s="174"/>
      <c r="AM65" s="174"/>
      <c r="AN65" s="174"/>
      <c r="AO65" s="174"/>
      <c r="AP65" s="174"/>
      <c r="AQ65" s="174"/>
    </row>
  </sheetData>
  <sheetProtection algorithmName="SHA-512" hashValue="p9mY8qtawljlanQqqDNHpWB855zkA5adAWyMGGq1ScnlOGgbM9YKxqyH8wJFWez5KNEaWwuKNAGQfAJO1qoP2A==" saltValue="3DZNrs+VB3VFPmW8ncTWlw==" spinCount="100000" sheet="1" objects="1" formatColumns="0"/>
  <mergeCells count="5">
    <mergeCell ref="N6:S6"/>
    <mergeCell ref="B4:O4"/>
    <mergeCell ref="T6:T7"/>
    <mergeCell ref="U6:U7"/>
    <mergeCell ref="B6:B7"/>
  </mergeCells>
  <phoneticPr fontId="92" type="noConversion"/>
  <conditionalFormatting sqref="G8:G17">
    <cfRule type="expression" dxfId="16" priority="1">
      <formula>$G8="New Construction"</formula>
    </cfRule>
  </conditionalFormatting>
  <hyperlinks>
    <hyperlink ref="F7" r:id="rId1" tooltip="Follow this link to view the Energy Star certified Commercial Refrigerators and Freezers products page" xr:uid="{D650FA3D-A861-4826-8C56-0E7EF4DCF203}"/>
  </hyperlinks>
  <pageMargins left="0.5" right="0.5" top="0.5" bottom="0.5" header="0.3" footer="0.3"/>
  <pageSetup orientation="portrait" r:id="rId2"/>
  <drawing r:id="rId3"/>
  <extLst>
    <ext xmlns:x14="http://schemas.microsoft.com/office/spreadsheetml/2009/9/main" uri="{CCE6A557-97BC-4b89-ADB6-D9C93CAAB3DF}">
      <x14:dataValidations xmlns:xm="http://schemas.microsoft.com/office/excel/2006/main" xWindow="560" yWindow="455" count="5">
        <x14:dataValidation type="list" allowBlank="1" showInputMessage="1" showErrorMessage="1" xr:uid="{946DF7A1-2EE1-4B9A-8D49-DDCDF98DE96E}">
          <x14:formula1>
            <xm:f>'Look Up Tables'!$D$3:$D$4</xm:f>
          </x14:formula1>
          <xm:sqref>H8:H17</xm:sqref>
        </x14:dataValidation>
        <x14:dataValidation type="list" allowBlank="1" showInputMessage="1" showErrorMessage="1" xr:uid="{212B4EFC-166C-4813-9EDF-2AD25A63DA53}">
          <x14:formula1>
            <xm:f>'Look Up Tables'!$B$3:$B$6</xm:f>
          </x14:formula1>
          <xm:sqref>J8:J17</xm:sqref>
        </x14:dataValidation>
        <x14:dataValidation type="list" allowBlank="1" showInputMessage="1" showErrorMessage="1" xr:uid="{0EC7BEFC-B51B-452D-8286-7428B2CF44F1}">
          <x14:formula1>
            <xm:f>'Look Up Tables'!$F$3:$F$4</xm:f>
          </x14:formula1>
          <xm:sqref>L8:L17</xm:sqref>
        </x14:dataValidation>
        <x14:dataValidation type="list" allowBlank="1" showInputMessage="1" showErrorMessage="1" promptTitle="Retrofit Only" prompt="All cases are considered Replace on Burnout. If new Construction, please contact CLEAResult for further assistance._x000a_" xr:uid="{F2503E78-F4EB-4A31-8C83-23BBC8C0A2EF}">
          <x14:formula1>
            <xm:f>'Look Up Tables'!$F$33:$F$34</xm:f>
          </x14:formula1>
          <xm:sqref>G8:G17</xm:sqref>
        </x14:dataValidation>
        <x14:dataValidation type="list" allowBlank="1" showInputMessage="1" showErrorMessage="1" xr:uid="{1643967A-51BA-4964-A4B5-8610C8184D6C}">
          <x14:formula1>
            <xm:f>'Look Up Tables'!$E$9:$E$10</xm:f>
          </x14:formula1>
          <xm:sqref>I8:I17</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47AAC-1D3C-4C02-94E8-008A2B5F2B56}">
  <sheetPr codeName="Sheet6">
    <tabColor theme="8" tint="0.59999389629810485"/>
  </sheetPr>
  <dimension ref="A1:AN65"/>
  <sheetViews>
    <sheetView zoomScale="80" zoomScaleNormal="80" workbookViewId="0">
      <selection activeCell="E10" sqref="E10"/>
    </sheetView>
  </sheetViews>
  <sheetFormatPr defaultColWidth="8.75" defaultRowHeight="14.25" x14ac:dyDescent="0.2"/>
  <cols>
    <col min="1" max="1" width="3.625" style="169" customWidth="1"/>
    <col min="2" max="2" width="6.375" style="169" customWidth="1"/>
    <col min="3" max="5" width="17.5" style="169" customWidth="1"/>
    <col min="6" max="6" width="16.875" style="169" bestFit="1" customWidth="1"/>
    <col min="7" max="7" width="14.125" style="169" customWidth="1"/>
    <col min="8" max="8" width="15.625" style="169" customWidth="1"/>
    <col min="9" max="10" width="12.625" style="169" customWidth="1"/>
    <col min="11" max="12" width="16.25" style="169" customWidth="1"/>
    <col min="13" max="13" width="9.25" style="169" customWidth="1"/>
    <col min="14" max="15" width="12.625" style="169" customWidth="1"/>
    <col min="16" max="16" width="8.75" style="169" hidden="1" customWidth="1"/>
    <col min="17" max="17" width="11.125" style="169" customWidth="1"/>
    <col min="18" max="23" width="8.75" style="169"/>
    <col min="24" max="24" width="19.75" style="169" customWidth="1"/>
    <col min="25" max="16384" width="8.75" style="169"/>
  </cols>
  <sheetData>
    <row r="1" spans="1:40" x14ac:dyDescent="0.2">
      <c r="A1" s="168" t="s">
        <v>686</v>
      </c>
      <c r="P1" s="169" t="s">
        <v>687</v>
      </c>
    </row>
    <row r="2" spans="1:40" ht="9.75" customHeight="1" x14ac:dyDescent="0.2"/>
    <row r="3" spans="1:40" ht="34.5" customHeight="1" x14ac:dyDescent="0.5">
      <c r="B3" s="170" t="s">
        <v>229</v>
      </c>
      <c r="C3" s="171"/>
      <c r="D3" s="171"/>
      <c r="E3" s="171"/>
      <c r="F3" s="171"/>
      <c r="G3" s="171"/>
      <c r="H3" s="171"/>
    </row>
    <row r="4" spans="1:40" ht="28.9" customHeight="1" x14ac:dyDescent="0.2">
      <c r="B4" s="515" t="s">
        <v>211</v>
      </c>
      <c r="C4" s="515"/>
      <c r="D4" s="515"/>
      <c r="E4" s="515"/>
      <c r="F4" s="515"/>
      <c r="G4" s="515"/>
      <c r="H4" s="515"/>
      <c r="I4" s="515"/>
      <c r="J4" s="515"/>
      <c r="K4" s="515"/>
      <c r="L4" s="515"/>
      <c r="M4" s="515"/>
      <c r="N4" s="515"/>
      <c r="S4" s="459"/>
      <c r="T4" s="459"/>
      <c r="U4" s="459"/>
      <c r="V4" s="459"/>
      <c r="W4" s="459"/>
      <c r="X4" s="459"/>
    </row>
    <row r="5" spans="1:40" ht="9" customHeight="1" thickBot="1" x14ac:dyDescent="0.3">
      <c r="B5" s="172"/>
      <c r="C5" s="172"/>
      <c r="D5" s="172"/>
      <c r="E5" s="172"/>
      <c r="F5" s="172"/>
      <c r="G5" s="172"/>
      <c r="S5" s="459"/>
      <c r="T5" s="459"/>
      <c r="U5" s="459"/>
      <c r="V5" s="459"/>
      <c r="W5" s="459"/>
      <c r="X5" s="459"/>
    </row>
    <row r="6" spans="1:40" s="173" customFormat="1" ht="22.15" customHeight="1" thickBot="1" x14ac:dyDescent="0.25">
      <c r="B6" s="577" t="s">
        <v>242</v>
      </c>
      <c r="C6" s="579" t="s">
        <v>688</v>
      </c>
      <c r="D6" s="580"/>
      <c r="E6" s="580"/>
      <c r="F6" s="580"/>
      <c r="G6" s="580"/>
      <c r="H6" s="580"/>
      <c r="I6" s="580"/>
      <c r="J6" s="580"/>
      <c r="K6" s="580"/>
      <c r="L6" s="580"/>
      <c r="M6" s="581"/>
      <c r="N6" s="582" t="s">
        <v>689</v>
      </c>
      <c r="O6" s="583"/>
      <c r="P6" s="584" t="s">
        <v>228</v>
      </c>
      <c r="Q6" s="577" t="s">
        <v>690</v>
      </c>
      <c r="S6" s="459"/>
      <c r="T6" s="459"/>
      <c r="U6" s="459"/>
      <c r="V6" s="459"/>
      <c r="W6" s="459"/>
      <c r="X6" s="459"/>
    </row>
    <row r="7" spans="1:40" s="174" customFormat="1" ht="33.75" customHeight="1" thickBot="1" x14ac:dyDescent="0.25">
      <c r="B7" s="578"/>
      <c r="C7" s="228" t="s">
        <v>691</v>
      </c>
      <c r="D7" s="235" t="s">
        <v>80</v>
      </c>
      <c r="E7" s="235" t="s">
        <v>82</v>
      </c>
      <c r="F7" s="229" t="s">
        <v>84</v>
      </c>
      <c r="G7" s="229" t="s">
        <v>86</v>
      </c>
      <c r="H7" s="229" t="s">
        <v>692</v>
      </c>
      <c r="I7" s="229" t="s">
        <v>98</v>
      </c>
      <c r="J7" s="229" t="s">
        <v>698</v>
      </c>
      <c r="K7" s="229" t="s">
        <v>699</v>
      </c>
      <c r="L7" s="229" t="s">
        <v>700</v>
      </c>
      <c r="M7" s="238" t="s">
        <v>94</v>
      </c>
      <c r="N7" s="208" t="s">
        <v>131</v>
      </c>
      <c r="O7" s="209" t="s">
        <v>227</v>
      </c>
      <c r="P7" s="584"/>
      <c r="Q7" s="578"/>
      <c r="S7" s="459"/>
      <c r="T7" s="459"/>
      <c r="U7" s="459"/>
      <c r="V7" s="459"/>
      <c r="W7" s="459"/>
      <c r="X7" s="459"/>
    </row>
    <row r="8" spans="1:40" s="173" customFormat="1" ht="21.75" customHeight="1" x14ac:dyDescent="0.2">
      <c r="B8" s="448">
        <v>1</v>
      </c>
      <c r="C8" s="193"/>
      <c r="D8" s="195"/>
      <c r="E8" s="195"/>
      <c r="F8" s="195"/>
      <c r="G8" s="195"/>
      <c r="H8" s="195"/>
      <c r="I8" s="195"/>
      <c r="J8" s="195"/>
      <c r="K8" s="466"/>
      <c r="L8" s="466"/>
      <c r="M8" s="196"/>
      <c r="N8" s="469">
        <f>IFERROR(IF(F8="Retrofit",ROUND('Look Up Tables'!M115*M8,2),0),"")</f>
        <v>0</v>
      </c>
      <c r="O8" s="211">
        <f>IFERROR(IF(F8="Retrofit",ROUND(('Look Up Tables'!M115/8760)*'Evap Fan Motors'!M8,4),0),"")</f>
        <v>0</v>
      </c>
      <c r="P8" s="174">
        <f>IFERROR(N8*'Project Summary'!$M$7+O8*'Project Summary'!$M$8,"")</f>
        <v>0</v>
      </c>
      <c r="Q8" s="221" t="str">
        <f>IFERROR(P8*'Project Summary'!$F$37/'Project Summary'!$E$37,"")</f>
        <v/>
      </c>
      <c r="R8" s="174"/>
      <c r="S8" s="459"/>
      <c r="T8" s="459"/>
      <c r="U8" s="459"/>
      <c r="V8" s="459"/>
      <c r="W8" s="459"/>
      <c r="X8" s="459"/>
      <c r="Y8" s="174"/>
      <c r="Z8" s="174"/>
      <c r="AA8" s="174"/>
      <c r="AB8" s="174"/>
      <c r="AC8" s="174"/>
      <c r="AD8" s="174"/>
      <c r="AE8" s="174"/>
      <c r="AF8" s="174"/>
      <c r="AG8" s="174"/>
      <c r="AH8" s="174"/>
      <c r="AI8" s="174"/>
      <c r="AJ8" s="174"/>
      <c r="AK8" s="174"/>
      <c r="AL8" s="174"/>
      <c r="AM8" s="174"/>
      <c r="AN8" s="174"/>
    </row>
    <row r="9" spans="1:40" s="173" customFormat="1" ht="21.75" customHeight="1" x14ac:dyDescent="0.2">
      <c r="B9" s="389">
        <v>2</v>
      </c>
      <c r="C9" s="197"/>
      <c r="D9" s="199"/>
      <c r="E9" s="199"/>
      <c r="F9" s="199"/>
      <c r="G9" s="199"/>
      <c r="H9" s="199"/>
      <c r="I9" s="199"/>
      <c r="J9" s="199"/>
      <c r="K9" s="467"/>
      <c r="L9" s="467"/>
      <c r="M9" s="200"/>
      <c r="N9" s="470">
        <f>IFERROR(IF(F9="Retrofit",ROUND('Look Up Tables'!M116*M9,2),0),"")</f>
        <v>0</v>
      </c>
      <c r="O9" s="213">
        <f>IFERROR(IF(F9="Retrofit",ROUND(('Look Up Tables'!M116/8760)*'Evap Fan Motors'!M9,4),0),"")</f>
        <v>0</v>
      </c>
      <c r="P9" s="174">
        <f>IFERROR(N9*'Project Summary'!$M$7+O9*'Project Summary'!$M$8,"")</f>
        <v>0</v>
      </c>
      <c r="Q9" s="183" t="str">
        <f>IFERROR(P9*'Project Summary'!$F$37/'Project Summary'!$E$37,"")</f>
        <v/>
      </c>
      <c r="R9" s="174"/>
      <c r="S9" s="459"/>
      <c r="T9" s="459"/>
      <c r="U9" s="459"/>
      <c r="V9" s="459"/>
      <c r="W9" s="459"/>
      <c r="X9" s="459"/>
      <c r="Y9" s="174"/>
      <c r="Z9" s="174"/>
      <c r="AA9" s="174"/>
      <c r="AB9" s="174"/>
      <c r="AC9" s="174"/>
      <c r="AD9" s="174"/>
      <c r="AE9" s="174"/>
      <c r="AF9" s="174"/>
      <c r="AG9" s="174"/>
      <c r="AH9" s="174"/>
      <c r="AI9" s="174"/>
      <c r="AJ9" s="174"/>
      <c r="AK9" s="174"/>
      <c r="AL9" s="174"/>
      <c r="AM9" s="174"/>
      <c r="AN9" s="174"/>
    </row>
    <row r="10" spans="1:40" s="173" customFormat="1" ht="21.75" customHeight="1" x14ac:dyDescent="0.2">
      <c r="B10" s="389">
        <v>3</v>
      </c>
      <c r="C10" s="197"/>
      <c r="D10" s="199"/>
      <c r="E10" s="199"/>
      <c r="F10" s="199"/>
      <c r="G10" s="199"/>
      <c r="H10" s="199"/>
      <c r="I10" s="199"/>
      <c r="J10" s="199"/>
      <c r="K10" s="467"/>
      <c r="L10" s="467"/>
      <c r="M10" s="200"/>
      <c r="N10" s="470">
        <f>IFERROR(IF(F10="Retrofit",ROUND('Look Up Tables'!M117*M10,2),0),"")</f>
        <v>0</v>
      </c>
      <c r="O10" s="213">
        <f>IFERROR(IF(F10="Retrofit",ROUND(('Look Up Tables'!M117/8760)*'Evap Fan Motors'!M10,4),0),"")</f>
        <v>0</v>
      </c>
      <c r="P10" s="174">
        <f>IFERROR(N10*'Project Summary'!$M$7+O10*'Project Summary'!$M$8,"")</f>
        <v>0</v>
      </c>
      <c r="Q10" s="183" t="str">
        <f>IFERROR(P10*'Project Summary'!$F$37/'Project Summary'!$E$37,"")</f>
        <v/>
      </c>
      <c r="R10" s="174"/>
      <c r="S10" s="459"/>
      <c r="T10" s="459"/>
      <c r="U10" s="459"/>
      <c r="V10" s="459"/>
      <c r="W10" s="459"/>
      <c r="X10" s="459"/>
      <c r="Y10" s="174"/>
      <c r="Z10" s="174"/>
      <c r="AA10" s="174"/>
      <c r="AB10" s="174"/>
      <c r="AC10" s="174"/>
      <c r="AD10" s="174"/>
      <c r="AE10" s="174"/>
      <c r="AF10" s="174"/>
      <c r="AG10" s="174"/>
      <c r="AH10" s="174"/>
      <c r="AI10" s="174"/>
      <c r="AJ10" s="174"/>
      <c r="AK10" s="174"/>
      <c r="AL10" s="174"/>
      <c r="AM10" s="174"/>
      <c r="AN10" s="174"/>
    </row>
    <row r="11" spans="1:40" s="173" customFormat="1" ht="21.75" customHeight="1" x14ac:dyDescent="0.2">
      <c r="B11" s="389">
        <v>4</v>
      </c>
      <c r="C11" s="197"/>
      <c r="D11" s="199"/>
      <c r="E11" s="199"/>
      <c r="F11" s="199"/>
      <c r="G11" s="199"/>
      <c r="H11" s="199"/>
      <c r="I11" s="199"/>
      <c r="J11" s="199"/>
      <c r="K11" s="467"/>
      <c r="L11" s="467"/>
      <c r="M11" s="200"/>
      <c r="N11" s="470">
        <f>IFERROR(IF(F11="Retrofit",ROUND('Look Up Tables'!M118*M11,2),0),"")</f>
        <v>0</v>
      </c>
      <c r="O11" s="213">
        <f>IFERROR(IF(F11="Retrofit",ROUND(('Look Up Tables'!M118/8760)*'Evap Fan Motors'!M11,4),0),"")</f>
        <v>0</v>
      </c>
      <c r="P11" s="174">
        <f>IFERROR(N11*'Project Summary'!$M$7+O11*'Project Summary'!$M$8,"")</f>
        <v>0</v>
      </c>
      <c r="Q11" s="183" t="str">
        <f>IFERROR(P11*'Project Summary'!$F$37/'Project Summary'!$E$37,"")</f>
        <v/>
      </c>
      <c r="R11" s="174"/>
      <c r="S11" s="459"/>
      <c r="T11" s="459"/>
      <c r="U11" s="459"/>
      <c r="V11" s="459"/>
      <c r="W11" s="459"/>
      <c r="X11" s="459"/>
      <c r="Y11" s="174"/>
      <c r="Z11" s="174"/>
      <c r="AA11" s="174"/>
      <c r="AB11" s="174"/>
      <c r="AC11" s="174"/>
      <c r="AD11" s="174"/>
      <c r="AE11" s="174"/>
      <c r="AF11" s="174"/>
      <c r="AG11" s="174"/>
      <c r="AH11" s="174"/>
      <c r="AI11" s="174"/>
      <c r="AJ11" s="174"/>
      <c r="AK11" s="174"/>
      <c r="AL11" s="174"/>
      <c r="AM11" s="174"/>
      <c r="AN11" s="174"/>
    </row>
    <row r="12" spans="1:40" s="173" customFormat="1" ht="21.75" customHeight="1" x14ac:dyDescent="0.2">
      <c r="B12" s="389">
        <v>5</v>
      </c>
      <c r="C12" s="197"/>
      <c r="D12" s="199"/>
      <c r="E12" s="199"/>
      <c r="F12" s="199"/>
      <c r="G12" s="199"/>
      <c r="H12" s="199"/>
      <c r="I12" s="199"/>
      <c r="J12" s="199"/>
      <c r="K12" s="467"/>
      <c r="L12" s="467"/>
      <c r="M12" s="200"/>
      <c r="N12" s="470">
        <f>IFERROR(IF(F12="Retrofit",ROUND('Look Up Tables'!M119*M12,2),0),"")</f>
        <v>0</v>
      </c>
      <c r="O12" s="213">
        <f>IFERROR(IF(F12="Retrofit",ROUND(('Look Up Tables'!M119/8760)*'Evap Fan Motors'!M12,4),0),"")</f>
        <v>0</v>
      </c>
      <c r="P12" s="174">
        <f>IFERROR(N12*'Project Summary'!$M$7+O12*'Project Summary'!$M$8,"")</f>
        <v>0</v>
      </c>
      <c r="Q12" s="183" t="str">
        <f>IFERROR(P12*'Project Summary'!$F$37/'Project Summary'!$E$37,"")</f>
        <v/>
      </c>
      <c r="R12" s="174"/>
      <c r="S12" s="459"/>
      <c r="T12" s="459"/>
      <c r="U12" s="459"/>
      <c r="V12" s="459"/>
      <c r="W12" s="459"/>
      <c r="X12" s="459"/>
      <c r="Y12" s="174"/>
      <c r="Z12" s="174"/>
      <c r="AA12" s="174"/>
      <c r="AB12" s="174"/>
      <c r="AC12" s="174"/>
      <c r="AD12" s="174"/>
      <c r="AE12" s="174"/>
      <c r="AF12" s="174"/>
      <c r="AG12" s="174"/>
      <c r="AH12" s="174"/>
      <c r="AI12" s="174"/>
      <c r="AJ12" s="174"/>
      <c r="AK12" s="174"/>
      <c r="AL12" s="174"/>
      <c r="AM12" s="174"/>
      <c r="AN12" s="174"/>
    </row>
    <row r="13" spans="1:40" s="173" customFormat="1" ht="21.75" customHeight="1" x14ac:dyDescent="0.2">
      <c r="B13" s="389">
        <v>6</v>
      </c>
      <c r="C13" s="197"/>
      <c r="D13" s="199"/>
      <c r="E13" s="199"/>
      <c r="F13" s="199"/>
      <c r="G13" s="199"/>
      <c r="H13" s="199"/>
      <c r="I13" s="199"/>
      <c r="J13" s="199"/>
      <c r="K13" s="467"/>
      <c r="L13" s="467"/>
      <c r="M13" s="200"/>
      <c r="N13" s="470">
        <f>IFERROR(IF(F13="Retrofit",ROUND('Look Up Tables'!M120*M13,2),0),"")</f>
        <v>0</v>
      </c>
      <c r="O13" s="213">
        <f>IFERROR(IF(F13="Retrofit",ROUND(('Look Up Tables'!M120/8760)*'Evap Fan Motors'!M13,4),0),"")</f>
        <v>0</v>
      </c>
      <c r="P13" s="174">
        <f>IFERROR(N13*'Project Summary'!$M$7+O13*'Project Summary'!$M$8,"")</f>
        <v>0</v>
      </c>
      <c r="Q13" s="183" t="str">
        <f>IFERROR(P13*'Project Summary'!$F$37/'Project Summary'!$E$37,"")</f>
        <v/>
      </c>
      <c r="R13" s="174"/>
      <c r="S13" s="459"/>
      <c r="T13" s="459"/>
      <c r="U13" s="459"/>
      <c r="V13" s="459"/>
      <c r="W13" s="459"/>
      <c r="X13" s="459"/>
      <c r="Y13" s="174"/>
      <c r="Z13" s="174"/>
      <c r="AA13" s="174"/>
      <c r="AB13" s="174"/>
      <c r="AC13" s="174"/>
      <c r="AD13" s="174"/>
      <c r="AE13" s="174"/>
      <c r="AF13" s="174"/>
      <c r="AG13" s="174"/>
      <c r="AH13" s="174"/>
      <c r="AI13" s="174"/>
      <c r="AJ13" s="174"/>
      <c r="AK13" s="174"/>
      <c r="AL13" s="174"/>
      <c r="AM13" s="174"/>
      <c r="AN13" s="174"/>
    </row>
    <row r="14" spans="1:40" s="173" customFormat="1" ht="21.75" customHeight="1" x14ac:dyDescent="0.2">
      <c r="B14" s="389">
        <v>7</v>
      </c>
      <c r="C14" s="197"/>
      <c r="D14" s="199"/>
      <c r="E14" s="199"/>
      <c r="F14" s="199"/>
      <c r="G14" s="199"/>
      <c r="H14" s="199"/>
      <c r="I14" s="199"/>
      <c r="J14" s="199"/>
      <c r="K14" s="467"/>
      <c r="L14" s="467"/>
      <c r="M14" s="200"/>
      <c r="N14" s="470">
        <f>IFERROR(IF(F14="Retrofit",ROUND('Look Up Tables'!M121*M14,2),0),"")</f>
        <v>0</v>
      </c>
      <c r="O14" s="213">
        <f>IFERROR(IF(F14="Retrofit",ROUND(('Look Up Tables'!M121/8760)*'Evap Fan Motors'!M14,4),0),"")</f>
        <v>0</v>
      </c>
      <c r="P14" s="174">
        <f>IFERROR(N14*'Project Summary'!$M$7+O14*'Project Summary'!$M$8,"")</f>
        <v>0</v>
      </c>
      <c r="Q14" s="183" t="str">
        <f>IFERROR(P14*'Project Summary'!$F$37/'Project Summary'!$E$37,"")</f>
        <v/>
      </c>
      <c r="R14" s="174"/>
      <c r="S14" s="459"/>
      <c r="T14" s="459"/>
      <c r="U14" s="459"/>
      <c r="V14" s="459"/>
      <c r="W14" s="459"/>
      <c r="X14" s="459"/>
      <c r="Y14" s="174"/>
      <c r="Z14" s="174"/>
      <c r="AA14" s="174"/>
      <c r="AB14" s="174"/>
      <c r="AC14" s="174"/>
      <c r="AD14" s="174"/>
      <c r="AE14" s="174"/>
      <c r="AF14" s="174"/>
      <c r="AG14" s="174"/>
      <c r="AH14" s="174"/>
      <c r="AI14" s="174"/>
      <c r="AJ14" s="174"/>
      <c r="AK14" s="174"/>
      <c r="AL14" s="174"/>
      <c r="AM14" s="174"/>
      <c r="AN14" s="174"/>
    </row>
    <row r="15" spans="1:40" s="173" customFormat="1" ht="21.75" customHeight="1" x14ac:dyDescent="0.2">
      <c r="B15" s="389">
        <v>8</v>
      </c>
      <c r="C15" s="197"/>
      <c r="D15" s="199"/>
      <c r="E15" s="199"/>
      <c r="F15" s="199"/>
      <c r="G15" s="199"/>
      <c r="H15" s="199"/>
      <c r="I15" s="199"/>
      <c r="J15" s="199"/>
      <c r="K15" s="467"/>
      <c r="L15" s="467"/>
      <c r="M15" s="200"/>
      <c r="N15" s="470">
        <f>IFERROR(IF(F15="Retrofit",ROUND('Look Up Tables'!M122*M15,2),0),"")</f>
        <v>0</v>
      </c>
      <c r="O15" s="213">
        <f>IFERROR(IF(F15="Retrofit",ROUND(('Look Up Tables'!M122/8760)*'Evap Fan Motors'!M15,4),0),"")</f>
        <v>0</v>
      </c>
      <c r="P15" s="174">
        <f>IFERROR(N15*'Project Summary'!$M$7+O15*'Project Summary'!$M$8,"")</f>
        <v>0</v>
      </c>
      <c r="Q15" s="183" t="str">
        <f>IFERROR(P15*'Project Summary'!$F$37/'Project Summary'!$E$37,"")</f>
        <v/>
      </c>
      <c r="R15" s="174"/>
      <c r="S15" s="459"/>
      <c r="T15" s="459"/>
      <c r="U15" s="459"/>
      <c r="V15" s="459"/>
      <c r="W15" s="459"/>
      <c r="X15" s="459"/>
      <c r="Y15" s="174"/>
      <c r="Z15" s="174"/>
      <c r="AA15" s="174"/>
      <c r="AB15" s="174"/>
      <c r="AC15" s="174"/>
      <c r="AD15" s="174"/>
      <c r="AE15" s="174"/>
      <c r="AF15" s="174"/>
      <c r="AG15" s="174"/>
      <c r="AH15" s="174"/>
      <c r="AI15" s="174"/>
      <c r="AJ15" s="174"/>
      <c r="AK15" s="174"/>
      <c r="AL15" s="174"/>
      <c r="AM15" s="174"/>
      <c r="AN15" s="174"/>
    </row>
    <row r="16" spans="1:40" s="173" customFormat="1" ht="21.75" customHeight="1" x14ac:dyDescent="0.2">
      <c r="B16" s="389">
        <v>9</v>
      </c>
      <c r="C16" s="197"/>
      <c r="D16" s="199"/>
      <c r="E16" s="199"/>
      <c r="F16" s="199"/>
      <c r="G16" s="199"/>
      <c r="H16" s="199"/>
      <c r="I16" s="199"/>
      <c r="J16" s="199"/>
      <c r="K16" s="467"/>
      <c r="L16" s="467"/>
      <c r="M16" s="200"/>
      <c r="N16" s="470">
        <f>IFERROR(IF(F16="Retrofit",ROUND('Look Up Tables'!M123*M16,2),0),"")</f>
        <v>0</v>
      </c>
      <c r="O16" s="213">
        <f>IFERROR(IF(F16="Retrofit",ROUND(('Look Up Tables'!M123/8760)*'Evap Fan Motors'!M16,4),0),"")</f>
        <v>0</v>
      </c>
      <c r="P16" s="174">
        <f>IFERROR(N16*'Project Summary'!$M$7+O16*'Project Summary'!$M$8,"")</f>
        <v>0</v>
      </c>
      <c r="Q16" s="183" t="str">
        <f>IFERROR(P16*'Project Summary'!$F$37/'Project Summary'!$E$37,"")</f>
        <v/>
      </c>
      <c r="R16" s="174"/>
      <c r="S16" s="459"/>
      <c r="T16" s="459"/>
      <c r="U16" s="459"/>
      <c r="V16" s="459"/>
      <c r="W16" s="459"/>
      <c r="X16" s="459"/>
      <c r="Y16" s="174"/>
      <c r="Z16" s="174"/>
      <c r="AA16" s="174"/>
      <c r="AB16" s="174"/>
      <c r="AC16" s="174"/>
      <c r="AD16" s="174"/>
      <c r="AE16" s="174"/>
      <c r="AF16" s="174"/>
      <c r="AG16" s="174"/>
      <c r="AH16" s="174"/>
      <c r="AI16" s="174"/>
      <c r="AJ16" s="174"/>
      <c r="AK16" s="174"/>
      <c r="AL16" s="174"/>
      <c r="AM16" s="174"/>
      <c r="AN16" s="174"/>
    </row>
    <row r="17" spans="2:40" s="173" customFormat="1" ht="21.75" customHeight="1" thickBot="1" x14ac:dyDescent="0.25">
      <c r="B17" s="390">
        <v>10</v>
      </c>
      <c r="C17" s="202"/>
      <c r="D17" s="205"/>
      <c r="E17" s="205"/>
      <c r="F17" s="205"/>
      <c r="G17" s="205"/>
      <c r="H17" s="205"/>
      <c r="I17" s="205"/>
      <c r="J17" s="205"/>
      <c r="K17" s="468"/>
      <c r="L17" s="468"/>
      <c r="M17" s="206"/>
      <c r="N17" s="471">
        <f>IFERROR(IF(F17="Retrofit",ROUND('Look Up Tables'!M124*M17,2),0),"")</f>
        <v>0</v>
      </c>
      <c r="O17" s="215">
        <f>IFERROR(IF(F17="Retrofit",ROUND(('Look Up Tables'!M124/8760)*'Evap Fan Motors'!M17,4),0),"")</f>
        <v>0</v>
      </c>
      <c r="P17" s="174">
        <f>IFERROR(N17*'Project Summary'!$M$7+O17*'Project Summary'!$M$8,"")</f>
        <v>0</v>
      </c>
      <c r="Q17" s="354" t="str">
        <f>IFERROR(P17*'Project Summary'!$F$37/'Project Summary'!$E$37,"")</f>
        <v/>
      </c>
      <c r="R17" s="174"/>
      <c r="S17" s="174"/>
      <c r="T17" s="174"/>
      <c r="U17" s="174"/>
      <c r="V17" s="174"/>
      <c r="W17" s="174"/>
      <c r="X17" s="174"/>
      <c r="Y17" s="174"/>
      <c r="Z17" s="174"/>
      <c r="AA17" s="174"/>
      <c r="AB17" s="174"/>
      <c r="AC17" s="174"/>
      <c r="AD17" s="174"/>
      <c r="AE17" s="174"/>
      <c r="AF17" s="174"/>
      <c r="AG17" s="174"/>
      <c r="AH17" s="174"/>
      <c r="AI17" s="174"/>
      <c r="AJ17" s="174"/>
      <c r="AK17" s="174"/>
      <c r="AL17" s="174"/>
      <c r="AM17" s="174"/>
      <c r="AN17" s="174"/>
    </row>
    <row r="18" spans="2:40" s="173" customFormat="1" ht="22.15" customHeight="1" x14ac:dyDescent="0.2">
      <c r="B18" s="174"/>
      <c r="C18" s="174"/>
      <c r="D18" s="174"/>
      <c r="E18" s="174"/>
      <c r="F18" s="174"/>
      <c r="G18" s="174"/>
      <c r="H18" s="174"/>
      <c r="I18" s="174"/>
      <c r="J18" s="174"/>
      <c r="K18" s="174"/>
      <c r="L18" s="174"/>
      <c r="M18" s="174"/>
      <c r="N18" s="174"/>
      <c r="O18" s="174"/>
      <c r="P18" s="174"/>
      <c r="Q18" s="174"/>
      <c r="R18" s="174"/>
      <c r="S18" s="174"/>
      <c r="T18" s="174"/>
      <c r="U18" s="174"/>
      <c r="V18" s="174"/>
      <c r="W18" s="174"/>
      <c r="X18" s="174"/>
      <c r="Y18" s="174"/>
      <c r="Z18" s="174"/>
      <c r="AA18" s="174"/>
      <c r="AB18" s="174"/>
      <c r="AC18" s="174"/>
      <c r="AD18" s="174"/>
      <c r="AE18" s="174"/>
      <c r="AF18" s="174"/>
      <c r="AG18" s="174"/>
      <c r="AH18" s="174"/>
      <c r="AI18" s="174"/>
      <c r="AJ18" s="174"/>
      <c r="AK18" s="174"/>
      <c r="AL18" s="174"/>
      <c r="AM18" s="174"/>
      <c r="AN18" s="174"/>
    </row>
    <row r="19" spans="2:40" s="173" customFormat="1" ht="22.15" customHeight="1" x14ac:dyDescent="0.2">
      <c r="B19" s="174"/>
      <c r="C19" s="174"/>
      <c r="D19" s="174"/>
      <c r="E19" s="174"/>
      <c r="F19" s="174"/>
      <c r="G19" s="174"/>
      <c r="H19" s="174"/>
      <c r="I19" s="174"/>
      <c r="J19" s="174"/>
      <c r="K19" s="174"/>
      <c r="L19" s="174"/>
      <c r="M19" s="174"/>
      <c r="N19" s="174"/>
      <c r="O19" s="174"/>
      <c r="P19" s="174"/>
      <c r="Q19" s="174"/>
      <c r="R19" s="174"/>
      <c r="S19" s="174"/>
      <c r="T19" s="174"/>
      <c r="U19" s="174"/>
      <c r="V19" s="174"/>
      <c r="W19" s="174"/>
      <c r="X19" s="174"/>
      <c r="Y19" s="174"/>
      <c r="Z19" s="174"/>
      <c r="AA19" s="174"/>
      <c r="AB19" s="174"/>
      <c r="AC19" s="174"/>
      <c r="AD19" s="174"/>
      <c r="AE19" s="174"/>
      <c r="AF19" s="174"/>
      <c r="AG19" s="174"/>
      <c r="AH19" s="174"/>
      <c r="AI19" s="174"/>
      <c r="AJ19" s="174"/>
      <c r="AK19" s="174"/>
      <c r="AL19" s="174"/>
      <c r="AM19" s="174"/>
      <c r="AN19" s="174"/>
    </row>
    <row r="20" spans="2:40" ht="9" customHeight="1" x14ac:dyDescent="0.2">
      <c r="B20" s="174"/>
      <c r="C20" s="174"/>
      <c r="D20" s="174"/>
      <c r="E20" s="174"/>
      <c r="F20" s="174"/>
      <c r="G20" s="174"/>
      <c r="H20" s="174"/>
      <c r="I20" s="174"/>
      <c r="J20" s="174"/>
      <c r="K20" s="174"/>
      <c r="L20" s="174"/>
      <c r="M20" s="174"/>
      <c r="N20" s="174"/>
      <c r="O20" s="174"/>
      <c r="P20" s="174"/>
      <c r="Q20" s="174"/>
      <c r="R20" s="174"/>
      <c r="S20" s="174"/>
      <c r="T20" s="174"/>
      <c r="U20" s="174"/>
      <c r="V20" s="174"/>
      <c r="W20" s="174"/>
      <c r="X20" s="174"/>
      <c r="Y20" s="174"/>
      <c r="Z20" s="174"/>
      <c r="AA20" s="174"/>
      <c r="AB20" s="174"/>
      <c r="AC20" s="174"/>
      <c r="AD20" s="174"/>
      <c r="AE20" s="174"/>
      <c r="AF20" s="174"/>
      <c r="AG20" s="174"/>
      <c r="AH20" s="174"/>
      <c r="AI20" s="174"/>
      <c r="AJ20" s="174"/>
      <c r="AK20" s="174"/>
      <c r="AL20" s="174"/>
      <c r="AM20" s="174"/>
      <c r="AN20" s="174"/>
    </row>
    <row r="21" spans="2:40" x14ac:dyDescent="0.2">
      <c r="B21" s="174"/>
      <c r="C21" s="174"/>
      <c r="D21" s="174"/>
      <c r="E21" s="174"/>
      <c r="F21" s="174"/>
      <c r="G21" s="174"/>
      <c r="H21" s="174"/>
      <c r="I21" s="174"/>
      <c r="J21" s="174"/>
      <c r="K21" s="174"/>
      <c r="L21" s="174"/>
      <c r="M21" s="174"/>
      <c r="N21" s="174"/>
      <c r="O21" s="174"/>
      <c r="P21" s="174"/>
      <c r="Q21" s="174"/>
      <c r="R21" s="174"/>
      <c r="S21" s="174"/>
      <c r="T21" s="174"/>
      <c r="U21" s="174"/>
      <c r="V21" s="174"/>
      <c r="W21" s="174"/>
      <c r="X21" s="174"/>
      <c r="Y21" s="174"/>
      <c r="Z21" s="174"/>
      <c r="AA21" s="174"/>
      <c r="AB21" s="174"/>
      <c r="AC21" s="174"/>
      <c r="AD21" s="174"/>
      <c r="AE21" s="174"/>
      <c r="AF21" s="174"/>
      <c r="AG21" s="174"/>
      <c r="AH21" s="174"/>
      <c r="AI21" s="174"/>
      <c r="AJ21" s="174"/>
      <c r="AK21" s="174"/>
      <c r="AL21" s="174"/>
      <c r="AM21" s="174"/>
      <c r="AN21" s="174"/>
    </row>
    <row r="22" spans="2:40" x14ac:dyDescent="0.2">
      <c r="B22" s="174"/>
      <c r="C22" s="174"/>
      <c r="D22" s="174"/>
      <c r="E22" s="174"/>
      <c r="F22" s="174"/>
      <c r="G22" s="174"/>
      <c r="H22" s="174"/>
      <c r="I22" s="174"/>
      <c r="J22" s="174"/>
      <c r="K22" s="174"/>
      <c r="L22" s="174"/>
      <c r="M22" s="174"/>
      <c r="N22" s="174"/>
      <c r="O22" s="174"/>
      <c r="P22" s="174"/>
      <c r="Q22" s="174"/>
      <c r="R22" s="174"/>
      <c r="S22" s="174"/>
      <c r="T22" s="174"/>
      <c r="U22" s="174"/>
      <c r="V22" s="174"/>
      <c r="W22" s="174"/>
      <c r="X22" s="174"/>
      <c r="Y22" s="174"/>
      <c r="Z22" s="174"/>
      <c r="AA22" s="174"/>
      <c r="AB22" s="174"/>
      <c r="AC22" s="174"/>
      <c r="AD22" s="174"/>
      <c r="AE22" s="174"/>
      <c r="AF22" s="174"/>
      <c r="AG22" s="174"/>
      <c r="AH22" s="174"/>
      <c r="AI22" s="174"/>
      <c r="AJ22" s="174"/>
      <c r="AK22" s="174"/>
      <c r="AL22" s="174"/>
      <c r="AM22" s="174"/>
      <c r="AN22" s="174"/>
    </row>
    <row r="23" spans="2:40" x14ac:dyDescent="0.2">
      <c r="B23" s="174"/>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174"/>
      <c r="AB23" s="174"/>
      <c r="AC23" s="174"/>
      <c r="AD23" s="174"/>
      <c r="AE23" s="174"/>
      <c r="AF23" s="174"/>
      <c r="AG23" s="174"/>
      <c r="AH23" s="174"/>
      <c r="AI23" s="174"/>
      <c r="AJ23" s="174"/>
      <c r="AK23" s="174"/>
      <c r="AL23" s="174"/>
      <c r="AM23" s="174"/>
      <c r="AN23" s="174"/>
    </row>
    <row r="24" spans="2:40" x14ac:dyDescent="0.2">
      <c r="B24" s="174"/>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174"/>
      <c r="AB24" s="174"/>
      <c r="AC24" s="174"/>
      <c r="AD24" s="174"/>
      <c r="AE24" s="174"/>
      <c r="AF24" s="174"/>
      <c r="AG24" s="174"/>
      <c r="AH24" s="174"/>
      <c r="AI24" s="174"/>
      <c r="AJ24" s="174"/>
      <c r="AK24" s="174"/>
      <c r="AL24" s="174"/>
      <c r="AM24" s="174"/>
      <c r="AN24" s="174"/>
    </row>
    <row r="25" spans="2:40" x14ac:dyDescent="0.2">
      <c r="B25" s="174"/>
      <c r="C25" s="174"/>
      <c r="D25" s="174"/>
      <c r="E25" s="174"/>
      <c r="F25" s="174"/>
      <c r="G25" s="174"/>
      <c r="H25" s="174"/>
      <c r="I25" s="174"/>
      <c r="J25" s="174"/>
      <c r="K25" s="174"/>
      <c r="L25" s="174"/>
      <c r="M25" s="174"/>
      <c r="N25" s="174"/>
      <c r="O25" s="174"/>
      <c r="P25" s="174"/>
      <c r="Q25" s="174"/>
      <c r="R25" s="174"/>
      <c r="S25" s="174"/>
      <c r="T25" s="174"/>
      <c r="U25" s="174"/>
      <c r="V25" s="174"/>
      <c r="W25" s="174"/>
      <c r="X25" s="174"/>
      <c r="Y25" s="174"/>
      <c r="Z25" s="174"/>
      <c r="AA25" s="174"/>
      <c r="AB25" s="174"/>
      <c r="AC25" s="174"/>
      <c r="AD25" s="174"/>
      <c r="AE25" s="174"/>
      <c r="AF25" s="174"/>
      <c r="AG25" s="174"/>
      <c r="AH25" s="174"/>
      <c r="AI25" s="174"/>
      <c r="AJ25" s="174"/>
      <c r="AK25" s="174"/>
      <c r="AL25" s="174"/>
      <c r="AM25" s="174"/>
      <c r="AN25" s="174"/>
    </row>
    <row r="26" spans="2:40" x14ac:dyDescent="0.2">
      <c r="B26" s="174"/>
      <c r="C26" s="174"/>
      <c r="D26" s="174"/>
      <c r="E26" s="174"/>
      <c r="F26" s="174"/>
      <c r="G26" s="174"/>
      <c r="H26" s="174"/>
      <c r="I26" s="174"/>
      <c r="J26" s="174"/>
      <c r="K26" s="174"/>
      <c r="L26" s="174"/>
      <c r="M26" s="174"/>
      <c r="N26" s="174"/>
      <c r="O26" s="174"/>
      <c r="P26" s="174"/>
      <c r="Q26" s="174"/>
      <c r="R26" s="174"/>
      <c r="S26" s="174"/>
      <c r="T26" s="174"/>
      <c r="U26" s="174"/>
      <c r="V26" s="174"/>
      <c r="W26" s="174"/>
      <c r="X26" s="174"/>
      <c r="Y26" s="174"/>
      <c r="Z26" s="174"/>
      <c r="AA26" s="174"/>
      <c r="AB26" s="174"/>
      <c r="AC26" s="174"/>
      <c r="AD26" s="174"/>
      <c r="AE26" s="174"/>
      <c r="AF26" s="174"/>
      <c r="AG26" s="174"/>
      <c r="AH26" s="174"/>
      <c r="AI26" s="174"/>
      <c r="AJ26" s="174"/>
      <c r="AK26" s="174"/>
      <c r="AL26" s="174"/>
      <c r="AM26" s="174"/>
      <c r="AN26" s="174"/>
    </row>
    <row r="27" spans="2:40" x14ac:dyDescent="0.2">
      <c r="B27" s="174"/>
      <c r="C27" s="174"/>
      <c r="D27" s="174"/>
      <c r="E27" s="174"/>
      <c r="F27" s="174"/>
      <c r="G27" s="174"/>
      <c r="H27" s="174"/>
      <c r="I27" s="174"/>
      <c r="J27" s="174"/>
      <c r="K27" s="174"/>
      <c r="L27" s="174"/>
      <c r="M27" s="174"/>
      <c r="N27" s="174"/>
      <c r="O27" s="174"/>
      <c r="P27" s="174"/>
      <c r="Q27" s="174"/>
      <c r="R27" s="174"/>
      <c r="S27" s="174"/>
      <c r="T27" s="174"/>
      <c r="U27" s="174"/>
      <c r="V27" s="174"/>
      <c r="W27" s="174"/>
      <c r="X27" s="174"/>
      <c r="Y27" s="174"/>
      <c r="Z27" s="174"/>
      <c r="AA27" s="174"/>
      <c r="AB27" s="174"/>
      <c r="AC27" s="174"/>
      <c r="AD27" s="174"/>
      <c r="AE27" s="174"/>
      <c r="AF27" s="174"/>
      <c r="AG27" s="174"/>
      <c r="AH27" s="174"/>
      <c r="AI27" s="174"/>
      <c r="AJ27" s="174"/>
      <c r="AK27" s="174"/>
      <c r="AL27" s="174"/>
      <c r="AM27" s="174"/>
      <c r="AN27" s="174"/>
    </row>
    <row r="28" spans="2:40" x14ac:dyDescent="0.2">
      <c r="B28" s="174"/>
      <c r="C28" s="174"/>
      <c r="D28" s="174"/>
      <c r="E28" s="174"/>
      <c r="F28" s="174"/>
      <c r="G28" s="174"/>
      <c r="H28" s="174"/>
      <c r="I28" s="174"/>
      <c r="J28" s="174"/>
      <c r="K28" s="174"/>
      <c r="L28" s="174"/>
      <c r="M28" s="174"/>
      <c r="N28" s="174"/>
      <c r="O28" s="174"/>
      <c r="P28" s="174"/>
      <c r="Q28" s="174"/>
      <c r="R28" s="174"/>
      <c r="S28" s="174"/>
      <c r="T28" s="174"/>
      <c r="U28" s="174"/>
      <c r="V28" s="174"/>
      <c r="W28" s="174"/>
      <c r="X28" s="174"/>
      <c r="Y28" s="174"/>
      <c r="Z28" s="174"/>
      <c r="AA28" s="174"/>
      <c r="AB28" s="174"/>
      <c r="AC28" s="174"/>
      <c r="AD28" s="174"/>
      <c r="AE28" s="174"/>
      <c r="AF28" s="174"/>
      <c r="AG28" s="174"/>
      <c r="AH28" s="174"/>
      <c r="AI28" s="174"/>
      <c r="AJ28" s="174"/>
      <c r="AK28" s="174"/>
      <c r="AL28" s="174"/>
      <c r="AM28" s="174"/>
      <c r="AN28" s="174"/>
    </row>
    <row r="29" spans="2:40" x14ac:dyDescent="0.2">
      <c r="B29" s="174"/>
      <c r="C29" s="174"/>
      <c r="D29" s="174"/>
      <c r="E29" s="174"/>
      <c r="F29" s="174"/>
      <c r="G29" s="174"/>
      <c r="H29" s="174"/>
      <c r="I29" s="174"/>
      <c r="J29" s="174"/>
      <c r="K29" s="174"/>
      <c r="L29" s="174"/>
      <c r="M29" s="174"/>
      <c r="N29" s="174"/>
      <c r="O29" s="174"/>
      <c r="P29" s="174"/>
      <c r="Q29" s="174"/>
      <c r="R29" s="174"/>
      <c r="S29" s="174"/>
      <c r="T29" s="174"/>
      <c r="U29" s="174"/>
      <c r="V29" s="174"/>
      <c r="W29" s="174"/>
      <c r="X29" s="174"/>
      <c r="Y29" s="174"/>
      <c r="Z29" s="174"/>
      <c r="AA29" s="174"/>
      <c r="AB29" s="174"/>
      <c r="AC29" s="174"/>
      <c r="AD29" s="174"/>
      <c r="AE29" s="174"/>
      <c r="AF29" s="174"/>
      <c r="AG29" s="174"/>
      <c r="AH29" s="174"/>
      <c r="AI29" s="174"/>
      <c r="AJ29" s="174"/>
      <c r="AK29" s="174"/>
      <c r="AL29" s="174"/>
      <c r="AM29" s="174"/>
      <c r="AN29" s="174"/>
    </row>
    <row r="30" spans="2:40" x14ac:dyDescent="0.2">
      <c r="B30" s="174"/>
      <c r="C30" s="174"/>
      <c r="D30" s="174"/>
      <c r="E30" s="174"/>
      <c r="F30" s="174"/>
      <c r="G30" s="174"/>
      <c r="H30" s="174"/>
      <c r="I30" s="174"/>
      <c r="J30" s="174"/>
      <c r="K30" s="174"/>
      <c r="L30" s="174"/>
      <c r="M30" s="174"/>
      <c r="N30" s="174"/>
      <c r="O30" s="174"/>
      <c r="P30" s="174"/>
      <c r="Q30" s="174"/>
      <c r="R30" s="174"/>
      <c r="S30" s="174"/>
      <c r="T30" s="174"/>
      <c r="U30" s="174"/>
      <c r="V30" s="174"/>
      <c r="W30" s="174"/>
      <c r="X30" s="174"/>
      <c r="Y30" s="174"/>
      <c r="Z30" s="174"/>
      <c r="AA30" s="174"/>
      <c r="AB30" s="174"/>
      <c r="AC30" s="174"/>
      <c r="AD30" s="174"/>
      <c r="AE30" s="174"/>
      <c r="AF30" s="174"/>
      <c r="AG30" s="174"/>
      <c r="AH30" s="174"/>
      <c r="AI30" s="174"/>
      <c r="AJ30" s="174"/>
      <c r="AK30" s="174"/>
      <c r="AL30" s="174"/>
      <c r="AM30" s="174"/>
      <c r="AN30" s="174"/>
    </row>
    <row r="31" spans="2:40" x14ac:dyDescent="0.2">
      <c r="B31" s="174"/>
      <c r="C31" s="174"/>
      <c r="D31" s="174"/>
      <c r="E31" s="174"/>
      <c r="F31" s="174"/>
      <c r="G31" s="174"/>
      <c r="H31" s="174"/>
      <c r="I31" s="174"/>
      <c r="J31" s="174"/>
      <c r="K31" s="174"/>
      <c r="L31" s="174"/>
      <c r="M31" s="174"/>
      <c r="N31" s="174"/>
      <c r="O31" s="174"/>
      <c r="P31" s="174"/>
      <c r="Q31" s="174"/>
      <c r="R31" s="174"/>
      <c r="S31" s="174"/>
      <c r="T31" s="174"/>
      <c r="U31" s="174"/>
      <c r="V31" s="174"/>
      <c r="W31" s="174"/>
      <c r="X31" s="174"/>
      <c r="Y31" s="174"/>
      <c r="Z31" s="174"/>
      <c r="AA31" s="174"/>
      <c r="AB31" s="174"/>
      <c r="AC31" s="174"/>
      <c r="AD31" s="174"/>
      <c r="AE31" s="174"/>
      <c r="AF31" s="174"/>
      <c r="AG31" s="174"/>
      <c r="AH31" s="174"/>
      <c r="AI31" s="174"/>
      <c r="AJ31" s="174"/>
      <c r="AK31" s="174"/>
      <c r="AL31" s="174"/>
      <c r="AM31" s="174"/>
      <c r="AN31" s="174"/>
    </row>
    <row r="32" spans="2:40" x14ac:dyDescent="0.2">
      <c r="B32" s="174"/>
      <c r="C32" s="174"/>
      <c r="D32" s="174"/>
      <c r="E32" s="174"/>
      <c r="F32" s="174"/>
      <c r="G32" s="174"/>
      <c r="H32" s="174"/>
      <c r="I32" s="174"/>
      <c r="J32" s="174"/>
      <c r="K32" s="174"/>
      <c r="L32" s="174"/>
      <c r="M32" s="174"/>
      <c r="N32" s="174"/>
      <c r="O32" s="174"/>
      <c r="P32" s="174"/>
      <c r="Q32" s="174"/>
      <c r="R32" s="174"/>
      <c r="S32" s="174"/>
      <c r="T32" s="174"/>
      <c r="U32" s="174"/>
      <c r="V32" s="174"/>
      <c r="W32" s="174"/>
      <c r="X32" s="174"/>
      <c r="Y32" s="174"/>
      <c r="Z32" s="174"/>
      <c r="AA32" s="174"/>
      <c r="AB32" s="174"/>
      <c r="AC32" s="174"/>
      <c r="AD32" s="174"/>
      <c r="AE32" s="174"/>
      <c r="AF32" s="174"/>
      <c r="AG32" s="174"/>
      <c r="AH32" s="174"/>
      <c r="AI32" s="174"/>
      <c r="AJ32" s="174"/>
      <c r="AK32" s="174"/>
      <c r="AL32" s="174"/>
      <c r="AM32" s="174"/>
      <c r="AN32" s="174"/>
    </row>
    <row r="33" spans="2:40" x14ac:dyDescent="0.2">
      <c r="B33" s="174"/>
      <c r="C33" s="174"/>
      <c r="D33" s="174"/>
      <c r="E33" s="174"/>
      <c r="F33" s="174"/>
      <c r="G33" s="174"/>
      <c r="H33" s="174"/>
      <c r="I33" s="174"/>
      <c r="J33" s="174"/>
      <c r="K33" s="174"/>
      <c r="L33" s="174"/>
      <c r="M33" s="174"/>
      <c r="N33" s="174"/>
      <c r="O33" s="174"/>
      <c r="P33" s="174"/>
      <c r="Q33" s="174"/>
      <c r="R33" s="174"/>
      <c r="S33" s="174"/>
      <c r="T33" s="174"/>
      <c r="U33" s="174"/>
      <c r="V33" s="174"/>
      <c r="W33" s="174"/>
      <c r="X33" s="174"/>
      <c r="Y33" s="174"/>
      <c r="Z33" s="174"/>
      <c r="AA33" s="174"/>
      <c r="AB33" s="174"/>
      <c r="AC33" s="174"/>
      <c r="AD33" s="174"/>
      <c r="AE33" s="174"/>
      <c r="AF33" s="174"/>
      <c r="AG33" s="174"/>
      <c r="AH33" s="174"/>
      <c r="AI33" s="174"/>
      <c r="AJ33" s="174"/>
      <c r="AK33" s="174"/>
      <c r="AL33" s="174"/>
      <c r="AM33" s="174"/>
      <c r="AN33" s="174"/>
    </row>
    <row r="34" spans="2:40" x14ac:dyDescent="0.2">
      <c r="B34" s="174"/>
      <c r="C34" s="174"/>
      <c r="D34" s="174"/>
      <c r="E34" s="174"/>
      <c r="F34" s="174"/>
      <c r="G34" s="174"/>
      <c r="H34" s="174"/>
      <c r="I34" s="174"/>
      <c r="J34" s="174"/>
      <c r="K34" s="174"/>
      <c r="L34" s="174"/>
      <c r="M34" s="174"/>
      <c r="N34" s="174"/>
      <c r="O34" s="174"/>
      <c r="P34" s="174"/>
      <c r="Q34" s="174"/>
      <c r="R34" s="174"/>
      <c r="S34" s="174"/>
      <c r="T34" s="174"/>
      <c r="U34" s="174"/>
      <c r="V34" s="174"/>
      <c r="W34" s="174"/>
      <c r="X34" s="174"/>
      <c r="Y34" s="174"/>
      <c r="Z34" s="174"/>
      <c r="AA34" s="174"/>
      <c r="AB34" s="174"/>
      <c r="AC34" s="174"/>
      <c r="AD34" s="174"/>
      <c r="AE34" s="174"/>
      <c r="AF34" s="174"/>
      <c r="AG34" s="174"/>
      <c r="AH34" s="174"/>
      <c r="AI34" s="174"/>
      <c r="AJ34" s="174"/>
      <c r="AK34" s="174"/>
      <c r="AL34" s="174"/>
      <c r="AM34" s="174"/>
      <c r="AN34" s="174"/>
    </row>
    <row r="35" spans="2:40" x14ac:dyDescent="0.2">
      <c r="B35" s="174"/>
      <c r="C35" s="174"/>
      <c r="D35" s="174"/>
      <c r="E35" s="174"/>
      <c r="F35" s="174"/>
      <c r="G35" s="174"/>
      <c r="H35" s="174"/>
      <c r="I35" s="174"/>
      <c r="J35" s="174"/>
      <c r="K35" s="174"/>
      <c r="L35" s="174"/>
      <c r="M35" s="174"/>
      <c r="N35" s="174"/>
      <c r="O35" s="174"/>
      <c r="P35" s="174"/>
      <c r="Q35" s="174"/>
      <c r="R35" s="174"/>
      <c r="S35" s="174"/>
      <c r="T35" s="174"/>
      <c r="U35" s="174"/>
      <c r="V35" s="174"/>
      <c r="W35" s="174"/>
      <c r="X35" s="174"/>
      <c r="Y35" s="174"/>
      <c r="Z35" s="174"/>
      <c r="AA35" s="174"/>
      <c r="AB35" s="174"/>
      <c r="AC35" s="174"/>
      <c r="AD35" s="174"/>
      <c r="AE35" s="174"/>
      <c r="AF35" s="174"/>
      <c r="AG35" s="174"/>
      <c r="AH35" s="174"/>
      <c r="AI35" s="174"/>
      <c r="AJ35" s="174"/>
      <c r="AK35" s="174"/>
      <c r="AL35" s="174"/>
      <c r="AM35" s="174"/>
      <c r="AN35" s="174"/>
    </row>
    <row r="36" spans="2:40" x14ac:dyDescent="0.2">
      <c r="B36" s="174"/>
      <c r="C36" s="174"/>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4"/>
      <c r="AM36" s="174"/>
      <c r="AN36" s="174"/>
    </row>
    <row r="37" spans="2:40" x14ac:dyDescent="0.2">
      <c r="B37" s="174"/>
      <c r="C37" s="174"/>
      <c r="D37" s="174"/>
      <c r="E37" s="174"/>
      <c r="F37" s="174"/>
      <c r="G37" s="174"/>
      <c r="H37" s="174"/>
      <c r="I37" s="174"/>
      <c r="J37" s="174"/>
      <c r="K37" s="174"/>
      <c r="L37" s="174"/>
      <c r="M37" s="174"/>
      <c r="N37" s="174"/>
      <c r="O37" s="174"/>
      <c r="P37" s="174"/>
      <c r="Q37" s="174"/>
      <c r="R37" s="174"/>
      <c r="S37" s="174"/>
      <c r="T37" s="174"/>
      <c r="U37" s="174"/>
      <c r="V37" s="174"/>
      <c r="W37" s="174"/>
      <c r="X37" s="174"/>
      <c r="Y37" s="174"/>
      <c r="Z37" s="174"/>
      <c r="AA37" s="174"/>
      <c r="AB37" s="174"/>
      <c r="AC37" s="174"/>
      <c r="AD37" s="174"/>
      <c r="AE37" s="174"/>
      <c r="AF37" s="174"/>
      <c r="AG37" s="174"/>
      <c r="AH37" s="174"/>
      <c r="AI37" s="174"/>
      <c r="AJ37" s="174"/>
      <c r="AK37" s="174"/>
      <c r="AL37" s="174"/>
      <c r="AM37" s="174"/>
      <c r="AN37" s="174"/>
    </row>
    <row r="38" spans="2:40" x14ac:dyDescent="0.2">
      <c r="B38" s="174"/>
      <c r="C38" s="174"/>
      <c r="D38" s="174"/>
      <c r="E38" s="174"/>
      <c r="F38" s="174"/>
      <c r="G38" s="174"/>
      <c r="H38" s="174"/>
      <c r="I38" s="174"/>
      <c r="J38" s="174"/>
      <c r="K38" s="174"/>
      <c r="L38" s="174"/>
      <c r="M38" s="174"/>
      <c r="N38" s="174"/>
      <c r="O38" s="174"/>
      <c r="P38" s="174"/>
      <c r="Q38" s="174"/>
      <c r="R38" s="174"/>
      <c r="S38" s="174"/>
      <c r="T38" s="174"/>
      <c r="U38" s="174"/>
      <c r="V38" s="174"/>
      <c r="W38" s="174"/>
      <c r="X38" s="174"/>
      <c r="Y38" s="174"/>
      <c r="Z38" s="174"/>
      <c r="AA38" s="174"/>
      <c r="AB38" s="174"/>
      <c r="AC38" s="174"/>
      <c r="AD38" s="174"/>
      <c r="AE38" s="174"/>
      <c r="AF38" s="174"/>
      <c r="AG38" s="174"/>
      <c r="AH38" s="174"/>
      <c r="AI38" s="174"/>
      <c r="AJ38" s="174"/>
      <c r="AK38" s="174"/>
      <c r="AL38" s="174"/>
      <c r="AM38" s="174"/>
      <c r="AN38" s="174"/>
    </row>
    <row r="39" spans="2:40" x14ac:dyDescent="0.2">
      <c r="B39" s="174"/>
      <c r="C39" s="174"/>
      <c r="D39" s="174"/>
      <c r="E39" s="174"/>
      <c r="F39" s="174"/>
      <c r="G39" s="174"/>
      <c r="H39" s="174"/>
      <c r="I39" s="174"/>
      <c r="J39" s="174"/>
      <c r="K39" s="174"/>
      <c r="L39" s="174"/>
      <c r="M39" s="174"/>
      <c r="N39" s="174"/>
      <c r="O39" s="174"/>
      <c r="P39" s="174"/>
      <c r="Q39" s="174"/>
      <c r="R39" s="174"/>
      <c r="S39" s="174"/>
      <c r="T39" s="174"/>
      <c r="U39" s="174"/>
      <c r="V39" s="174"/>
      <c r="W39" s="174"/>
      <c r="X39" s="174"/>
      <c r="Y39" s="174"/>
      <c r="Z39" s="174"/>
      <c r="AA39" s="174"/>
      <c r="AB39" s="174"/>
      <c r="AC39" s="174"/>
      <c r="AD39" s="174"/>
      <c r="AE39" s="174"/>
      <c r="AF39" s="174"/>
      <c r="AG39" s="174"/>
      <c r="AH39" s="174"/>
      <c r="AI39" s="174"/>
      <c r="AJ39" s="174"/>
      <c r="AK39" s="174"/>
      <c r="AL39" s="174"/>
      <c r="AM39" s="174"/>
      <c r="AN39" s="174"/>
    </row>
    <row r="40" spans="2:40" x14ac:dyDescent="0.2">
      <c r="B40" s="174"/>
      <c r="C40" s="174"/>
      <c r="D40" s="174"/>
      <c r="E40" s="174"/>
      <c r="F40" s="174"/>
      <c r="G40" s="174"/>
      <c r="H40" s="174"/>
      <c r="I40" s="174"/>
      <c r="J40" s="174"/>
      <c r="K40" s="174"/>
      <c r="L40" s="174"/>
      <c r="M40" s="174"/>
      <c r="N40" s="174"/>
      <c r="O40" s="174"/>
      <c r="P40" s="174"/>
      <c r="Q40" s="174"/>
      <c r="R40" s="174"/>
      <c r="S40" s="174"/>
      <c r="T40" s="174"/>
      <c r="U40" s="174"/>
      <c r="V40" s="174"/>
      <c r="W40" s="174"/>
      <c r="X40" s="174"/>
      <c r="Y40" s="174"/>
      <c r="Z40" s="174"/>
      <c r="AA40" s="174"/>
      <c r="AB40" s="174"/>
      <c r="AC40" s="174"/>
      <c r="AD40" s="174"/>
      <c r="AE40" s="174"/>
      <c r="AF40" s="174"/>
      <c r="AG40" s="174"/>
      <c r="AH40" s="174"/>
      <c r="AI40" s="174"/>
      <c r="AJ40" s="174"/>
      <c r="AK40" s="174"/>
      <c r="AL40" s="174"/>
      <c r="AM40" s="174"/>
      <c r="AN40" s="174"/>
    </row>
    <row r="41" spans="2:40" x14ac:dyDescent="0.2">
      <c r="B41" s="174"/>
      <c r="C41" s="174"/>
      <c r="D41" s="174"/>
      <c r="E41" s="174"/>
      <c r="F41" s="174"/>
      <c r="G41" s="174"/>
      <c r="H41" s="174"/>
      <c r="I41" s="174"/>
      <c r="J41" s="174"/>
      <c r="K41" s="174"/>
      <c r="L41" s="174"/>
      <c r="M41" s="174"/>
      <c r="N41" s="174"/>
      <c r="O41" s="174"/>
      <c r="P41" s="174"/>
      <c r="Q41" s="174"/>
      <c r="R41" s="174"/>
      <c r="S41" s="174"/>
      <c r="T41" s="174"/>
      <c r="U41" s="174"/>
      <c r="V41" s="174"/>
      <c r="W41" s="174"/>
      <c r="X41" s="174"/>
      <c r="Y41" s="174"/>
      <c r="Z41" s="174"/>
      <c r="AA41" s="174"/>
      <c r="AB41" s="174"/>
      <c r="AC41" s="174"/>
      <c r="AD41" s="174"/>
      <c r="AE41" s="174"/>
      <c r="AF41" s="174"/>
      <c r="AG41" s="174"/>
      <c r="AH41" s="174"/>
      <c r="AI41" s="174"/>
      <c r="AJ41" s="174"/>
      <c r="AK41" s="174"/>
      <c r="AL41" s="174"/>
      <c r="AM41" s="174"/>
      <c r="AN41" s="174"/>
    </row>
    <row r="42" spans="2:40" x14ac:dyDescent="0.2">
      <c r="B42" s="174"/>
      <c r="C42" s="174"/>
      <c r="D42" s="174"/>
      <c r="E42" s="174"/>
      <c r="F42" s="174"/>
      <c r="G42" s="174"/>
      <c r="H42" s="174"/>
      <c r="I42" s="174"/>
      <c r="J42" s="174"/>
      <c r="K42" s="174"/>
      <c r="L42" s="174"/>
      <c r="M42" s="174"/>
      <c r="N42" s="174"/>
      <c r="O42" s="174"/>
      <c r="P42" s="174"/>
      <c r="Q42" s="174"/>
      <c r="R42" s="174"/>
      <c r="S42" s="174"/>
      <c r="T42" s="174"/>
      <c r="U42" s="174"/>
      <c r="V42" s="174"/>
      <c r="W42" s="174"/>
      <c r="X42" s="174"/>
      <c r="Y42" s="174"/>
      <c r="Z42" s="174"/>
      <c r="AA42" s="174"/>
      <c r="AB42" s="174"/>
      <c r="AC42" s="174"/>
      <c r="AD42" s="174"/>
      <c r="AE42" s="174"/>
      <c r="AF42" s="174"/>
      <c r="AG42" s="174"/>
      <c r="AH42" s="174"/>
      <c r="AI42" s="174"/>
      <c r="AJ42" s="174"/>
      <c r="AK42" s="174"/>
      <c r="AL42" s="174"/>
      <c r="AM42" s="174"/>
      <c r="AN42" s="174"/>
    </row>
    <row r="43" spans="2:40" x14ac:dyDescent="0.2">
      <c r="B43" s="174"/>
      <c r="C43" s="174"/>
      <c r="D43" s="174"/>
      <c r="E43" s="174"/>
      <c r="F43" s="174"/>
      <c r="G43" s="174"/>
      <c r="H43" s="174"/>
      <c r="I43" s="174"/>
      <c r="J43" s="174"/>
      <c r="K43" s="174"/>
      <c r="L43" s="174"/>
      <c r="M43" s="174"/>
      <c r="N43" s="174"/>
      <c r="O43" s="174"/>
      <c r="P43" s="174"/>
      <c r="Q43" s="174"/>
      <c r="R43" s="174"/>
      <c r="S43" s="174"/>
      <c r="T43" s="174"/>
      <c r="U43" s="174"/>
      <c r="V43" s="174"/>
      <c r="W43" s="174"/>
      <c r="X43" s="174"/>
      <c r="Y43" s="174"/>
      <c r="Z43" s="174"/>
      <c r="AA43" s="174"/>
      <c r="AB43" s="174"/>
      <c r="AC43" s="174"/>
      <c r="AD43" s="174"/>
      <c r="AE43" s="174"/>
      <c r="AF43" s="174"/>
      <c r="AG43" s="174"/>
      <c r="AH43" s="174"/>
      <c r="AI43" s="174"/>
      <c r="AJ43" s="174"/>
      <c r="AK43" s="174"/>
      <c r="AL43" s="174"/>
      <c r="AM43" s="174"/>
      <c r="AN43" s="174"/>
    </row>
    <row r="44" spans="2:40" x14ac:dyDescent="0.2">
      <c r="B44" s="174"/>
      <c r="C44" s="174"/>
      <c r="D44" s="174"/>
      <c r="E44" s="174"/>
      <c r="F44" s="174"/>
      <c r="G44" s="174"/>
      <c r="H44" s="174"/>
      <c r="I44" s="174"/>
      <c r="J44" s="174"/>
      <c r="K44" s="174"/>
      <c r="L44" s="174"/>
      <c r="M44" s="174"/>
      <c r="N44" s="174"/>
      <c r="O44" s="174"/>
      <c r="P44" s="174"/>
      <c r="Q44" s="174"/>
      <c r="R44" s="174"/>
      <c r="S44" s="174"/>
      <c r="T44" s="174"/>
      <c r="U44" s="174"/>
      <c r="V44" s="174"/>
      <c r="W44" s="174"/>
      <c r="X44" s="174"/>
      <c r="Y44" s="174"/>
      <c r="Z44" s="174"/>
      <c r="AA44" s="174"/>
      <c r="AB44" s="174"/>
      <c r="AC44" s="174"/>
      <c r="AD44" s="174"/>
      <c r="AE44" s="174"/>
      <c r="AF44" s="174"/>
      <c r="AG44" s="174"/>
      <c r="AH44" s="174"/>
      <c r="AI44" s="174"/>
      <c r="AJ44" s="174"/>
      <c r="AK44" s="174"/>
      <c r="AL44" s="174"/>
      <c r="AM44" s="174"/>
      <c r="AN44" s="174"/>
    </row>
    <row r="45" spans="2:40" x14ac:dyDescent="0.2">
      <c r="B45" s="174"/>
      <c r="C45" s="174"/>
      <c r="D45" s="174"/>
      <c r="E45" s="174"/>
      <c r="F45" s="174"/>
      <c r="G45" s="174"/>
      <c r="H45" s="174"/>
      <c r="I45" s="174"/>
      <c r="J45" s="174"/>
      <c r="K45" s="174"/>
      <c r="L45" s="174"/>
      <c r="M45" s="174"/>
      <c r="N45" s="174"/>
      <c r="O45" s="174"/>
      <c r="P45" s="174"/>
      <c r="Q45" s="174"/>
      <c r="R45" s="174"/>
      <c r="S45" s="174"/>
      <c r="T45" s="174"/>
      <c r="U45" s="174"/>
      <c r="V45" s="174"/>
      <c r="W45" s="174"/>
      <c r="X45" s="174"/>
      <c r="Y45" s="174"/>
      <c r="Z45" s="174"/>
      <c r="AA45" s="174"/>
      <c r="AB45" s="174"/>
      <c r="AC45" s="174"/>
      <c r="AD45" s="174"/>
      <c r="AE45" s="174"/>
      <c r="AF45" s="174"/>
      <c r="AG45" s="174"/>
      <c r="AH45" s="174"/>
      <c r="AI45" s="174"/>
      <c r="AJ45" s="174"/>
      <c r="AK45" s="174"/>
      <c r="AL45" s="174"/>
      <c r="AM45" s="174"/>
      <c r="AN45" s="174"/>
    </row>
    <row r="46" spans="2:40" x14ac:dyDescent="0.2">
      <c r="B46" s="174"/>
      <c r="C46" s="174"/>
      <c r="D46" s="174"/>
      <c r="E46" s="174"/>
      <c r="F46" s="174"/>
      <c r="G46" s="174"/>
      <c r="H46" s="174"/>
      <c r="I46" s="174"/>
      <c r="J46" s="174"/>
      <c r="K46" s="174"/>
      <c r="L46" s="174"/>
      <c r="M46" s="174"/>
      <c r="N46" s="174"/>
      <c r="O46" s="174"/>
      <c r="P46" s="174"/>
      <c r="Q46" s="174"/>
      <c r="R46" s="174"/>
      <c r="S46" s="174"/>
      <c r="T46" s="174"/>
      <c r="U46" s="174"/>
      <c r="V46" s="174"/>
      <c r="W46" s="174"/>
      <c r="X46" s="174"/>
      <c r="Y46" s="174"/>
      <c r="Z46" s="174"/>
      <c r="AA46" s="174"/>
      <c r="AB46" s="174"/>
      <c r="AC46" s="174"/>
      <c r="AD46" s="174"/>
      <c r="AE46" s="174"/>
      <c r="AF46" s="174"/>
      <c r="AG46" s="174"/>
      <c r="AH46" s="174"/>
      <c r="AI46" s="174"/>
      <c r="AJ46" s="174"/>
      <c r="AK46" s="174"/>
      <c r="AL46" s="174"/>
      <c r="AM46" s="174"/>
      <c r="AN46" s="174"/>
    </row>
    <row r="47" spans="2:40" x14ac:dyDescent="0.2">
      <c r="B47" s="174"/>
      <c r="C47" s="174"/>
      <c r="D47" s="174"/>
      <c r="E47" s="174"/>
      <c r="F47" s="174"/>
      <c r="G47" s="174"/>
      <c r="H47" s="174"/>
      <c r="I47" s="174"/>
      <c r="J47" s="174"/>
      <c r="K47" s="174"/>
      <c r="L47" s="174"/>
      <c r="M47" s="174"/>
      <c r="N47" s="174"/>
      <c r="O47" s="174"/>
      <c r="P47" s="174"/>
      <c r="Q47" s="174"/>
      <c r="R47" s="174"/>
      <c r="S47" s="174"/>
      <c r="T47" s="174"/>
      <c r="U47" s="174"/>
      <c r="V47" s="174"/>
      <c r="W47" s="174"/>
      <c r="X47" s="174"/>
      <c r="Y47" s="174"/>
      <c r="Z47" s="174"/>
      <c r="AA47" s="174"/>
      <c r="AB47" s="174"/>
      <c r="AC47" s="174"/>
      <c r="AD47" s="174"/>
      <c r="AE47" s="174"/>
      <c r="AF47" s="174"/>
      <c r="AG47" s="174"/>
      <c r="AH47" s="174"/>
      <c r="AI47" s="174"/>
      <c r="AJ47" s="174"/>
      <c r="AK47" s="174"/>
      <c r="AL47" s="174"/>
      <c r="AM47" s="174"/>
      <c r="AN47" s="174"/>
    </row>
    <row r="48" spans="2:40" x14ac:dyDescent="0.2">
      <c r="B48" s="174"/>
      <c r="C48" s="174"/>
      <c r="D48" s="174"/>
      <c r="E48" s="174"/>
      <c r="F48" s="174"/>
      <c r="G48" s="174"/>
      <c r="H48" s="174"/>
      <c r="I48" s="174"/>
      <c r="J48" s="174"/>
      <c r="K48" s="174"/>
      <c r="L48" s="174"/>
      <c r="M48" s="174"/>
      <c r="N48" s="174"/>
      <c r="O48" s="174"/>
      <c r="P48" s="174"/>
      <c r="Q48" s="174"/>
      <c r="R48" s="174"/>
      <c r="S48" s="174"/>
      <c r="T48" s="174"/>
      <c r="U48" s="174"/>
      <c r="V48" s="174"/>
      <c r="W48" s="174"/>
      <c r="X48" s="174"/>
      <c r="Y48" s="174"/>
      <c r="Z48" s="174"/>
      <c r="AA48" s="174"/>
      <c r="AB48" s="174"/>
      <c r="AC48" s="174"/>
      <c r="AD48" s="174"/>
      <c r="AE48" s="174"/>
      <c r="AF48" s="174"/>
      <c r="AG48" s="174"/>
      <c r="AH48" s="174"/>
      <c r="AI48" s="174"/>
      <c r="AJ48" s="174"/>
      <c r="AK48" s="174"/>
      <c r="AL48" s="174"/>
      <c r="AM48" s="174"/>
      <c r="AN48" s="174"/>
    </row>
    <row r="49" spans="2:40" x14ac:dyDescent="0.2">
      <c r="B49" s="174"/>
      <c r="C49" s="174"/>
      <c r="D49" s="174"/>
      <c r="E49" s="174"/>
      <c r="F49" s="174"/>
      <c r="G49" s="174"/>
      <c r="H49" s="174"/>
      <c r="I49" s="174"/>
      <c r="J49" s="174"/>
      <c r="K49" s="174"/>
      <c r="L49" s="174"/>
      <c r="M49" s="174"/>
      <c r="N49" s="174"/>
      <c r="O49" s="174"/>
      <c r="P49" s="174"/>
      <c r="Q49" s="174"/>
      <c r="R49" s="174"/>
      <c r="S49" s="174"/>
      <c r="T49" s="174"/>
      <c r="U49" s="174"/>
      <c r="V49" s="174"/>
      <c r="W49" s="174"/>
      <c r="X49" s="174"/>
      <c r="Y49" s="174"/>
      <c r="Z49" s="174"/>
      <c r="AA49" s="174"/>
      <c r="AB49" s="174"/>
      <c r="AC49" s="174"/>
      <c r="AD49" s="174"/>
      <c r="AE49" s="174"/>
      <c r="AF49" s="174"/>
      <c r="AG49" s="174"/>
      <c r="AH49" s="174"/>
      <c r="AI49" s="174"/>
      <c r="AJ49" s="174"/>
      <c r="AK49" s="174"/>
      <c r="AL49" s="174"/>
      <c r="AM49" s="174"/>
      <c r="AN49" s="174"/>
    </row>
    <row r="50" spans="2:40" x14ac:dyDescent="0.2">
      <c r="B50" s="174"/>
      <c r="C50" s="174"/>
      <c r="D50" s="174"/>
      <c r="E50" s="174"/>
      <c r="F50" s="174"/>
      <c r="G50" s="174"/>
      <c r="H50" s="174"/>
      <c r="I50" s="174"/>
      <c r="J50" s="174"/>
      <c r="K50" s="174"/>
      <c r="L50" s="174"/>
      <c r="M50" s="174"/>
      <c r="N50" s="174"/>
      <c r="O50" s="174"/>
      <c r="P50" s="174"/>
      <c r="Q50" s="174"/>
      <c r="R50" s="174"/>
      <c r="S50" s="174"/>
      <c r="T50" s="174"/>
      <c r="U50" s="174"/>
      <c r="V50" s="174"/>
      <c r="W50" s="174"/>
      <c r="X50" s="174"/>
      <c r="Y50" s="174"/>
      <c r="Z50" s="174"/>
      <c r="AA50" s="174"/>
      <c r="AB50" s="174"/>
      <c r="AC50" s="174"/>
      <c r="AD50" s="174"/>
      <c r="AE50" s="174"/>
      <c r="AF50" s="174"/>
      <c r="AG50" s="174"/>
      <c r="AH50" s="174"/>
      <c r="AI50" s="174"/>
      <c r="AJ50" s="174"/>
      <c r="AK50" s="174"/>
      <c r="AL50" s="174"/>
      <c r="AM50" s="174"/>
      <c r="AN50" s="174"/>
    </row>
    <row r="51" spans="2:40" x14ac:dyDescent="0.2">
      <c r="B51" s="174"/>
      <c r="C51" s="174"/>
      <c r="D51" s="174"/>
      <c r="E51" s="174"/>
      <c r="F51" s="174"/>
      <c r="G51" s="174"/>
      <c r="H51" s="174"/>
      <c r="I51" s="174"/>
      <c r="J51" s="174"/>
      <c r="K51" s="174"/>
      <c r="L51" s="174"/>
      <c r="M51" s="174"/>
      <c r="N51" s="174"/>
      <c r="O51" s="174"/>
      <c r="P51" s="174"/>
      <c r="Q51" s="174"/>
      <c r="R51" s="174"/>
      <c r="S51" s="174"/>
      <c r="T51" s="174"/>
      <c r="U51" s="174"/>
      <c r="V51" s="174"/>
      <c r="W51" s="174"/>
      <c r="X51" s="174"/>
      <c r="Y51" s="174"/>
      <c r="Z51" s="174"/>
      <c r="AA51" s="174"/>
      <c r="AB51" s="174"/>
      <c r="AC51" s="174"/>
      <c r="AD51" s="174"/>
      <c r="AE51" s="174"/>
      <c r="AF51" s="174"/>
      <c r="AG51" s="174"/>
      <c r="AH51" s="174"/>
      <c r="AI51" s="174"/>
      <c r="AJ51" s="174"/>
      <c r="AK51" s="174"/>
      <c r="AL51" s="174"/>
      <c r="AM51" s="174"/>
      <c r="AN51" s="174"/>
    </row>
    <row r="52" spans="2:40" x14ac:dyDescent="0.2">
      <c r="B52" s="174"/>
      <c r="C52" s="174"/>
      <c r="D52" s="174"/>
      <c r="E52" s="174"/>
      <c r="F52" s="174"/>
      <c r="G52" s="174"/>
      <c r="H52" s="174"/>
      <c r="I52" s="174"/>
      <c r="J52" s="174"/>
      <c r="K52" s="174"/>
      <c r="L52" s="174"/>
      <c r="M52" s="174"/>
      <c r="N52" s="174"/>
      <c r="O52" s="174"/>
      <c r="P52" s="174"/>
      <c r="Q52" s="174"/>
      <c r="R52" s="174"/>
      <c r="S52" s="174"/>
      <c r="T52" s="174"/>
      <c r="U52" s="174"/>
      <c r="V52" s="174"/>
      <c r="W52" s="174"/>
      <c r="X52" s="174"/>
      <c r="Y52" s="174"/>
      <c r="Z52" s="174"/>
      <c r="AA52" s="174"/>
      <c r="AB52" s="174"/>
      <c r="AC52" s="174"/>
      <c r="AD52" s="174"/>
      <c r="AE52" s="174"/>
      <c r="AF52" s="174"/>
      <c r="AG52" s="174"/>
      <c r="AH52" s="174"/>
      <c r="AI52" s="174"/>
      <c r="AJ52" s="174"/>
      <c r="AK52" s="174"/>
      <c r="AL52" s="174"/>
      <c r="AM52" s="174"/>
      <c r="AN52" s="174"/>
    </row>
    <row r="53" spans="2:40" x14ac:dyDescent="0.2">
      <c r="B53" s="174"/>
      <c r="C53" s="174"/>
      <c r="D53" s="174"/>
      <c r="E53" s="174"/>
      <c r="F53" s="174"/>
      <c r="G53" s="174"/>
      <c r="H53" s="174"/>
      <c r="I53" s="174"/>
      <c r="J53" s="174"/>
      <c r="K53" s="174"/>
      <c r="L53" s="174"/>
      <c r="M53" s="174"/>
      <c r="N53" s="174"/>
      <c r="O53" s="174"/>
      <c r="P53" s="174"/>
      <c r="Q53" s="174"/>
      <c r="R53" s="174"/>
      <c r="S53" s="174"/>
      <c r="T53" s="174"/>
      <c r="U53" s="174"/>
      <c r="V53" s="174"/>
      <c r="W53" s="174"/>
      <c r="X53" s="174"/>
      <c r="Y53" s="174"/>
      <c r="Z53" s="174"/>
      <c r="AA53" s="174"/>
      <c r="AB53" s="174"/>
      <c r="AC53" s="174"/>
      <c r="AD53" s="174"/>
      <c r="AE53" s="174"/>
      <c r="AF53" s="174"/>
      <c r="AG53" s="174"/>
      <c r="AH53" s="174"/>
      <c r="AI53" s="174"/>
      <c r="AJ53" s="174"/>
      <c r="AK53" s="174"/>
      <c r="AL53" s="174"/>
      <c r="AM53" s="174"/>
      <c r="AN53" s="174"/>
    </row>
    <row r="54" spans="2:40" x14ac:dyDescent="0.2">
      <c r="B54" s="174"/>
      <c r="C54" s="174"/>
      <c r="D54" s="174"/>
      <c r="E54" s="174"/>
      <c r="F54" s="174"/>
      <c r="G54" s="174"/>
      <c r="H54" s="174"/>
      <c r="I54" s="174"/>
      <c r="J54" s="174"/>
      <c r="K54" s="174"/>
      <c r="L54" s="174"/>
      <c r="M54" s="174"/>
      <c r="N54" s="174"/>
      <c r="O54" s="174"/>
      <c r="P54" s="174"/>
      <c r="Q54" s="174"/>
      <c r="R54" s="174"/>
      <c r="S54" s="174"/>
      <c r="T54" s="174"/>
      <c r="U54" s="174"/>
      <c r="V54" s="174"/>
      <c r="W54" s="174"/>
      <c r="X54" s="174"/>
      <c r="Y54" s="174"/>
      <c r="Z54" s="174"/>
      <c r="AA54" s="174"/>
      <c r="AB54" s="174"/>
      <c r="AC54" s="174"/>
      <c r="AD54" s="174"/>
      <c r="AE54" s="174"/>
      <c r="AF54" s="174"/>
      <c r="AG54" s="174"/>
      <c r="AH54" s="174"/>
      <c r="AI54" s="174"/>
      <c r="AJ54" s="174"/>
      <c r="AK54" s="174"/>
      <c r="AL54" s="174"/>
      <c r="AM54" s="174"/>
      <c r="AN54" s="174"/>
    </row>
    <row r="55" spans="2:40" x14ac:dyDescent="0.2">
      <c r="B55" s="174"/>
      <c r="C55" s="174"/>
      <c r="D55" s="174"/>
      <c r="E55" s="174"/>
      <c r="F55" s="174"/>
      <c r="G55" s="174"/>
      <c r="H55" s="174"/>
      <c r="I55" s="174"/>
      <c r="J55" s="174"/>
      <c r="K55" s="174"/>
      <c r="L55" s="174"/>
      <c r="M55" s="174"/>
      <c r="N55" s="174"/>
      <c r="O55" s="174"/>
      <c r="P55" s="174"/>
      <c r="Q55" s="174"/>
      <c r="R55" s="174"/>
      <c r="S55" s="174"/>
      <c r="T55" s="174"/>
      <c r="U55" s="174"/>
      <c r="V55" s="174"/>
      <c r="W55" s="174"/>
      <c r="X55" s="174"/>
      <c r="Y55" s="174"/>
      <c r="Z55" s="174"/>
      <c r="AA55" s="174"/>
      <c r="AB55" s="174"/>
      <c r="AC55" s="174"/>
      <c r="AD55" s="174"/>
      <c r="AE55" s="174"/>
      <c r="AF55" s="174"/>
      <c r="AG55" s="174"/>
      <c r="AH55" s="174"/>
      <c r="AI55" s="174"/>
      <c r="AJ55" s="174"/>
      <c r="AK55" s="174"/>
      <c r="AL55" s="174"/>
      <c r="AM55" s="174"/>
      <c r="AN55" s="174"/>
    </row>
    <row r="56" spans="2:40" x14ac:dyDescent="0.2">
      <c r="B56" s="174"/>
      <c r="C56" s="174"/>
      <c r="D56" s="174"/>
      <c r="E56" s="174"/>
      <c r="F56" s="174"/>
      <c r="G56" s="174"/>
      <c r="H56" s="174"/>
      <c r="I56" s="174"/>
      <c r="J56" s="174"/>
      <c r="K56" s="174"/>
      <c r="L56" s="174"/>
      <c r="M56" s="174"/>
      <c r="N56" s="174"/>
      <c r="O56" s="174"/>
      <c r="P56" s="174"/>
      <c r="Q56" s="174"/>
      <c r="R56" s="174"/>
      <c r="S56" s="174"/>
      <c r="T56" s="174"/>
      <c r="U56" s="174"/>
      <c r="V56" s="174"/>
      <c r="W56" s="174"/>
      <c r="X56" s="174"/>
      <c r="Y56" s="174"/>
      <c r="Z56" s="174"/>
      <c r="AA56" s="174"/>
      <c r="AB56" s="174"/>
      <c r="AC56" s="174"/>
      <c r="AD56" s="174"/>
      <c r="AE56" s="174"/>
      <c r="AF56" s="174"/>
      <c r="AG56" s="174"/>
      <c r="AH56" s="174"/>
      <c r="AI56" s="174"/>
      <c r="AJ56" s="174"/>
      <c r="AK56" s="174"/>
      <c r="AL56" s="174"/>
      <c r="AM56" s="174"/>
      <c r="AN56" s="174"/>
    </row>
    <row r="57" spans="2:40" x14ac:dyDescent="0.2">
      <c r="B57" s="174"/>
      <c r="C57" s="174"/>
      <c r="D57" s="174"/>
      <c r="E57" s="174"/>
      <c r="F57" s="174"/>
      <c r="G57" s="174"/>
      <c r="H57" s="174"/>
      <c r="I57" s="174"/>
      <c r="J57" s="174"/>
      <c r="K57" s="174"/>
      <c r="L57" s="174"/>
      <c r="M57" s="174"/>
      <c r="N57" s="174"/>
      <c r="O57" s="174"/>
      <c r="P57" s="174"/>
      <c r="Q57" s="174"/>
      <c r="R57" s="174"/>
      <c r="S57" s="174"/>
      <c r="T57" s="174"/>
      <c r="U57" s="174"/>
      <c r="V57" s="174"/>
      <c r="W57" s="174"/>
      <c r="X57" s="174"/>
      <c r="Y57" s="174"/>
      <c r="Z57" s="174"/>
      <c r="AA57" s="174"/>
      <c r="AB57" s="174"/>
      <c r="AC57" s="174"/>
      <c r="AD57" s="174"/>
      <c r="AE57" s="174"/>
      <c r="AF57" s="174"/>
      <c r="AG57" s="174"/>
      <c r="AH57" s="174"/>
      <c r="AI57" s="174"/>
      <c r="AJ57" s="174"/>
      <c r="AK57" s="174"/>
      <c r="AL57" s="174"/>
      <c r="AM57" s="174"/>
      <c r="AN57" s="174"/>
    </row>
    <row r="58" spans="2:40" x14ac:dyDescent="0.2">
      <c r="B58" s="174"/>
      <c r="C58" s="174"/>
      <c r="D58" s="174"/>
      <c r="E58" s="174"/>
      <c r="F58" s="174"/>
      <c r="G58" s="174"/>
      <c r="H58" s="174"/>
      <c r="I58" s="174"/>
      <c r="J58" s="174"/>
      <c r="K58" s="174"/>
      <c r="L58" s="174"/>
      <c r="M58" s="174"/>
      <c r="N58" s="174"/>
      <c r="O58" s="174"/>
      <c r="P58" s="174"/>
      <c r="Q58" s="174"/>
      <c r="R58" s="174"/>
      <c r="S58" s="174"/>
      <c r="T58" s="174"/>
      <c r="U58" s="174"/>
      <c r="V58" s="174"/>
      <c r="W58" s="174"/>
      <c r="X58" s="174"/>
      <c r="Y58" s="174"/>
      <c r="Z58" s="174"/>
      <c r="AA58" s="174"/>
      <c r="AB58" s="174"/>
      <c r="AC58" s="174"/>
      <c r="AD58" s="174"/>
      <c r="AE58" s="174"/>
      <c r="AF58" s="174"/>
      <c r="AG58" s="174"/>
      <c r="AH58" s="174"/>
      <c r="AI58" s="174"/>
      <c r="AJ58" s="174"/>
      <c r="AK58" s="174"/>
      <c r="AL58" s="174"/>
      <c r="AM58" s="174"/>
      <c r="AN58" s="174"/>
    </row>
    <row r="59" spans="2:40" x14ac:dyDescent="0.2">
      <c r="B59" s="174"/>
      <c r="C59" s="174"/>
      <c r="D59" s="174"/>
      <c r="E59" s="174"/>
      <c r="F59" s="174"/>
      <c r="G59" s="174"/>
      <c r="H59" s="174"/>
      <c r="I59" s="174"/>
      <c r="J59" s="174"/>
      <c r="K59" s="174"/>
      <c r="L59" s="174"/>
      <c r="M59" s="174"/>
      <c r="N59" s="174"/>
      <c r="O59" s="174"/>
      <c r="P59" s="174"/>
      <c r="Q59" s="174"/>
      <c r="R59" s="174"/>
      <c r="S59" s="174"/>
      <c r="T59" s="174"/>
      <c r="U59" s="174"/>
      <c r="V59" s="174"/>
      <c r="W59" s="174"/>
      <c r="X59" s="174"/>
      <c r="Y59" s="174"/>
      <c r="Z59" s="174"/>
      <c r="AA59" s="174"/>
      <c r="AB59" s="174"/>
      <c r="AC59" s="174"/>
      <c r="AD59" s="174"/>
      <c r="AE59" s="174"/>
      <c r="AF59" s="174"/>
      <c r="AG59" s="174"/>
      <c r="AH59" s="174"/>
      <c r="AI59" s="174"/>
      <c r="AJ59" s="174"/>
      <c r="AK59" s="174"/>
      <c r="AL59" s="174"/>
      <c r="AM59" s="174"/>
      <c r="AN59" s="174"/>
    </row>
    <row r="60" spans="2:40" x14ac:dyDescent="0.2">
      <c r="B60" s="174"/>
      <c r="C60" s="174"/>
      <c r="D60" s="174"/>
      <c r="E60" s="174"/>
      <c r="F60" s="174"/>
      <c r="G60" s="174"/>
      <c r="H60" s="174"/>
      <c r="I60" s="174"/>
      <c r="J60" s="174"/>
      <c r="K60" s="174"/>
      <c r="L60" s="174"/>
      <c r="M60" s="174"/>
      <c r="N60" s="174"/>
      <c r="O60" s="174"/>
      <c r="P60" s="174"/>
      <c r="Q60" s="174"/>
      <c r="R60" s="174"/>
      <c r="S60" s="174"/>
      <c r="T60" s="174"/>
      <c r="U60" s="174"/>
      <c r="V60" s="174"/>
      <c r="W60" s="174"/>
      <c r="X60" s="174"/>
      <c r="Y60" s="174"/>
      <c r="Z60" s="174"/>
      <c r="AA60" s="174"/>
      <c r="AB60" s="174"/>
      <c r="AC60" s="174"/>
      <c r="AD60" s="174"/>
      <c r="AE60" s="174"/>
      <c r="AF60" s="174"/>
      <c r="AG60" s="174"/>
      <c r="AH60" s="174"/>
      <c r="AI60" s="174"/>
      <c r="AJ60" s="174"/>
      <c r="AK60" s="174"/>
      <c r="AL60" s="174"/>
      <c r="AM60" s="174"/>
      <c r="AN60" s="174"/>
    </row>
    <row r="61" spans="2:40" x14ac:dyDescent="0.2">
      <c r="B61" s="174"/>
      <c r="C61" s="174"/>
      <c r="D61" s="174"/>
      <c r="E61" s="174"/>
      <c r="F61" s="174"/>
      <c r="G61" s="174"/>
      <c r="H61" s="174"/>
      <c r="I61" s="174"/>
      <c r="J61" s="174"/>
      <c r="K61" s="174"/>
      <c r="L61" s="174"/>
      <c r="M61" s="174"/>
      <c r="N61" s="174"/>
      <c r="O61" s="174"/>
      <c r="P61" s="174"/>
      <c r="Q61" s="174"/>
      <c r="R61" s="174"/>
      <c r="S61" s="174"/>
      <c r="T61" s="174"/>
      <c r="U61" s="174"/>
      <c r="V61" s="174"/>
      <c r="W61" s="174"/>
      <c r="X61" s="174"/>
      <c r="Y61" s="174"/>
      <c r="Z61" s="174"/>
      <c r="AA61" s="174"/>
      <c r="AB61" s="174"/>
      <c r="AC61" s="174"/>
      <c r="AD61" s="174"/>
      <c r="AE61" s="174"/>
      <c r="AF61" s="174"/>
      <c r="AG61" s="174"/>
      <c r="AH61" s="174"/>
      <c r="AI61" s="174"/>
      <c r="AJ61" s="174"/>
      <c r="AK61" s="174"/>
      <c r="AL61" s="174"/>
      <c r="AM61" s="174"/>
      <c r="AN61" s="174"/>
    </row>
    <row r="62" spans="2:40" x14ac:dyDescent="0.2">
      <c r="B62" s="174"/>
      <c r="C62" s="174"/>
      <c r="D62" s="174"/>
      <c r="E62" s="174"/>
      <c r="F62" s="174"/>
      <c r="G62" s="174"/>
      <c r="H62" s="174"/>
      <c r="I62" s="174"/>
      <c r="J62" s="174"/>
      <c r="K62" s="174"/>
      <c r="L62" s="174"/>
      <c r="M62" s="174"/>
      <c r="N62" s="174"/>
      <c r="O62" s="174"/>
      <c r="P62" s="174"/>
      <c r="Q62" s="174"/>
      <c r="R62" s="174"/>
      <c r="S62" s="174"/>
      <c r="T62" s="174"/>
      <c r="U62" s="174"/>
      <c r="V62" s="174"/>
      <c r="W62" s="174"/>
      <c r="X62" s="174"/>
      <c r="Y62" s="174"/>
      <c r="Z62" s="174"/>
      <c r="AA62" s="174"/>
      <c r="AB62" s="174"/>
      <c r="AC62" s="174"/>
      <c r="AD62" s="174"/>
      <c r="AE62" s="174"/>
      <c r="AF62" s="174"/>
      <c r="AG62" s="174"/>
      <c r="AH62" s="174"/>
      <c r="AI62" s="174"/>
      <c r="AJ62" s="174"/>
      <c r="AK62" s="174"/>
      <c r="AL62" s="174"/>
      <c r="AM62" s="174"/>
      <c r="AN62" s="174"/>
    </row>
    <row r="63" spans="2:40" x14ac:dyDescent="0.2">
      <c r="B63" s="174"/>
      <c r="C63" s="174"/>
      <c r="D63" s="174"/>
      <c r="E63" s="174"/>
      <c r="F63" s="174"/>
      <c r="G63" s="174"/>
      <c r="H63" s="174"/>
      <c r="I63" s="174"/>
      <c r="J63" s="174"/>
      <c r="K63" s="174"/>
      <c r="L63" s="174"/>
      <c r="M63" s="174"/>
      <c r="N63" s="174"/>
      <c r="O63" s="174"/>
      <c r="P63" s="174"/>
      <c r="Q63" s="174"/>
      <c r="R63" s="174"/>
      <c r="S63" s="174"/>
      <c r="T63" s="174"/>
      <c r="U63" s="174"/>
      <c r="V63" s="174"/>
      <c r="W63" s="174"/>
      <c r="X63" s="174"/>
      <c r="Y63" s="174"/>
      <c r="Z63" s="174"/>
      <c r="AA63" s="174"/>
      <c r="AB63" s="174"/>
      <c r="AC63" s="174"/>
      <c r="AD63" s="174"/>
      <c r="AE63" s="174"/>
      <c r="AF63" s="174"/>
      <c r="AG63" s="174"/>
      <c r="AH63" s="174"/>
      <c r="AI63" s="174"/>
      <c r="AJ63" s="174"/>
      <c r="AK63" s="174"/>
      <c r="AL63" s="174"/>
      <c r="AM63" s="174"/>
      <c r="AN63" s="174"/>
    </row>
    <row r="64" spans="2:40" x14ac:dyDescent="0.2">
      <c r="B64" s="174"/>
      <c r="C64" s="174"/>
      <c r="D64" s="174"/>
      <c r="E64" s="174"/>
      <c r="F64" s="174"/>
      <c r="G64" s="174"/>
      <c r="H64" s="174"/>
      <c r="I64" s="174"/>
      <c r="J64" s="174"/>
      <c r="K64" s="174"/>
      <c r="L64" s="174"/>
      <c r="M64" s="174"/>
      <c r="N64" s="174"/>
      <c r="O64" s="174"/>
      <c r="P64" s="174"/>
      <c r="Q64" s="174"/>
      <c r="R64" s="174"/>
      <c r="S64" s="174"/>
      <c r="T64" s="174"/>
      <c r="U64" s="174"/>
      <c r="V64" s="174"/>
      <c r="W64" s="174"/>
      <c r="X64" s="174"/>
      <c r="Y64" s="174"/>
      <c r="Z64" s="174"/>
      <c r="AA64" s="174"/>
      <c r="AB64" s="174"/>
      <c r="AC64" s="174"/>
      <c r="AD64" s="174"/>
      <c r="AE64" s="174"/>
      <c r="AF64" s="174"/>
      <c r="AG64" s="174"/>
      <c r="AH64" s="174"/>
      <c r="AI64" s="174"/>
      <c r="AJ64" s="174"/>
      <c r="AK64" s="174"/>
      <c r="AL64" s="174"/>
      <c r="AM64" s="174"/>
      <c r="AN64" s="174"/>
    </row>
    <row r="65" spans="2:40" x14ac:dyDescent="0.2">
      <c r="B65" s="174"/>
      <c r="C65" s="174"/>
      <c r="D65" s="174"/>
      <c r="E65" s="174"/>
      <c r="F65" s="174"/>
      <c r="G65" s="174"/>
      <c r="H65" s="174"/>
      <c r="I65" s="174"/>
      <c r="J65" s="174"/>
      <c r="K65" s="174"/>
      <c r="L65" s="174"/>
      <c r="M65" s="174"/>
      <c r="N65" s="174"/>
      <c r="O65" s="174"/>
      <c r="P65" s="174"/>
      <c r="Q65" s="174"/>
      <c r="R65" s="174"/>
      <c r="S65" s="174"/>
      <c r="T65" s="174"/>
      <c r="U65" s="174"/>
      <c r="V65" s="174"/>
      <c r="W65" s="174"/>
      <c r="X65" s="174"/>
      <c r="Y65" s="174"/>
      <c r="Z65" s="174"/>
      <c r="AA65" s="174"/>
      <c r="AB65" s="174"/>
      <c r="AC65" s="174"/>
      <c r="AD65" s="174"/>
      <c r="AE65" s="174"/>
      <c r="AF65" s="174"/>
      <c r="AG65" s="174"/>
      <c r="AH65" s="174"/>
      <c r="AI65" s="174"/>
      <c r="AJ65" s="174"/>
      <c r="AK65" s="174"/>
      <c r="AL65" s="174"/>
      <c r="AM65" s="174"/>
      <c r="AN65" s="174"/>
    </row>
  </sheetData>
  <sheetProtection algorithmName="SHA-512" hashValue="KSR7wo6e/5zc0OLZw45nWfu4nwHLzdIZq+RbsIZIIR85U4alctV8+R1iuJxNKKSZCvEVqqu1kUEtN/7ckbzFYw==" saltValue="m1RvcxmolINGgv30oEBx1w==" spinCount="100000" sheet="1" objects="1" formatColumns="0"/>
  <mergeCells count="6">
    <mergeCell ref="C6:M6"/>
    <mergeCell ref="N6:O6"/>
    <mergeCell ref="B4:N4"/>
    <mergeCell ref="P6:P7"/>
    <mergeCell ref="Q6:Q7"/>
    <mergeCell ref="B6:B7"/>
  </mergeCells>
  <conditionalFormatting sqref="F8:F17">
    <cfRule type="expression" dxfId="15" priority="1">
      <formula>$F8="New Construction"</formula>
    </cfRule>
  </conditionalFormatting>
  <pageMargins left="0.5" right="0.5" top="0.5" bottom="0.5" header="0.3" footer="0.3"/>
  <pageSetup orientation="portrait" r:id="rId1"/>
  <drawing r:id="rId2"/>
  <extLst>
    <ext xmlns:x14="http://schemas.microsoft.com/office/spreadsheetml/2009/9/main" uri="{CCE6A557-97BC-4b89-ADB6-D9C93CAAB3DF}">
      <x14:dataValidations xmlns:xm="http://schemas.microsoft.com/office/excel/2006/main" xWindow="524" yWindow="317" count="5">
        <x14:dataValidation type="list" allowBlank="1" showInputMessage="1" showErrorMessage="1" xr:uid="{F3E8827F-FD31-4637-8A56-BC5A16D6CD90}">
          <x14:formula1>
            <xm:f>'Look Up Tables'!$D$3:$D$4</xm:f>
          </x14:formula1>
          <xm:sqref>H8:H17</xm:sqref>
        </x14:dataValidation>
        <x14:dataValidation type="list" allowBlank="1" showInputMessage="1" showErrorMessage="1" xr:uid="{5575D01D-9A60-4C7A-B6AA-62DF03228DC3}">
          <x14:formula1>
            <xm:f>'Look Up Tables'!$B$33:$B$34</xm:f>
          </x14:formula1>
          <xm:sqref>I8:I17</xm:sqref>
        </x14:dataValidation>
        <x14:dataValidation type="list" allowBlank="1" showInputMessage="1" showErrorMessage="1" promptTitle="Retrofit Only" prompt="This measure is intended for Retrofit applications only. If your application is a New Construction application, please contact CLEAResult staff." xr:uid="{539FFD60-75AF-452F-8B1A-7EEAE567EEAA}">
          <x14:formula1>
            <xm:f>'Look Up Tables'!$F$33:$F$34</xm:f>
          </x14:formula1>
          <xm:sqref>F8:F17</xm:sqref>
        </x14:dataValidation>
        <x14:dataValidation type="list" allowBlank="1" showInputMessage="1" showErrorMessage="1" xr:uid="{0A6D6FE0-13BC-474A-B993-164C7D2F0054}">
          <x14:formula1>
            <xm:f>'Look Up Tables'!$B$9:$B$10</xm:f>
          </x14:formula1>
          <xm:sqref>G8:G17</xm:sqref>
        </x14:dataValidation>
        <x14:dataValidation type="list" allowBlank="1" showInputMessage="1" showErrorMessage="1" xr:uid="{85EB5BFF-D0BC-4D86-8687-DD901A0B7BDD}">
          <x14:formula1>
            <xm:f>'Look Up Tables'!$B$35:$B$36</xm:f>
          </x14:formula1>
          <xm:sqref>J8:J17</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7F265-6E17-41F9-A9D8-ACB4F200F4FB}">
  <sheetPr codeName="Sheet7">
    <tabColor theme="8" tint="0.59999389629810485"/>
  </sheetPr>
  <dimension ref="A1:AL65"/>
  <sheetViews>
    <sheetView zoomScale="80" zoomScaleNormal="80" workbookViewId="0">
      <selection activeCell="F15" sqref="F15"/>
    </sheetView>
  </sheetViews>
  <sheetFormatPr defaultColWidth="8.75" defaultRowHeight="14.25" x14ac:dyDescent="0.2"/>
  <cols>
    <col min="1" max="1" width="3.625" style="169" customWidth="1"/>
    <col min="2" max="2" width="6.375" style="169" customWidth="1"/>
    <col min="3" max="5" width="18" style="169" customWidth="1"/>
    <col min="6" max="6" width="16.875" style="169" bestFit="1" customWidth="1"/>
    <col min="7" max="7" width="16.875" style="169" customWidth="1"/>
    <col min="8" max="8" width="15.625" style="169" customWidth="1"/>
    <col min="9" max="9" width="11.25" style="169" bestFit="1" customWidth="1"/>
    <col min="10" max="10" width="12.375" style="169" customWidth="1"/>
    <col min="11" max="11" width="9.25" style="169" customWidth="1"/>
    <col min="12" max="12" width="12.625" style="169" bestFit="1" customWidth="1"/>
    <col min="13" max="13" width="11.375" style="169" bestFit="1" customWidth="1"/>
    <col min="14" max="14" width="8.75" style="169" hidden="1" customWidth="1"/>
    <col min="15" max="15" width="12.125" style="169" customWidth="1"/>
    <col min="16" max="16384" width="8.75" style="169"/>
  </cols>
  <sheetData>
    <row r="1" spans="1:38" x14ac:dyDescent="0.2">
      <c r="A1" s="168" t="s">
        <v>686</v>
      </c>
      <c r="N1" s="169" t="s">
        <v>687</v>
      </c>
    </row>
    <row r="2" spans="1:38" ht="9.75" customHeight="1" x14ac:dyDescent="0.2"/>
    <row r="3" spans="1:38" ht="34.5" customHeight="1" x14ac:dyDescent="0.5">
      <c r="B3" s="218" t="s">
        <v>150</v>
      </c>
      <c r="C3" s="171"/>
      <c r="D3" s="171"/>
      <c r="E3" s="171"/>
      <c r="F3" s="171"/>
      <c r="G3" s="171"/>
      <c r="H3" s="171"/>
    </row>
    <row r="4" spans="1:38" ht="28.9" customHeight="1" x14ac:dyDescent="0.2">
      <c r="B4" s="219" t="s">
        <v>211</v>
      </c>
      <c r="C4" s="220"/>
      <c r="D4" s="220"/>
      <c r="E4" s="220"/>
      <c r="F4" s="220"/>
      <c r="G4" s="220"/>
      <c r="H4" s="220"/>
      <c r="I4" s="220"/>
      <c r="J4" s="220"/>
      <c r="K4" s="220"/>
      <c r="L4" s="220"/>
      <c r="Q4" s="459"/>
      <c r="R4" s="459"/>
      <c r="S4" s="459"/>
      <c r="T4" s="459"/>
      <c r="U4" s="459"/>
    </row>
    <row r="5" spans="1:38" ht="9" customHeight="1" thickBot="1" x14ac:dyDescent="0.3">
      <c r="B5" s="172"/>
      <c r="C5" s="172"/>
      <c r="D5" s="172"/>
      <c r="E5" s="172"/>
      <c r="F5" s="172"/>
      <c r="G5" s="172"/>
      <c r="Q5" s="459"/>
      <c r="R5" s="459"/>
      <c r="S5" s="459"/>
      <c r="T5" s="459"/>
      <c r="U5" s="459"/>
    </row>
    <row r="6" spans="1:38" s="173" customFormat="1" ht="22.15" customHeight="1" x14ac:dyDescent="0.2">
      <c r="B6" s="577" t="s">
        <v>242</v>
      </c>
      <c r="C6" s="579" t="s">
        <v>688</v>
      </c>
      <c r="D6" s="580"/>
      <c r="E6" s="580"/>
      <c r="F6" s="580"/>
      <c r="G6" s="580"/>
      <c r="H6" s="580"/>
      <c r="I6" s="580"/>
      <c r="J6" s="580"/>
      <c r="K6" s="581"/>
      <c r="L6" s="572" t="s">
        <v>689</v>
      </c>
      <c r="M6" s="574"/>
      <c r="N6" s="584" t="s">
        <v>228</v>
      </c>
      <c r="O6" s="577" t="s">
        <v>690</v>
      </c>
      <c r="Q6" s="459"/>
      <c r="R6" s="459"/>
      <c r="S6" s="459"/>
      <c r="T6" s="459"/>
      <c r="U6" s="459"/>
    </row>
    <row r="7" spans="1:38" s="174" customFormat="1" ht="33.75" customHeight="1" thickBot="1" x14ac:dyDescent="0.25">
      <c r="B7" s="578"/>
      <c r="C7" s="228" t="s">
        <v>691</v>
      </c>
      <c r="D7" s="229" t="s">
        <v>80</v>
      </c>
      <c r="E7" s="229" t="s">
        <v>82</v>
      </c>
      <c r="F7" s="229" t="s">
        <v>84</v>
      </c>
      <c r="G7" s="229" t="s">
        <v>692</v>
      </c>
      <c r="H7" s="229" t="s">
        <v>701</v>
      </c>
      <c r="I7" s="229" t="s">
        <v>702</v>
      </c>
      <c r="J7" s="229" t="s">
        <v>703</v>
      </c>
      <c r="K7" s="230" t="s">
        <v>94</v>
      </c>
      <c r="L7" s="228" t="s">
        <v>131</v>
      </c>
      <c r="M7" s="230" t="s">
        <v>227</v>
      </c>
      <c r="N7" s="584"/>
      <c r="O7" s="585"/>
      <c r="Q7" s="459"/>
      <c r="R7" s="459"/>
      <c r="S7" s="459"/>
      <c r="T7" s="459"/>
      <c r="U7" s="459"/>
    </row>
    <row r="8" spans="1:38" s="173" customFormat="1" ht="21.75" customHeight="1" x14ac:dyDescent="0.2">
      <c r="B8" s="388">
        <v>1</v>
      </c>
      <c r="C8" s="193"/>
      <c r="D8" s="195"/>
      <c r="E8" s="195"/>
      <c r="F8" s="195"/>
      <c r="G8" s="195"/>
      <c r="H8" s="466"/>
      <c r="I8" s="195"/>
      <c r="J8" s="195"/>
      <c r="K8" s="196"/>
      <c r="L8" s="469">
        <f>IFERROR(IF(F8="Retrofit",ROUND('Look Up Tables'!L129*K8,2),0),"")</f>
        <v>0</v>
      </c>
      <c r="M8" s="211">
        <f>IFERROR(IF(F8="Retrofit",ROUND('Look Up Tables'!M129*K8,4),0),"")</f>
        <v>0</v>
      </c>
      <c r="N8" s="174">
        <f>IFERROR(L8*'Project Summary'!$M$7+M8*'Project Summary'!$M$8,"")</f>
        <v>0</v>
      </c>
      <c r="O8" s="221" t="str">
        <f>IFERROR(N8*'Project Summary'!$F$37/'Project Summary'!$E$37,"")</f>
        <v/>
      </c>
      <c r="P8" s="174"/>
      <c r="Q8" s="459"/>
      <c r="R8" s="459"/>
      <c r="S8" s="459"/>
      <c r="T8" s="459"/>
      <c r="U8" s="459"/>
      <c r="V8" s="174"/>
      <c r="W8" s="174"/>
      <c r="X8" s="174"/>
      <c r="Y8" s="174"/>
      <c r="Z8" s="174"/>
      <c r="AA8" s="174"/>
      <c r="AB8" s="174"/>
      <c r="AC8" s="174"/>
      <c r="AD8" s="174"/>
      <c r="AE8" s="174"/>
      <c r="AF8" s="174"/>
      <c r="AG8" s="174"/>
      <c r="AH8" s="174"/>
      <c r="AI8" s="174"/>
      <c r="AJ8" s="174"/>
      <c r="AK8" s="174"/>
      <c r="AL8" s="174"/>
    </row>
    <row r="9" spans="1:38" s="173" customFormat="1" ht="21.75" customHeight="1" x14ac:dyDescent="0.2">
      <c r="B9" s="389">
        <v>2</v>
      </c>
      <c r="C9" s="197"/>
      <c r="D9" s="199"/>
      <c r="E9" s="199"/>
      <c r="F9" s="199"/>
      <c r="G9" s="199"/>
      <c r="H9" s="467"/>
      <c r="I9" s="199"/>
      <c r="J9" s="199"/>
      <c r="K9" s="200"/>
      <c r="L9" s="470">
        <f>IFERROR(IF(F9="Retrofit",ROUND('Look Up Tables'!L130*K9,2),0),"")</f>
        <v>0</v>
      </c>
      <c r="M9" s="213">
        <f>IFERROR(IF(F9="Retrofit",ROUND('Look Up Tables'!M130*K9,4),0),"")</f>
        <v>0</v>
      </c>
      <c r="N9" s="174">
        <f>IFERROR(L9*'Project Summary'!$M$7+M9*'Project Summary'!$M$8,"")</f>
        <v>0</v>
      </c>
      <c r="O9" s="187" t="str">
        <f>IFERROR(N9*'Project Summary'!$F$37/'Project Summary'!$E$37,"")</f>
        <v/>
      </c>
      <c r="P9" s="174"/>
      <c r="Q9" s="459"/>
      <c r="R9" s="459"/>
      <c r="S9" s="459"/>
      <c r="T9" s="459"/>
      <c r="U9" s="459"/>
      <c r="V9" s="174"/>
      <c r="W9" s="174"/>
      <c r="X9" s="174"/>
      <c r="Y9" s="174"/>
      <c r="Z9" s="174"/>
      <c r="AA9" s="174"/>
      <c r="AB9" s="174"/>
      <c r="AC9" s="174"/>
      <c r="AD9" s="174"/>
      <c r="AE9" s="174"/>
      <c r="AF9" s="174"/>
      <c r="AG9" s="174"/>
      <c r="AH9" s="174"/>
      <c r="AI9" s="174"/>
      <c r="AJ9" s="174"/>
      <c r="AK9" s="174"/>
      <c r="AL9" s="174"/>
    </row>
    <row r="10" spans="1:38" s="173" customFormat="1" ht="21.75" customHeight="1" x14ac:dyDescent="0.2">
      <c r="B10" s="389">
        <v>3</v>
      </c>
      <c r="C10" s="197"/>
      <c r="D10" s="199"/>
      <c r="E10" s="199"/>
      <c r="F10" s="199"/>
      <c r="G10" s="199"/>
      <c r="H10" s="467"/>
      <c r="I10" s="199"/>
      <c r="J10" s="199"/>
      <c r="K10" s="200"/>
      <c r="L10" s="470">
        <f>IFERROR(IF(F10="Retrofit",ROUND('Look Up Tables'!L131*K10,2),0),"")</f>
        <v>0</v>
      </c>
      <c r="M10" s="213">
        <f>IFERROR(IF(F10="Retrofit",ROUND('Look Up Tables'!M131*K10,4),0),"")</f>
        <v>0</v>
      </c>
      <c r="N10" s="174">
        <f>IFERROR(L10*'Project Summary'!$M$7+M10*'Project Summary'!$M$8,"")</f>
        <v>0</v>
      </c>
      <c r="O10" s="187" t="str">
        <f>IFERROR(N10*'Project Summary'!$F$37/'Project Summary'!$E$37,"")</f>
        <v/>
      </c>
      <c r="P10" s="174"/>
      <c r="Q10" s="459"/>
      <c r="R10" s="459"/>
      <c r="S10" s="459"/>
      <c r="T10" s="459"/>
      <c r="U10" s="459"/>
      <c r="V10" s="174"/>
      <c r="W10" s="174"/>
      <c r="X10" s="174"/>
      <c r="Y10" s="174"/>
      <c r="Z10" s="174"/>
      <c r="AA10" s="174"/>
      <c r="AB10" s="174"/>
      <c r="AC10" s="174"/>
      <c r="AD10" s="174"/>
      <c r="AE10" s="174"/>
      <c r="AF10" s="174"/>
      <c r="AG10" s="174"/>
      <c r="AH10" s="174"/>
      <c r="AI10" s="174"/>
      <c r="AJ10" s="174"/>
      <c r="AK10" s="174"/>
      <c r="AL10" s="174"/>
    </row>
    <row r="11" spans="1:38" s="173" customFormat="1" ht="21.75" customHeight="1" x14ac:dyDescent="0.2">
      <c r="B11" s="389">
        <v>4</v>
      </c>
      <c r="C11" s="197"/>
      <c r="D11" s="199"/>
      <c r="E11" s="199"/>
      <c r="F11" s="199"/>
      <c r="G11" s="199"/>
      <c r="H11" s="467"/>
      <c r="I11" s="199"/>
      <c r="J11" s="199"/>
      <c r="K11" s="200"/>
      <c r="L11" s="470">
        <f>IFERROR(IF(F11="Retrofit",ROUND('Look Up Tables'!L132*K11,2),0),"")</f>
        <v>0</v>
      </c>
      <c r="M11" s="213">
        <f>IFERROR(IF(F11="Retrofit",ROUND('Look Up Tables'!M132*K11,4),0),"")</f>
        <v>0</v>
      </c>
      <c r="N11" s="174">
        <f>IFERROR(L11*'Project Summary'!$M$7+M11*'Project Summary'!$M$8,"")</f>
        <v>0</v>
      </c>
      <c r="O11" s="187" t="str">
        <f>IFERROR(N11*'Project Summary'!$F$37/'Project Summary'!$E$37,"")</f>
        <v/>
      </c>
      <c r="P11" s="174"/>
      <c r="Q11" s="459"/>
      <c r="R11" s="459"/>
      <c r="S11" s="459"/>
      <c r="T11" s="459"/>
      <c r="U11" s="459"/>
      <c r="V11" s="174"/>
      <c r="W11" s="174"/>
      <c r="X11" s="174"/>
      <c r="Y11" s="174"/>
      <c r="Z11" s="174"/>
      <c r="AA11" s="174"/>
      <c r="AB11" s="174"/>
      <c r="AC11" s="174"/>
      <c r="AD11" s="174"/>
      <c r="AE11" s="174"/>
      <c r="AF11" s="174"/>
      <c r="AG11" s="174"/>
      <c r="AH11" s="174"/>
      <c r="AI11" s="174"/>
      <c r="AJ11" s="174"/>
      <c r="AK11" s="174"/>
      <c r="AL11" s="174"/>
    </row>
    <row r="12" spans="1:38" s="173" customFormat="1" ht="21.75" customHeight="1" x14ac:dyDescent="0.2">
      <c r="B12" s="389">
        <v>5</v>
      </c>
      <c r="C12" s="197"/>
      <c r="D12" s="199"/>
      <c r="E12" s="199"/>
      <c r="F12" s="199"/>
      <c r="G12" s="199"/>
      <c r="H12" s="467"/>
      <c r="I12" s="199"/>
      <c r="J12" s="199"/>
      <c r="K12" s="200"/>
      <c r="L12" s="470">
        <f>IFERROR(IF(F12="Retrofit",ROUND('Look Up Tables'!L133*K12,2),0),"")</f>
        <v>0</v>
      </c>
      <c r="M12" s="213">
        <f>IFERROR(IF(F12="Retrofit",ROUND('Look Up Tables'!M133*K12,4),0),"")</f>
        <v>0</v>
      </c>
      <c r="N12" s="174">
        <f>IFERROR(L12*'Project Summary'!$M$7+M12*'Project Summary'!$M$8,"")</f>
        <v>0</v>
      </c>
      <c r="O12" s="187" t="str">
        <f>IFERROR(N12*'Project Summary'!$F$37/'Project Summary'!$E$37,"")</f>
        <v/>
      </c>
      <c r="P12" s="174"/>
      <c r="Q12" s="459"/>
      <c r="R12" s="459"/>
      <c r="S12" s="459"/>
      <c r="T12" s="459"/>
      <c r="U12" s="459"/>
      <c r="V12" s="174"/>
      <c r="W12" s="174"/>
      <c r="X12" s="174"/>
      <c r="Y12" s="174"/>
      <c r="Z12" s="174"/>
      <c r="AA12" s="174"/>
      <c r="AB12" s="174"/>
      <c r="AC12" s="174"/>
      <c r="AD12" s="174"/>
      <c r="AE12" s="174"/>
      <c r="AF12" s="174"/>
      <c r="AG12" s="174"/>
      <c r="AH12" s="174"/>
      <c r="AI12" s="174"/>
      <c r="AJ12" s="174"/>
      <c r="AK12" s="174"/>
      <c r="AL12" s="174"/>
    </row>
    <row r="13" spans="1:38" s="173" customFormat="1" ht="21.75" customHeight="1" x14ac:dyDescent="0.2">
      <c r="B13" s="389">
        <v>6</v>
      </c>
      <c r="C13" s="197"/>
      <c r="D13" s="199"/>
      <c r="E13" s="199"/>
      <c r="F13" s="199"/>
      <c r="G13" s="199"/>
      <c r="H13" s="467"/>
      <c r="I13" s="199"/>
      <c r="J13" s="199"/>
      <c r="K13" s="200"/>
      <c r="L13" s="470">
        <f>IFERROR(IF(F13="Retrofit",ROUND('Look Up Tables'!L134*K13,2),0),"")</f>
        <v>0</v>
      </c>
      <c r="M13" s="213">
        <f>IFERROR(IF(F13="Retrofit",ROUND('Look Up Tables'!M134*K13,4),0),"")</f>
        <v>0</v>
      </c>
      <c r="N13" s="174">
        <f>IFERROR(L13*'Project Summary'!$M$7+M13*'Project Summary'!$M$8,"")</f>
        <v>0</v>
      </c>
      <c r="O13" s="187" t="str">
        <f>IFERROR(N13*'Project Summary'!$F$37/'Project Summary'!$E$37,"")</f>
        <v/>
      </c>
      <c r="P13" s="174"/>
      <c r="Q13" s="459"/>
      <c r="R13" s="459"/>
      <c r="S13" s="459"/>
      <c r="T13" s="459"/>
      <c r="U13" s="459"/>
      <c r="V13" s="174"/>
      <c r="W13" s="174"/>
      <c r="X13" s="174"/>
      <c r="Y13" s="174"/>
      <c r="Z13" s="174"/>
      <c r="AA13" s="174"/>
      <c r="AB13" s="174"/>
      <c r="AC13" s="174"/>
      <c r="AD13" s="174"/>
      <c r="AE13" s="174"/>
      <c r="AF13" s="174"/>
      <c r="AG13" s="174"/>
      <c r="AH13" s="174"/>
      <c r="AI13" s="174"/>
      <c r="AJ13" s="174"/>
      <c r="AK13" s="174"/>
      <c r="AL13" s="174"/>
    </row>
    <row r="14" spans="1:38" s="173" customFormat="1" ht="21.75" customHeight="1" x14ac:dyDescent="0.2">
      <c r="B14" s="389">
        <v>7</v>
      </c>
      <c r="C14" s="197"/>
      <c r="D14" s="199"/>
      <c r="E14" s="199"/>
      <c r="F14" s="199"/>
      <c r="G14" s="199"/>
      <c r="H14" s="467"/>
      <c r="I14" s="199"/>
      <c r="J14" s="199"/>
      <c r="K14" s="200"/>
      <c r="L14" s="470">
        <f>IFERROR(IF(F14="Retrofit",ROUND('Look Up Tables'!L135*K14,2),0),"")</f>
        <v>0</v>
      </c>
      <c r="M14" s="213">
        <f>IFERROR(IF(F14="Retrofit",ROUND('Look Up Tables'!M135*K14,4),0),"")</f>
        <v>0</v>
      </c>
      <c r="N14" s="174">
        <f>IFERROR(L14*'Project Summary'!$M$7+M14*'Project Summary'!$M$8,"")</f>
        <v>0</v>
      </c>
      <c r="O14" s="187" t="str">
        <f>IFERROR(N14*'Project Summary'!$F$37/'Project Summary'!$E$37,"")</f>
        <v/>
      </c>
      <c r="P14" s="174"/>
      <c r="Q14" s="459"/>
      <c r="R14" s="459"/>
      <c r="S14" s="459"/>
      <c r="T14" s="459"/>
      <c r="U14" s="459"/>
      <c r="V14" s="174"/>
      <c r="W14" s="174"/>
      <c r="X14" s="174"/>
      <c r="Y14" s="174"/>
      <c r="Z14" s="174"/>
      <c r="AA14" s="174"/>
      <c r="AB14" s="174"/>
      <c r="AC14" s="174"/>
      <c r="AD14" s="174"/>
      <c r="AE14" s="174"/>
      <c r="AF14" s="174"/>
      <c r="AG14" s="174"/>
      <c r="AH14" s="174"/>
      <c r="AI14" s="174"/>
      <c r="AJ14" s="174"/>
      <c r="AK14" s="174"/>
      <c r="AL14" s="174"/>
    </row>
    <row r="15" spans="1:38" s="173" customFormat="1" ht="21.75" customHeight="1" x14ac:dyDescent="0.2">
      <c r="B15" s="389">
        <v>8</v>
      </c>
      <c r="C15" s="197"/>
      <c r="D15" s="199"/>
      <c r="E15" s="199"/>
      <c r="F15" s="199"/>
      <c r="G15" s="199"/>
      <c r="H15" s="467"/>
      <c r="I15" s="199"/>
      <c r="J15" s="199"/>
      <c r="K15" s="200"/>
      <c r="L15" s="470">
        <f>IFERROR(IF(F15="Retrofit",ROUND('Look Up Tables'!L136*K15,2),0),"")</f>
        <v>0</v>
      </c>
      <c r="M15" s="213">
        <f>IFERROR(IF(F15="Retrofit",ROUND('Look Up Tables'!M136*K15,4),0),"")</f>
        <v>0</v>
      </c>
      <c r="N15" s="174">
        <f>IFERROR(L15*'Project Summary'!$M$7+M15*'Project Summary'!$M$8,"")</f>
        <v>0</v>
      </c>
      <c r="O15" s="187" t="str">
        <f>IFERROR(N15*'Project Summary'!$F$37/'Project Summary'!$E$37,"")</f>
        <v/>
      </c>
      <c r="P15" s="174"/>
      <c r="Q15" s="459"/>
      <c r="R15" s="459"/>
      <c r="S15" s="459"/>
      <c r="T15" s="459"/>
      <c r="U15" s="459"/>
      <c r="V15" s="174"/>
      <c r="W15" s="174"/>
      <c r="X15" s="174"/>
      <c r="Y15" s="174"/>
      <c r="Z15" s="174"/>
      <c r="AA15" s="174"/>
      <c r="AB15" s="174"/>
      <c r="AC15" s="174"/>
      <c r="AD15" s="174"/>
      <c r="AE15" s="174"/>
      <c r="AF15" s="174"/>
      <c r="AG15" s="174"/>
      <c r="AH15" s="174"/>
      <c r="AI15" s="174"/>
      <c r="AJ15" s="174"/>
      <c r="AK15" s="174"/>
      <c r="AL15" s="174"/>
    </row>
    <row r="16" spans="1:38" s="173" customFormat="1" ht="21.75" customHeight="1" x14ac:dyDescent="0.2">
      <c r="B16" s="389">
        <v>9</v>
      </c>
      <c r="C16" s="197"/>
      <c r="D16" s="199"/>
      <c r="E16" s="199"/>
      <c r="F16" s="199"/>
      <c r="G16" s="199"/>
      <c r="H16" s="467"/>
      <c r="I16" s="199"/>
      <c r="J16" s="199"/>
      <c r="K16" s="200"/>
      <c r="L16" s="470">
        <f>IFERROR(IF(F16="Retrofit",ROUND('Look Up Tables'!L137*K16,2),0),"")</f>
        <v>0</v>
      </c>
      <c r="M16" s="213">
        <f>IFERROR(IF(F16="Retrofit",ROUND('Look Up Tables'!M137*K16,4),0),"")</f>
        <v>0</v>
      </c>
      <c r="N16" s="174">
        <f>IFERROR(L16*'Project Summary'!$M$7+M16*'Project Summary'!$M$8,"")</f>
        <v>0</v>
      </c>
      <c r="O16" s="187" t="str">
        <f>IFERROR(N16*'Project Summary'!$F$37/'Project Summary'!$E$37,"")</f>
        <v/>
      </c>
      <c r="P16" s="174"/>
      <c r="Q16" s="459"/>
      <c r="R16" s="459"/>
      <c r="S16" s="459"/>
      <c r="T16" s="459"/>
      <c r="U16" s="459"/>
      <c r="V16" s="174"/>
      <c r="W16" s="174"/>
      <c r="X16" s="174"/>
      <c r="Y16" s="174"/>
      <c r="Z16" s="174"/>
      <c r="AA16" s="174"/>
      <c r="AB16" s="174"/>
      <c r="AC16" s="174"/>
      <c r="AD16" s="174"/>
      <c r="AE16" s="174"/>
      <c r="AF16" s="174"/>
      <c r="AG16" s="174"/>
      <c r="AH16" s="174"/>
      <c r="AI16" s="174"/>
      <c r="AJ16" s="174"/>
      <c r="AK16" s="174"/>
      <c r="AL16" s="174"/>
    </row>
    <row r="17" spans="2:38" s="173" customFormat="1" ht="21.75" customHeight="1" thickBot="1" x14ac:dyDescent="0.25">
      <c r="B17" s="390">
        <v>10</v>
      </c>
      <c r="C17" s="202"/>
      <c r="D17" s="205"/>
      <c r="E17" s="205"/>
      <c r="F17" s="205"/>
      <c r="G17" s="205"/>
      <c r="H17" s="468"/>
      <c r="I17" s="205"/>
      <c r="J17" s="205"/>
      <c r="K17" s="206"/>
      <c r="L17" s="471">
        <f>IFERROR(IF(F17="Retrofit",ROUND('Look Up Tables'!L138*K17,2),0),"")</f>
        <v>0</v>
      </c>
      <c r="M17" s="215">
        <f>IFERROR(IF(F17="Retrofit",ROUND('Look Up Tables'!M138*K17,4),0),"")</f>
        <v>0</v>
      </c>
      <c r="N17" s="174">
        <f>IFERROR(L17*'Project Summary'!$M$7+M17*'Project Summary'!$M$8,"")</f>
        <v>0</v>
      </c>
      <c r="O17" s="192" t="str">
        <f>IFERROR(N17*'Project Summary'!$F$37/'Project Summary'!$E$37,"")</f>
        <v/>
      </c>
      <c r="P17" s="174"/>
      <c r="Q17" s="459"/>
      <c r="R17" s="459"/>
      <c r="S17" s="459"/>
      <c r="T17" s="459"/>
      <c r="U17" s="459"/>
      <c r="V17" s="174"/>
      <c r="W17" s="174"/>
      <c r="X17" s="174"/>
      <c r="Y17" s="174"/>
      <c r="Z17" s="174"/>
      <c r="AA17" s="174"/>
      <c r="AB17" s="174"/>
      <c r="AC17" s="174"/>
      <c r="AD17" s="174"/>
      <c r="AE17" s="174"/>
      <c r="AF17" s="174"/>
      <c r="AG17" s="174"/>
      <c r="AH17" s="174"/>
      <c r="AI17" s="174"/>
      <c r="AJ17" s="174"/>
      <c r="AK17" s="174"/>
      <c r="AL17" s="174"/>
    </row>
    <row r="18" spans="2:38" s="173" customFormat="1" ht="22.15" customHeight="1" x14ac:dyDescent="0.2">
      <c r="B18" s="174"/>
      <c r="C18" s="174"/>
      <c r="D18" s="174"/>
      <c r="E18" s="174"/>
      <c r="F18" s="174"/>
      <c r="G18" s="174"/>
      <c r="H18" s="174"/>
      <c r="I18" s="174"/>
      <c r="J18" s="174"/>
      <c r="K18" s="174"/>
      <c r="L18" s="174"/>
      <c r="M18" s="174"/>
      <c r="N18" s="174"/>
      <c r="O18" s="174"/>
      <c r="P18" s="174"/>
      <c r="Q18" s="459"/>
      <c r="R18" s="459"/>
      <c r="S18" s="459"/>
      <c r="T18" s="459"/>
      <c r="U18" s="459"/>
      <c r="V18" s="174"/>
      <c r="W18" s="174"/>
      <c r="X18" s="174"/>
      <c r="Y18" s="174"/>
      <c r="Z18" s="174"/>
      <c r="AA18" s="174"/>
      <c r="AB18" s="174"/>
      <c r="AC18" s="174"/>
      <c r="AD18" s="174"/>
      <c r="AE18" s="174"/>
      <c r="AF18" s="174"/>
      <c r="AG18" s="174"/>
      <c r="AH18" s="174"/>
      <c r="AI18" s="174"/>
      <c r="AJ18" s="174"/>
      <c r="AK18" s="174"/>
      <c r="AL18" s="174"/>
    </row>
    <row r="19" spans="2:38" s="173" customFormat="1" ht="22.15" customHeight="1" x14ac:dyDescent="0.2">
      <c r="B19" s="174"/>
      <c r="C19" s="174"/>
      <c r="D19" s="174"/>
      <c r="E19" s="174"/>
      <c r="F19" s="174"/>
      <c r="G19" s="174"/>
      <c r="H19" s="174"/>
      <c r="I19" s="174"/>
      <c r="J19" s="174"/>
      <c r="K19" s="174"/>
      <c r="L19" s="174"/>
      <c r="M19" s="174"/>
      <c r="N19" s="174"/>
      <c r="O19" s="174"/>
      <c r="P19" s="174"/>
      <c r="Q19" s="174"/>
      <c r="R19" s="174"/>
      <c r="S19" s="174"/>
      <c r="T19" s="174"/>
      <c r="U19" s="174"/>
      <c r="V19" s="174"/>
      <c r="W19" s="174"/>
      <c r="X19" s="174"/>
      <c r="Y19" s="174"/>
      <c r="Z19" s="174"/>
      <c r="AA19" s="174"/>
      <c r="AB19" s="174"/>
      <c r="AC19" s="174"/>
      <c r="AD19" s="174"/>
      <c r="AE19" s="174"/>
      <c r="AF19" s="174"/>
      <c r="AG19" s="174"/>
      <c r="AH19" s="174"/>
      <c r="AI19" s="174"/>
      <c r="AJ19" s="174"/>
      <c r="AK19" s="174"/>
      <c r="AL19" s="174"/>
    </row>
    <row r="20" spans="2:38" ht="9" customHeight="1" x14ac:dyDescent="0.2">
      <c r="B20" s="174"/>
      <c r="C20" s="174"/>
      <c r="D20" s="174"/>
      <c r="E20" s="174"/>
      <c r="F20" s="174"/>
      <c r="G20" s="174"/>
      <c r="H20" s="174"/>
      <c r="I20" s="174"/>
      <c r="J20" s="174"/>
      <c r="K20" s="174"/>
      <c r="L20" s="174"/>
      <c r="M20" s="174"/>
      <c r="N20" s="174"/>
      <c r="O20" s="174"/>
      <c r="P20" s="174"/>
      <c r="Q20" s="174"/>
      <c r="R20" s="174"/>
      <c r="S20" s="174"/>
      <c r="T20" s="174"/>
      <c r="U20" s="174"/>
      <c r="V20" s="174"/>
      <c r="W20" s="174"/>
      <c r="X20" s="174"/>
      <c r="Y20" s="174"/>
      <c r="Z20" s="174"/>
      <c r="AA20" s="174"/>
      <c r="AB20" s="174"/>
      <c r="AC20" s="174"/>
      <c r="AD20" s="174"/>
      <c r="AE20" s="174"/>
      <c r="AF20" s="174"/>
      <c r="AG20" s="174"/>
      <c r="AH20" s="174"/>
      <c r="AI20" s="174"/>
      <c r="AJ20" s="174"/>
      <c r="AK20" s="174"/>
      <c r="AL20" s="174"/>
    </row>
    <row r="21" spans="2:38" x14ac:dyDescent="0.2">
      <c r="B21" s="174"/>
      <c r="C21" s="174"/>
      <c r="D21" s="174"/>
      <c r="E21" s="174"/>
      <c r="F21" s="174"/>
      <c r="G21" s="174"/>
      <c r="H21" s="174"/>
      <c r="I21" s="174"/>
      <c r="J21" s="174"/>
      <c r="K21" s="174"/>
      <c r="L21" s="174"/>
      <c r="M21" s="174"/>
      <c r="N21" s="174"/>
      <c r="O21" s="174"/>
      <c r="P21" s="174"/>
      <c r="Q21" s="174"/>
      <c r="R21" s="174"/>
      <c r="S21" s="174"/>
      <c r="T21" s="174"/>
      <c r="U21" s="174"/>
      <c r="V21" s="174"/>
      <c r="W21" s="174"/>
      <c r="X21" s="174"/>
      <c r="Y21" s="174"/>
      <c r="Z21" s="174"/>
      <c r="AA21" s="174"/>
      <c r="AB21" s="174"/>
      <c r="AC21" s="174"/>
      <c r="AD21" s="174"/>
      <c r="AE21" s="174"/>
      <c r="AF21" s="174"/>
      <c r="AG21" s="174"/>
      <c r="AH21" s="174"/>
      <c r="AI21" s="174"/>
      <c r="AJ21" s="174"/>
      <c r="AK21" s="174"/>
      <c r="AL21" s="174"/>
    </row>
    <row r="22" spans="2:38" x14ac:dyDescent="0.2">
      <c r="B22" s="174"/>
      <c r="C22" s="174"/>
      <c r="D22" s="174"/>
      <c r="E22" s="174"/>
      <c r="F22" s="174"/>
      <c r="G22" s="174"/>
      <c r="H22" s="174"/>
      <c r="I22" s="174"/>
      <c r="J22" s="174"/>
      <c r="K22" s="174"/>
      <c r="L22" s="174"/>
      <c r="M22" s="174"/>
      <c r="N22" s="174"/>
      <c r="O22" s="174"/>
      <c r="P22" s="174"/>
      <c r="Q22" s="174"/>
      <c r="R22" s="174"/>
      <c r="S22" s="174"/>
      <c r="T22" s="174"/>
      <c r="U22" s="174"/>
      <c r="V22" s="174"/>
      <c r="W22" s="174"/>
      <c r="X22" s="174"/>
      <c r="Y22" s="174"/>
      <c r="Z22" s="174"/>
      <c r="AA22" s="174"/>
      <c r="AB22" s="174"/>
      <c r="AC22" s="174"/>
      <c r="AD22" s="174"/>
      <c r="AE22" s="174"/>
      <c r="AF22" s="174"/>
      <c r="AG22" s="174"/>
      <c r="AH22" s="174"/>
      <c r="AI22" s="174"/>
      <c r="AJ22" s="174"/>
      <c r="AK22" s="174"/>
      <c r="AL22" s="174"/>
    </row>
    <row r="23" spans="2:38" x14ac:dyDescent="0.2">
      <c r="B23" s="174"/>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174"/>
      <c r="AB23" s="174"/>
      <c r="AC23" s="174"/>
      <c r="AD23" s="174"/>
      <c r="AE23" s="174"/>
      <c r="AF23" s="174"/>
      <c r="AG23" s="174"/>
      <c r="AH23" s="174"/>
      <c r="AI23" s="174"/>
      <c r="AJ23" s="174"/>
      <c r="AK23" s="174"/>
      <c r="AL23" s="174"/>
    </row>
    <row r="24" spans="2:38" x14ac:dyDescent="0.2">
      <c r="B24" s="174"/>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174"/>
      <c r="AB24" s="174"/>
      <c r="AC24" s="174"/>
      <c r="AD24" s="174"/>
      <c r="AE24" s="174"/>
      <c r="AF24" s="174"/>
      <c r="AG24" s="174"/>
      <c r="AH24" s="174"/>
      <c r="AI24" s="174"/>
      <c r="AJ24" s="174"/>
      <c r="AK24" s="174"/>
      <c r="AL24" s="174"/>
    </row>
    <row r="25" spans="2:38" x14ac:dyDescent="0.2">
      <c r="B25" s="174"/>
      <c r="C25" s="174"/>
      <c r="D25" s="174"/>
      <c r="E25" s="174"/>
      <c r="F25" s="174"/>
      <c r="G25" s="174"/>
      <c r="H25" s="174"/>
      <c r="I25" s="174"/>
      <c r="J25" s="174"/>
      <c r="K25" s="174"/>
      <c r="L25" s="174"/>
      <c r="M25" s="174"/>
      <c r="N25" s="174"/>
      <c r="O25" s="174"/>
      <c r="P25" s="174"/>
      <c r="Q25" s="174"/>
      <c r="R25" s="174"/>
      <c r="S25" s="174"/>
      <c r="T25" s="174"/>
      <c r="U25" s="174"/>
      <c r="V25" s="174"/>
      <c r="W25" s="174"/>
      <c r="X25" s="174"/>
      <c r="Y25" s="174"/>
      <c r="Z25" s="174"/>
      <c r="AA25" s="174"/>
      <c r="AB25" s="174"/>
      <c r="AC25" s="174"/>
      <c r="AD25" s="174"/>
      <c r="AE25" s="174"/>
      <c r="AF25" s="174"/>
      <c r="AG25" s="174"/>
      <c r="AH25" s="174"/>
      <c r="AI25" s="174"/>
      <c r="AJ25" s="174"/>
      <c r="AK25" s="174"/>
      <c r="AL25" s="174"/>
    </row>
    <row r="26" spans="2:38" x14ac:dyDescent="0.2">
      <c r="B26" s="174"/>
      <c r="C26" s="174"/>
      <c r="D26" s="174"/>
      <c r="E26" s="174"/>
      <c r="F26" s="174"/>
      <c r="G26" s="174"/>
      <c r="H26" s="174"/>
      <c r="I26" s="174"/>
      <c r="J26" s="174"/>
      <c r="K26" s="174"/>
      <c r="L26" s="174"/>
      <c r="M26" s="174"/>
      <c r="N26" s="174"/>
      <c r="O26" s="174"/>
      <c r="P26" s="174"/>
      <c r="Q26" s="174"/>
      <c r="R26" s="174"/>
      <c r="S26" s="174"/>
      <c r="T26" s="174"/>
      <c r="U26" s="174"/>
      <c r="V26" s="174"/>
      <c r="W26" s="174"/>
      <c r="X26" s="174"/>
      <c r="Y26" s="174"/>
      <c r="Z26" s="174"/>
      <c r="AA26" s="174"/>
      <c r="AB26" s="174"/>
      <c r="AC26" s="174"/>
      <c r="AD26" s="174"/>
      <c r="AE26" s="174"/>
      <c r="AF26" s="174"/>
      <c r="AG26" s="174"/>
      <c r="AH26" s="174"/>
      <c r="AI26" s="174"/>
      <c r="AJ26" s="174"/>
      <c r="AK26" s="174"/>
      <c r="AL26" s="174"/>
    </row>
    <row r="27" spans="2:38" x14ac:dyDescent="0.2">
      <c r="B27" s="174"/>
      <c r="C27" s="174"/>
      <c r="D27" s="174"/>
      <c r="E27" s="174"/>
      <c r="F27" s="174"/>
      <c r="G27" s="174"/>
      <c r="H27" s="174"/>
      <c r="I27" s="174"/>
      <c r="J27" s="174"/>
      <c r="K27" s="174"/>
      <c r="L27" s="174"/>
      <c r="M27" s="174"/>
      <c r="N27" s="174"/>
      <c r="O27" s="174"/>
      <c r="P27" s="174"/>
      <c r="Q27" s="174"/>
      <c r="R27" s="174"/>
      <c r="S27" s="174"/>
      <c r="T27" s="174"/>
      <c r="U27" s="174"/>
      <c r="V27" s="174"/>
      <c r="W27" s="174"/>
      <c r="X27" s="174"/>
      <c r="Y27" s="174"/>
      <c r="Z27" s="174"/>
      <c r="AA27" s="174"/>
      <c r="AB27" s="174"/>
      <c r="AC27" s="174"/>
      <c r="AD27" s="174"/>
      <c r="AE27" s="174"/>
      <c r="AF27" s="174"/>
      <c r="AG27" s="174"/>
      <c r="AH27" s="174"/>
      <c r="AI27" s="174"/>
      <c r="AJ27" s="174"/>
      <c r="AK27" s="174"/>
      <c r="AL27" s="174"/>
    </row>
    <row r="28" spans="2:38" x14ac:dyDescent="0.2">
      <c r="B28" s="174"/>
      <c r="C28" s="174"/>
      <c r="D28" s="174"/>
      <c r="E28" s="174"/>
      <c r="F28" s="174"/>
      <c r="G28" s="174"/>
      <c r="H28" s="174"/>
      <c r="I28" s="174"/>
      <c r="J28" s="174"/>
      <c r="K28" s="174"/>
      <c r="L28" s="174"/>
      <c r="M28" s="174"/>
      <c r="N28" s="174"/>
      <c r="O28" s="174"/>
      <c r="P28" s="174"/>
      <c r="Q28" s="174"/>
      <c r="R28" s="174"/>
      <c r="S28" s="174"/>
      <c r="T28" s="174"/>
      <c r="U28" s="174"/>
      <c r="V28" s="174"/>
      <c r="W28" s="174"/>
      <c r="X28" s="174"/>
      <c r="Y28" s="174"/>
      <c r="Z28" s="174"/>
      <c r="AA28" s="174"/>
      <c r="AB28" s="174"/>
      <c r="AC28" s="174"/>
      <c r="AD28" s="174"/>
      <c r="AE28" s="174"/>
      <c r="AF28" s="174"/>
      <c r="AG28" s="174"/>
      <c r="AH28" s="174"/>
      <c r="AI28" s="174"/>
      <c r="AJ28" s="174"/>
      <c r="AK28" s="174"/>
      <c r="AL28" s="174"/>
    </row>
    <row r="29" spans="2:38" x14ac:dyDescent="0.2">
      <c r="B29" s="174"/>
      <c r="C29" s="174"/>
      <c r="D29" s="174"/>
      <c r="E29" s="174"/>
      <c r="F29" s="174"/>
      <c r="G29" s="174"/>
      <c r="H29" s="174"/>
      <c r="I29" s="174"/>
      <c r="J29" s="174"/>
      <c r="K29" s="174"/>
      <c r="L29" s="174"/>
      <c r="M29" s="174"/>
      <c r="N29" s="174"/>
      <c r="O29" s="174"/>
      <c r="P29" s="174"/>
      <c r="Q29" s="174"/>
      <c r="R29" s="174"/>
      <c r="S29" s="174"/>
      <c r="T29" s="174"/>
      <c r="U29" s="174"/>
      <c r="V29" s="174"/>
      <c r="W29" s="174"/>
      <c r="X29" s="174"/>
      <c r="Y29" s="174"/>
      <c r="Z29" s="174"/>
      <c r="AA29" s="174"/>
      <c r="AB29" s="174"/>
      <c r="AC29" s="174"/>
      <c r="AD29" s="174"/>
      <c r="AE29" s="174"/>
      <c r="AF29" s="174"/>
      <c r="AG29" s="174"/>
      <c r="AH29" s="174"/>
      <c r="AI29" s="174"/>
      <c r="AJ29" s="174"/>
      <c r="AK29" s="174"/>
      <c r="AL29" s="174"/>
    </row>
    <row r="30" spans="2:38" x14ac:dyDescent="0.2">
      <c r="B30" s="174"/>
      <c r="C30" s="174"/>
      <c r="D30" s="174"/>
      <c r="E30" s="174"/>
      <c r="F30" s="174"/>
      <c r="G30" s="174"/>
      <c r="H30" s="174"/>
      <c r="I30" s="174"/>
      <c r="J30" s="174"/>
      <c r="K30" s="174"/>
      <c r="L30" s="174"/>
      <c r="M30" s="174"/>
      <c r="N30" s="174"/>
      <c r="O30" s="174"/>
      <c r="P30" s="174"/>
      <c r="Q30" s="174"/>
      <c r="R30" s="174"/>
      <c r="S30" s="174"/>
      <c r="T30" s="174"/>
      <c r="U30" s="174"/>
      <c r="V30" s="174"/>
      <c r="W30" s="174"/>
      <c r="X30" s="174"/>
      <c r="Y30" s="174"/>
      <c r="Z30" s="174"/>
      <c r="AA30" s="174"/>
      <c r="AB30" s="174"/>
      <c r="AC30" s="174"/>
      <c r="AD30" s="174"/>
      <c r="AE30" s="174"/>
      <c r="AF30" s="174"/>
      <c r="AG30" s="174"/>
      <c r="AH30" s="174"/>
      <c r="AI30" s="174"/>
      <c r="AJ30" s="174"/>
      <c r="AK30" s="174"/>
      <c r="AL30" s="174"/>
    </row>
    <row r="31" spans="2:38" x14ac:dyDescent="0.2">
      <c r="B31" s="174"/>
      <c r="C31" s="174"/>
      <c r="D31" s="174"/>
      <c r="E31" s="174"/>
      <c r="F31" s="174"/>
      <c r="G31" s="174"/>
      <c r="H31" s="174"/>
      <c r="I31" s="174"/>
      <c r="J31" s="174"/>
      <c r="K31" s="174"/>
      <c r="L31" s="174"/>
      <c r="M31" s="174"/>
      <c r="N31" s="174"/>
      <c r="O31" s="174"/>
      <c r="P31" s="174"/>
      <c r="Q31" s="174"/>
      <c r="R31" s="174"/>
      <c r="S31" s="174"/>
      <c r="T31" s="174"/>
      <c r="U31" s="174"/>
      <c r="V31" s="174"/>
      <c r="W31" s="174"/>
      <c r="X31" s="174"/>
      <c r="Y31" s="174"/>
      <c r="Z31" s="174"/>
      <c r="AA31" s="174"/>
      <c r="AB31" s="174"/>
      <c r="AC31" s="174"/>
      <c r="AD31" s="174"/>
      <c r="AE31" s="174"/>
      <c r="AF31" s="174"/>
      <c r="AG31" s="174"/>
      <c r="AH31" s="174"/>
      <c r="AI31" s="174"/>
      <c r="AJ31" s="174"/>
      <c r="AK31" s="174"/>
      <c r="AL31" s="174"/>
    </row>
    <row r="32" spans="2:38" x14ac:dyDescent="0.2">
      <c r="B32" s="174"/>
      <c r="C32" s="174"/>
      <c r="D32" s="174"/>
      <c r="E32" s="174"/>
      <c r="F32" s="174"/>
      <c r="G32" s="174"/>
      <c r="H32" s="174"/>
      <c r="I32" s="174"/>
      <c r="J32" s="174"/>
      <c r="K32" s="174"/>
      <c r="L32" s="174"/>
      <c r="M32" s="174"/>
      <c r="N32" s="174"/>
      <c r="O32" s="174"/>
      <c r="P32" s="174"/>
      <c r="Q32" s="174"/>
      <c r="R32" s="174"/>
      <c r="S32" s="174"/>
      <c r="T32" s="174"/>
      <c r="U32" s="174"/>
      <c r="V32" s="174"/>
      <c r="W32" s="174"/>
      <c r="X32" s="174"/>
      <c r="Y32" s="174"/>
      <c r="Z32" s="174"/>
      <c r="AA32" s="174"/>
      <c r="AB32" s="174"/>
      <c r="AC32" s="174"/>
      <c r="AD32" s="174"/>
      <c r="AE32" s="174"/>
      <c r="AF32" s="174"/>
      <c r="AG32" s="174"/>
      <c r="AH32" s="174"/>
      <c r="AI32" s="174"/>
      <c r="AJ32" s="174"/>
      <c r="AK32" s="174"/>
      <c r="AL32" s="174"/>
    </row>
    <row r="33" spans="2:38" x14ac:dyDescent="0.2">
      <c r="B33" s="174"/>
      <c r="C33" s="174"/>
      <c r="D33" s="174"/>
      <c r="E33" s="174"/>
      <c r="F33" s="174"/>
      <c r="G33" s="174"/>
      <c r="H33" s="174"/>
      <c r="I33" s="174"/>
      <c r="J33" s="174"/>
      <c r="K33" s="174"/>
      <c r="L33" s="174"/>
      <c r="M33" s="174"/>
      <c r="N33" s="174"/>
      <c r="O33" s="174"/>
      <c r="P33" s="174"/>
      <c r="Q33" s="174"/>
      <c r="R33" s="174"/>
      <c r="S33" s="174"/>
      <c r="T33" s="174"/>
      <c r="U33" s="174"/>
      <c r="V33" s="174"/>
      <c r="W33" s="174"/>
      <c r="X33" s="174"/>
      <c r="Y33" s="174"/>
      <c r="Z33" s="174"/>
      <c r="AA33" s="174"/>
      <c r="AB33" s="174"/>
      <c r="AC33" s="174"/>
      <c r="AD33" s="174"/>
      <c r="AE33" s="174"/>
      <c r="AF33" s="174"/>
      <c r="AG33" s="174"/>
      <c r="AH33" s="174"/>
      <c r="AI33" s="174"/>
      <c r="AJ33" s="174"/>
      <c r="AK33" s="174"/>
      <c r="AL33" s="174"/>
    </row>
    <row r="34" spans="2:38" x14ac:dyDescent="0.2">
      <c r="B34" s="174"/>
      <c r="C34" s="174"/>
      <c r="D34" s="174"/>
      <c r="E34" s="174"/>
      <c r="F34" s="174"/>
      <c r="G34" s="174"/>
      <c r="H34" s="174"/>
      <c r="I34" s="174"/>
      <c r="J34" s="174"/>
      <c r="K34" s="174"/>
      <c r="L34" s="174"/>
      <c r="M34" s="174"/>
      <c r="N34" s="174"/>
      <c r="O34" s="174"/>
      <c r="P34" s="174"/>
      <c r="Q34" s="174"/>
      <c r="R34" s="174"/>
      <c r="S34" s="174"/>
      <c r="T34" s="174"/>
      <c r="U34" s="174"/>
      <c r="V34" s="174"/>
      <c r="W34" s="174"/>
      <c r="X34" s="174"/>
      <c r="Y34" s="174"/>
      <c r="Z34" s="174"/>
      <c r="AA34" s="174"/>
      <c r="AB34" s="174"/>
      <c r="AC34" s="174"/>
      <c r="AD34" s="174"/>
      <c r="AE34" s="174"/>
      <c r="AF34" s="174"/>
      <c r="AG34" s="174"/>
      <c r="AH34" s="174"/>
      <c r="AI34" s="174"/>
      <c r="AJ34" s="174"/>
      <c r="AK34" s="174"/>
      <c r="AL34" s="174"/>
    </row>
    <row r="35" spans="2:38" x14ac:dyDescent="0.2">
      <c r="B35" s="174"/>
      <c r="C35" s="174"/>
      <c r="D35" s="174"/>
      <c r="E35" s="174"/>
      <c r="F35" s="174"/>
      <c r="G35" s="174"/>
      <c r="H35" s="174"/>
      <c r="I35" s="174"/>
      <c r="J35" s="174"/>
      <c r="K35" s="174"/>
      <c r="L35" s="174"/>
      <c r="M35" s="174"/>
      <c r="N35" s="174"/>
      <c r="O35" s="174"/>
      <c r="P35" s="174"/>
      <c r="Q35" s="174"/>
      <c r="R35" s="174"/>
      <c r="S35" s="174"/>
      <c r="T35" s="174"/>
      <c r="U35" s="174"/>
      <c r="V35" s="174"/>
      <c r="W35" s="174"/>
      <c r="X35" s="174"/>
      <c r="Y35" s="174"/>
      <c r="Z35" s="174"/>
      <c r="AA35" s="174"/>
      <c r="AB35" s="174"/>
      <c r="AC35" s="174"/>
      <c r="AD35" s="174"/>
      <c r="AE35" s="174"/>
      <c r="AF35" s="174"/>
      <c r="AG35" s="174"/>
      <c r="AH35" s="174"/>
      <c r="AI35" s="174"/>
      <c r="AJ35" s="174"/>
      <c r="AK35" s="174"/>
      <c r="AL35" s="174"/>
    </row>
    <row r="36" spans="2:38" x14ac:dyDescent="0.2">
      <c r="B36" s="174"/>
      <c r="C36" s="174"/>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4"/>
    </row>
    <row r="37" spans="2:38" x14ac:dyDescent="0.2">
      <c r="B37" s="174"/>
      <c r="C37" s="174"/>
      <c r="D37" s="174"/>
      <c r="E37" s="174"/>
      <c r="F37" s="174"/>
      <c r="G37" s="174"/>
      <c r="H37" s="174"/>
      <c r="I37" s="174"/>
      <c r="J37" s="174"/>
      <c r="K37" s="174"/>
      <c r="L37" s="174"/>
      <c r="M37" s="174"/>
      <c r="N37" s="174"/>
      <c r="O37" s="174"/>
      <c r="P37" s="174"/>
      <c r="Q37" s="174"/>
      <c r="R37" s="174"/>
      <c r="S37" s="174"/>
      <c r="T37" s="174"/>
      <c r="U37" s="174"/>
      <c r="V37" s="174"/>
      <c r="W37" s="174"/>
      <c r="X37" s="174"/>
      <c r="Y37" s="174"/>
      <c r="Z37" s="174"/>
      <c r="AA37" s="174"/>
      <c r="AB37" s="174"/>
      <c r="AC37" s="174"/>
      <c r="AD37" s="174"/>
      <c r="AE37" s="174"/>
      <c r="AF37" s="174"/>
      <c r="AG37" s="174"/>
      <c r="AH37" s="174"/>
      <c r="AI37" s="174"/>
      <c r="AJ37" s="174"/>
      <c r="AK37" s="174"/>
      <c r="AL37" s="174"/>
    </row>
    <row r="38" spans="2:38" x14ac:dyDescent="0.2">
      <c r="B38" s="174"/>
      <c r="C38" s="174"/>
      <c r="D38" s="174"/>
      <c r="E38" s="174"/>
      <c r="F38" s="174"/>
      <c r="G38" s="174"/>
      <c r="H38" s="174"/>
      <c r="I38" s="174"/>
      <c r="J38" s="174"/>
      <c r="K38" s="174"/>
      <c r="L38" s="174"/>
      <c r="M38" s="174"/>
      <c r="N38" s="174"/>
      <c r="O38" s="174"/>
      <c r="P38" s="174"/>
      <c r="Q38" s="174"/>
      <c r="R38" s="174"/>
      <c r="S38" s="174"/>
      <c r="T38" s="174"/>
      <c r="U38" s="174"/>
      <c r="V38" s="174"/>
      <c r="W38" s="174"/>
      <c r="X38" s="174"/>
      <c r="Y38" s="174"/>
      <c r="Z38" s="174"/>
      <c r="AA38" s="174"/>
      <c r="AB38" s="174"/>
      <c r="AC38" s="174"/>
      <c r="AD38" s="174"/>
      <c r="AE38" s="174"/>
      <c r="AF38" s="174"/>
      <c r="AG38" s="174"/>
      <c r="AH38" s="174"/>
      <c r="AI38" s="174"/>
      <c r="AJ38" s="174"/>
      <c r="AK38" s="174"/>
      <c r="AL38" s="174"/>
    </row>
    <row r="39" spans="2:38" x14ac:dyDescent="0.2">
      <c r="B39" s="174"/>
      <c r="C39" s="174"/>
      <c r="D39" s="174"/>
      <c r="E39" s="174"/>
      <c r="F39" s="174"/>
      <c r="G39" s="174"/>
      <c r="H39" s="174"/>
      <c r="I39" s="174"/>
      <c r="J39" s="174"/>
      <c r="K39" s="174"/>
      <c r="L39" s="174"/>
      <c r="M39" s="174"/>
      <c r="N39" s="174"/>
      <c r="O39" s="174"/>
      <c r="P39" s="174"/>
      <c r="Q39" s="174"/>
      <c r="R39" s="174"/>
      <c r="S39" s="174"/>
      <c r="T39" s="174"/>
      <c r="U39" s="174"/>
      <c r="V39" s="174"/>
      <c r="W39" s="174"/>
      <c r="X39" s="174"/>
      <c r="Y39" s="174"/>
      <c r="Z39" s="174"/>
      <c r="AA39" s="174"/>
      <c r="AB39" s="174"/>
      <c r="AC39" s="174"/>
      <c r="AD39" s="174"/>
      <c r="AE39" s="174"/>
      <c r="AF39" s="174"/>
      <c r="AG39" s="174"/>
      <c r="AH39" s="174"/>
      <c r="AI39" s="174"/>
      <c r="AJ39" s="174"/>
      <c r="AK39" s="174"/>
      <c r="AL39" s="174"/>
    </row>
    <row r="40" spans="2:38" x14ac:dyDescent="0.2">
      <c r="B40" s="174"/>
      <c r="C40" s="174"/>
      <c r="D40" s="174"/>
      <c r="E40" s="174"/>
      <c r="F40" s="174"/>
      <c r="G40" s="174"/>
      <c r="H40" s="174"/>
      <c r="I40" s="174"/>
      <c r="J40" s="174"/>
      <c r="K40" s="174"/>
      <c r="L40" s="174"/>
      <c r="M40" s="174"/>
      <c r="N40" s="174"/>
      <c r="O40" s="174"/>
      <c r="P40" s="174"/>
      <c r="Q40" s="174"/>
      <c r="R40" s="174"/>
      <c r="S40" s="174"/>
      <c r="T40" s="174"/>
      <c r="U40" s="174"/>
      <c r="V40" s="174"/>
      <c r="W40" s="174"/>
      <c r="X40" s="174"/>
      <c r="Y40" s="174"/>
      <c r="Z40" s="174"/>
      <c r="AA40" s="174"/>
      <c r="AB40" s="174"/>
      <c r="AC40" s="174"/>
      <c r="AD40" s="174"/>
      <c r="AE40" s="174"/>
      <c r="AF40" s="174"/>
      <c r="AG40" s="174"/>
      <c r="AH40" s="174"/>
      <c r="AI40" s="174"/>
      <c r="AJ40" s="174"/>
      <c r="AK40" s="174"/>
      <c r="AL40" s="174"/>
    </row>
    <row r="41" spans="2:38" x14ac:dyDescent="0.2">
      <c r="B41" s="174"/>
      <c r="C41" s="174"/>
      <c r="D41" s="174"/>
      <c r="E41" s="174"/>
      <c r="F41" s="174"/>
      <c r="G41" s="174"/>
      <c r="H41" s="174"/>
      <c r="I41" s="174"/>
      <c r="J41" s="174"/>
      <c r="K41" s="174"/>
      <c r="L41" s="174"/>
      <c r="M41" s="174"/>
      <c r="N41" s="174"/>
      <c r="O41" s="174"/>
      <c r="P41" s="174"/>
      <c r="Q41" s="174"/>
      <c r="R41" s="174"/>
      <c r="S41" s="174"/>
      <c r="T41" s="174"/>
      <c r="U41" s="174"/>
      <c r="V41" s="174"/>
      <c r="W41" s="174"/>
      <c r="X41" s="174"/>
      <c r="Y41" s="174"/>
      <c r="Z41" s="174"/>
      <c r="AA41" s="174"/>
      <c r="AB41" s="174"/>
      <c r="AC41" s="174"/>
      <c r="AD41" s="174"/>
      <c r="AE41" s="174"/>
      <c r="AF41" s="174"/>
      <c r="AG41" s="174"/>
      <c r="AH41" s="174"/>
      <c r="AI41" s="174"/>
      <c r="AJ41" s="174"/>
      <c r="AK41" s="174"/>
      <c r="AL41" s="174"/>
    </row>
    <row r="42" spans="2:38" x14ac:dyDescent="0.2">
      <c r="B42" s="174"/>
      <c r="C42" s="174"/>
      <c r="D42" s="174"/>
      <c r="E42" s="174"/>
      <c r="F42" s="174"/>
      <c r="G42" s="174"/>
      <c r="H42" s="174"/>
      <c r="I42" s="174"/>
      <c r="J42" s="174"/>
      <c r="K42" s="174"/>
      <c r="L42" s="174"/>
      <c r="M42" s="174"/>
      <c r="N42" s="174"/>
      <c r="O42" s="174"/>
      <c r="P42" s="174"/>
      <c r="Q42" s="174"/>
      <c r="R42" s="174"/>
      <c r="S42" s="174"/>
      <c r="T42" s="174"/>
      <c r="U42" s="174"/>
      <c r="V42" s="174"/>
      <c r="W42" s="174"/>
      <c r="X42" s="174"/>
      <c r="Y42" s="174"/>
      <c r="Z42" s="174"/>
      <c r="AA42" s="174"/>
      <c r="AB42" s="174"/>
      <c r="AC42" s="174"/>
      <c r="AD42" s="174"/>
      <c r="AE42" s="174"/>
      <c r="AF42" s="174"/>
      <c r="AG42" s="174"/>
      <c r="AH42" s="174"/>
      <c r="AI42" s="174"/>
      <c r="AJ42" s="174"/>
      <c r="AK42" s="174"/>
      <c r="AL42" s="174"/>
    </row>
    <row r="43" spans="2:38" x14ac:dyDescent="0.2">
      <c r="B43" s="174"/>
      <c r="C43" s="174"/>
      <c r="D43" s="174"/>
      <c r="E43" s="174"/>
      <c r="F43" s="174"/>
      <c r="G43" s="174"/>
      <c r="H43" s="174"/>
      <c r="I43" s="174"/>
      <c r="J43" s="174"/>
      <c r="K43" s="174"/>
      <c r="L43" s="174"/>
      <c r="M43" s="174"/>
      <c r="N43" s="174"/>
      <c r="O43" s="174"/>
      <c r="P43" s="174"/>
      <c r="Q43" s="174"/>
      <c r="R43" s="174"/>
      <c r="S43" s="174"/>
      <c r="T43" s="174"/>
      <c r="U43" s="174"/>
      <c r="V43" s="174"/>
      <c r="W43" s="174"/>
      <c r="X43" s="174"/>
      <c r="Y43" s="174"/>
      <c r="Z43" s="174"/>
      <c r="AA43" s="174"/>
      <c r="AB43" s="174"/>
      <c r="AC43" s="174"/>
      <c r="AD43" s="174"/>
      <c r="AE43" s="174"/>
      <c r="AF43" s="174"/>
      <c r="AG43" s="174"/>
      <c r="AH43" s="174"/>
      <c r="AI43" s="174"/>
      <c r="AJ43" s="174"/>
      <c r="AK43" s="174"/>
      <c r="AL43" s="174"/>
    </row>
    <row r="44" spans="2:38" x14ac:dyDescent="0.2">
      <c r="B44" s="174"/>
      <c r="C44" s="174"/>
      <c r="D44" s="174"/>
      <c r="E44" s="174"/>
      <c r="F44" s="174"/>
      <c r="G44" s="174"/>
      <c r="H44" s="174"/>
      <c r="I44" s="174"/>
      <c r="J44" s="174"/>
      <c r="K44" s="174"/>
      <c r="L44" s="174"/>
      <c r="M44" s="174"/>
      <c r="N44" s="174"/>
      <c r="O44" s="174"/>
      <c r="P44" s="174"/>
      <c r="Q44" s="174"/>
      <c r="R44" s="174"/>
      <c r="S44" s="174"/>
      <c r="T44" s="174"/>
      <c r="U44" s="174"/>
      <c r="V44" s="174"/>
      <c r="W44" s="174"/>
      <c r="X44" s="174"/>
      <c r="Y44" s="174"/>
      <c r="Z44" s="174"/>
      <c r="AA44" s="174"/>
      <c r="AB44" s="174"/>
      <c r="AC44" s="174"/>
      <c r="AD44" s="174"/>
      <c r="AE44" s="174"/>
      <c r="AF44" s="174"/>
      <c r="AG44" s="174"/>
      <c r="AH44" s="174"/>
      <c r="AI44" s="174"/>
      <c r="AJ44" s="174"/>
      <c r="AK44" s="174"/>
      <c r="AL44" s="174"/>
    </row>
    <row r="45" spans="2:38" x14ac:dyDescent="0.2">
      <c r="B45" s="174"/>
      <c r="C45" s="174"/>
      <c r="D45" s="174"/>
      <c r="E45" s="174"/>
      <c r="F45" s="174"/>
      <c r="G45" s="174"/>
      <c r="H45" s="174"/>
      <c r="I45" s="174"/>
      <c r="J45" s="174"/>
      <c r="K45" s="174"/>
      <c r="L45" s="174"/>
      <c r="M45" s="174"/>
      <c r="N45" s="174"/>
      <c r="O45" s="174"/>
      <c r="P45" s="174"/>
      <c r="Q45" s="174"/>
      <c r="R45" s="174"/>
      <c r="S45" s="174"/>
      <c r="T45" s="174"/>
      <c r="U45" s="174"/>
      <c r="V45" s="174"/>
      <c r="W45" s="174"/>
      <c r="X45" s="174"/>
      <c r="Y45" s="174"/>
      <c r="Z45" s="174"/>
      <c r="AA45" s="174"/>
      <c r="AB45" s="174"/>
      <c r="AC45" s="174"/>
      <c r="AD45" s="174"/>
      <c r="AE45" s="174"/>
      <c r="AF45" s="174"/>
      <c r="AG45" s="174"/>
      <c r="AH45" s="174"/>
      <c r="AI45" s="174"/>
      <c r="AJ45" s="174"/>
      <c r="AK45" s="174"/>
      <c r="AL45" s="174"/>
    </row>
    <row r="46" spans="2:38" x14ac:dyDescent="0.2">
      <c r="B46" s="174"/>
      <c r="C46" s="174"/>
      <c r="D46" s="174"/>
      <c r="E46" s="174"/>
      <c r="F46" s="174"/>
      <c r="G46" s="174"/>
      <c r="H46" s="174"/>
      <c r="I46" s="174"/>
      <c r="J46" s="174"/>
      <c r="K46" s="174"/>
      <c r="L46" s="174"/>
      <c r="M46" s="174"/>
      <c r="N46" s="174"/>
      <c r="O46" s="174"/>
      <c r="P46" s="174"/>
      <c r="Q46" s="174"/>
      <c r="R46" s="174"/>
      <c r="S46" s="174"/>
      <c r="T46" s="174"/>
      <c r="U46" s="174"/>
      <c r="V46" s="174"/>
      <c r="W46" s="174"/>
      <c r="X46" s="174"/>
      <c r="Y46" s="174"/>
      <c r="Z46" s="174"/>
      <c r="AA46" s="174"/>
      <c r="AB46" s="174"/>
      <c r="AC46" s="174"/>
      <c r="AD46" s="174"/>
      <c r="AE46" s="174"/>
      <c r="AF46" s="174"/>
      <c r="AG46" s="174"/>
      <c r="AH46" s="174"/>
      <c r="AI46" s="174"/>
      <c r="AJ46" s="174"/>
      <c r="AK46" s="174"/>
      <c r="AL46" s="174"/>
    </row>
    <row r="47" spans="2:38" x14ac:dyDescent="0.2">
      <c r="B47" s="174"/>
      <c r="C47" s="174"/>
      <c r="D47" s="174"/>
      <c r="E47" s="174"/>
      <c r="F47" s="174"/>
      <c r="G47" s="174"/>
      <c r="H47" s="174"/>
      <c r="I47" s="174"/>
      <c r="J47" s="174"/>
      <c r="K47" s="174"/>
      <c r="L47" s="174"/>
      <c r="M47" s="174"/>
      <c r="N47" s="174"/>
      <c r="O47" s="174"/>
      <c r="P47" s="174"/>
      <c r="Q47" s="174"/>
      <c r="R47" s="174"/>
      <c r="S47" s="174"/>
      <c r="T47" s="174"/>
      <c r="U47" s="174"/>
      <c r="V47" s="174"/>
      <c r="W47" s="174"/>
      <c r="X47" s="174"/>
      <c r="Y47" s="174"/>
      <c r="Z47" s="174"/>
      <c r="AA47" s="174"/>
      <c r="AB47" s="174"/>
      <c r="AC47" s="174"/>
      <c r="AD47" s="174"/>
      <c r="AE47" s="174"/>
      <c r="AF47" s="174"/>
      <c r="AG47" s="174"/>
      <c r="AH47" s="174"/>
      <c r="AI47" s="174"/>
      <c r="AJ47" s="174"/>
      <c r="AK47" s="174"/>
      <c r="AL47" s="174"/>
    </row>
    <row r="48" spans="2:38" x14ac:dyDescent="0.2">
      <c r="B48" s="174"/>
      <c r="C48" s="174"/>
      <c r="D48" s="174"/>
      <c r="E48" s="174"/>
      <c r="F48" s="174"/>
      <c r="G48" s="174"/>
      <c r="H48" s="174"/>
      <c r="I48" s="174"/>
      <c r="J48" s="174"/>
      <c r="K48" s="174"/>
      <c r="L48" s="174"/>
      <c r="M48" s="174"/>
      <c r="N48" s="174"/>
      <c r="O48" s="174"/>
      <c r="P48" s="174"/>
      <c r="Q48" s="174"/>
      <c r="R48" s="174"/>
      <c r="S48" s="174"/>
      <c r="T48" s="174"/>
      <c r="U48" s="174"/>
      <c r="V48" s="174"/>
      <c r="W48" s="174"/>
      <c r="X48" s="174"/>
      <c r="Y48" s="174"/>
      <c r="Z48" s="174"/>
      <c r="AA48" s="174"/>
      <c r="AB48" s="174"/>
      <c r="AC48" s="174"/>
      <c r="AD48" s="174"/>
      <c r="AE48" s="174"/>
      <c r="AF48" s="174"/>
      <c r="AG48" s="174"/>
      <c r="AH48" s="174"/>
      <c r="AI48" s="174"/>
      <c r="AJ48" s="174"/>
      <c r="AK48" s="174"/>
      <c r="AL48" s="174"/>
    </row>
    <row r="49" spans="2:38" x14ac:dyDescent="0.2">
      <c r="B49" s="174"/>
      <c r="C49" s="174"/>
      <c r="D49" s="174"/>
      <c r="E49" s="174"/>
      <c r="F49" s="174"/>
      <c r="G49" s="174"/>
      <c r="H49" s="174"/>
      <c r="I49" s="174"/>
      <c r="J49" s="174"/>
      <c r="K49" s="174"/>
      <c r="L49" s="174"/>
      <c r="M49" s="174"/>
      <c r="N49" s="174"/>
      <c r="O49" s="174"/>
      <c r="P49" s="174"/>
      <c r="Q49" s="174"/>
      <c r="R49" s="174"/>
      <c r="S49" s="174"/>
      <c r="T49" s="174"/>
      <c r="U49" s="174"/>
      <c r="V49" s="174"/>
      <c r="W49" s="174"/>
      <c r="X49" s="174"/>
      <c r="Y49" s="174"/>
      <c r="Z49" s="174"/>
      <c r="AA49" s="174"/>
      <c r="AB49" s="174"/>
      <c r="AC49" s="174"/>
      <c r="AD49" s="174"/>
      <c r="AE49" s="174"/>
      <c r="AF49" s="174"/>
      <c r="AG49" s="174"/>
      <c r="AH49" s="174"/>
      <c r="AI49" s="174"/>
      <c r="AJ49" s="174"/>
      <c r="AK49" s="174"/>
      <c r="AL49" s="174"/>
    </row>
    <row r="50" spans="2:38" x14ac:dyDescent="0.2">
      <c r="B50" s="174"/>
      <c r="C50" s="174"/>
      <c r="D50" s="174"/>
      <c r="E50" s="174"/>
      <c r="F50" s="174"/>
      <c r="G50" s="174"/>
      <c r="H50" s="174"/>
      <c r="I50" s="174"/>
      <c r="J50" s="174"/>
      <c r="K50" s="174"/>
      <c r="L50" s="174"/>
      <c r="M50" s="174"/>
      <c r="N50" s="174"/>
      <c r="O50" s="174"/>
      <c r="P50" s="174"/>
      <c r="Q50" s="174"/>
      <c r="R50" s="174"/>
      <c r="S50" s="174"/>
      <c r="T50" s="174"/>
      <c r="U50" s="174"/>
      <c r="V50" s="174"/>
      <c r="W50" s="174"/>
      <c r="X50" s="174"/>
      <c r="Y50" s="174"/>
      <c r="Z50" s="174"/>
      <c r="AA50" s="174"/>
      <c r="AB50" s="174"/>
      <c r="AC50" s="174"/>
      <c r="AD50" s="174"/>
      <c r="AE50" s="174"/>
      <c r="AF50" s="174"/>
      <c r="AG50" s="174"/>
      <c r="AH50" s="174"/>
      <c r="AI50" s="174"/>
      <c r="AJ50" s="174"/>
      <c r="AK50" s="174"/>
      <c r="AL50" s="174"/>
    </row>
    <row r="51" spans="2:38" x14ac:dyDescent="0.2">
      <c r="B51" s="174"/>
      <c r="C51" s="174"/>
      <c r="D51" s="174"/>
      <c r="E51" s="174"/>
      <c r="F51" s="174"/>
      <c r="G51" s="174"/>
      <c r="H51" s="174"/>
      <c r="I51" s="174"/>
      <c r="J51" s="174"/>
      <c r="K51" s="174"/>
      <c r="L51" s="174"/>
      <c r="M51" s="174"/>
      <c r="N51" s="174"/>
      <c r="O51" s="174"/>
      <c r="P51" s="174"/>
      <c r="Q51" s="174"/>
      <c r="R51" s="174"/>
      <c r="S51" s="174"/>
      <c r="T51" s="174"/>
      <c r="U51" s="174"/>
      <c r="V51" s="174"/>
      <c r="W51" s="174"/>
      <c r="X51" s="174"/>
      <c r="Y51" s="174"/>
      <c r="Z51" s="174"/>
      <c r="AA51" s="174"/>
      <c r="AB51" s="174"/>
      <c r="AC51" s="174"/>
      <c r="AD51" s="174"/>
      <c r="AE51" s="174"/>
      <c r="AF51" s="174"/>
      <c r="AG51" s="174"/>
      <c r="AH51" s="174"/>
      <c r="AI51" s="174"/>
      <c r="AJ51" s="174"/>
      <c r="AK51" s="174"/>
      <c r="AL51" s="174"/>
    </row>
    <row r="52" spans="2:38" x14ac:dyDescent="0.2">
      <c r="B52" s="174"/>
      <c r="C52" s="174"/>
      <c r="D52" s="174"/>
      <c r="E52" s="174"/>
      <c r="F52" s="174"/>
      <c r="G52" s="174"/>
      <c r="H52" s="174"/>
      <c r="I52" s="174"/>
      <c r="J52" s="174"/>
      <c r="K52" s="174"/>
      <c r="L52" s="174"/>
      <c r="M52" s="174"/>
      <c r="N52" s="174"/>
      <c r="O52" s="174"/>
      <c r="P52" s="174"/>
      <c r="Q52" s="174"/>
      <c r="R52" s="174"/>
      <c r="S52" s="174"/>
      <c r="T52" s="174"/>
      <c r="U52" s="174"/>
      <c r="V52" s="174"/>
      <c r="W52" s="174"/>
      <c r="X52" s="174"/>
      <c r="Y52" s="174"/>
      <c r="Z52" s="174"/>
      <c r="AA52" s="174"/>
      <c r="AB52" s="174"/>
      <c r="AC52" s="174"/>
      <c r="AD52" s="174"/>
      <c r="AE52" s="174"/>
      <c r="AF52" s="174"/>
      <c r="AG52" s="174"/>
      <c r="AH52" s="174"/>
      <c r="AI52" s="174"/>
      <c r="AJ52" s="174"/>
      <c r="AK52" s="174"/>
      <c r="AL52" s="174"/>
    </row>
    <row r="53" spans="2:38" x14ac:dyDescent="0.2">
      <c r="B53" s="174"/>
      <c r="C53" s="174"/>
      <c r="D53" s="174"/>
      <c r="E53" s="174"/>
      <c r="F53" s="174"/>
      <c r="G53" s="174"/>
      <c r="H53" s="174"/>
      <c r="I53" s="174"/>
      <c r="J53" s="174"/>
      <c r="K53" s="174"/>
      <c r="L53" s="174"/>
      <c r="M53" s="174"/>
      <c r="N53" s="174"/>
      <c r="O53" s="174"/>
      <c r="P53" s="174"/>
      <c r="Q53" s="174"/>
      <c r="R53" s="174"/>
      <c r="S53" s="174"/>
      <c r="T53" s="174"/>
      <c r="U53" s="174"/>
      <c r="V53" s="174"/>
      <c r="W53" s="174"/>
      <c r="X53" s="174"/>
      <c r="Y53" s="174"/>
      <c r="Z53" s="174"/>
      <c r="AA53" s="174"/>
      <c r="AB53" s="174"/>
      <c r="AC53" s="174"/>
      <c r="AD53" s="174"/>
      <c r="AE53" s="174"/>
      <c r="AF53" s="174"/>
      <c r="AG53" s="174"/>
      <c r="AH53" s="174"/>
      <c r="AI53" s="174"/>
      <c r="AJ53" s="174"/>
      <c r="AK53" s="174"/>
      <c r="AL53" s="174"/>
    </row>
    <row r="54" spans="2:38" x14ac:dyDescent="0.2">
      <c r="B54" s="174"/>
      <c r="C54" s="174"/>
      <c r="D54" s="174"/>
      <c r="E54" s="174"/>
      <c r="F54" s="174"/>
      <c r="G54" s="174"/>
      <c r="H54" s="174"/>
      <c r="I54" s="174"/>
      <c r="J54" s="174"/>
      <c r="K54" s="174"/>
      <c r="L54" s="174"/>
      <c r="M54" s="174"/>
      <c r="N54" s="174"/>
      <c r="O54" s="174"/>
      <c r="P54" s="174"/>
      <c r="Q54" s="174"/>
      <c r="R54" s="174"/>
      <c r="S54" s="174"/>
      <c r="T54" s="174"/>
      <c r="U54" s="174"/>
      <c r="V54" s="174"/>
      <c r="W54" s="174"/>
      <c r="X54" s="174"/>
      <c r="Y54" s="174"/>
      <c r="Z54" s="174"/>
      <c r="AA54" s="174"/>
      <c r="AB54" s="174"/>
      <c r="AC54" s="174"/>
      <c r="AD54" s="174"/>
      <c r="AE54" s="174"/>
      <c r="AF54" s="174"/>
      <c r="AG54" s="174"/>
      <c r="AH54" s="174"/>
      <c r="AI54" s="174"/>
      <c r="AJ54" s="174"/>
      <c r="AK54" s="174"/>
      <c r="AL54" s="174"/>
    </row>
    <row r="55" spans="2:38" x14ac:dyDescent="0.2">
      <c r="B55" s="174"/>
      <c r="C55" s="174"/>
      <c r="D55" s="174"/>
      <c r="E55" s="174"/>
      <c r="F55" s="174"/>
      <c r="G55" s="174"/>
      <c r="H55" s="174"/>
      <c r="I55" s="174"/>
      <c r="J55" s="174"/>
      <c r="K55" s="174"/>
      <c r="L55" s="174"/>
      <c r="M55" s="174"/>
      <c r="N55" s="174"/>
      <c r="O55" s="174"/>
      <c r="P55" s="174"/>
      <c r="Q55" s="174"/>
      <c r="R55" s="174"/>
      <c r="S55" s="174"/>
      <c r="T55" s="174"/>
      <c r="U55" s="174"/>
      <c r="V55" s="174"/>
      <c r="W55" s="174"/>
      <c r="X55" s="174"/>
      <c r="Y55" s="174"/>
      <c r="Z55" s="174"/>
      <c r="AA55" s="174"/>
      <c r="AB55" s="174"/>
      <c r="AC55" s="174"/>
      <c r="AD55" s="174"/>
      <c r="AE55" s="174"/>
      <c r="AF55" s="174"/>
      <c r="AG55" s="174"/>
      <c r="AH55" s="174"/>
      <c r="AI55" s="174"/>
      <c r="AJ55" s="174"/>
      <c r="AK55" s="174"/>
      <c r="AL55" s="174"/>
    </row>
    <row r="56" spans="2:38" x14ac:dyDescent="0.2">
      <c r="B56" s="174"/>
      <c r="C56" s="174"/>
      <c r="D56" s="174"/>
      <c r="E56" s="174"/>
      <c r="F56" s="174"/>
      <c r="G56" s="174"/>
      <c r="H56" s="174"/>
      <c r="I56" s="174"/>
      <c r="J56" s="174"/>
      <c r="K56" s="174"/>
      <c r="L56" s="174"/>
      <c r="M56" s="174"/>
      <c r="N56" s="174"/>
      <c r="O56" s="174"/>
      <c r="P56" s="174"/>
      <c r="Q56" s="174"/>
      <c r="R56" s="174"/>
      <c r="S56" s="174"/>
      <c r="T56" s="174"/>
      <c r="U56" s="174"/>
      <c r="V56" s="174"/>
      <c r="W56" s="174"/>
      <c r="X56" s="174"/>
      <c r="Y56" s="174"/>
      <c r="Z56" s="174"/>
      <c r="AA56" s="174"/>
      <c r="AB56" s="174"/>
      <c r="AC56" s="174"/>
      <c r="AD56" s="174"/>
      <c r="AE56" s="174"/>
      <c r="AF56" s="174"/>
      <c r="AG56" s="174"/>
      <c r="AH56" s="174"/>
      <c r="AI56" s="174"/>
      <c r="AJ56" s="174"/>
      <c r="AK56" s="174"/>
      <c r="AL56" s="174"/>
    </row>
    <row r="57" spans="2:38" x14ac:dyDescent="0.2">
      <c r="B57" s="174"/>
      <c r="C57" s="174"/>
      <c r="D57" s="174"/>
      <c r="E57" s="174"/>
      <c r="F57" s="174"/>
      <c r="G57" s="174"/>
      <c r="H57" s="174"/>
      <c r="I57" s="174"/>
      <c r="J57" s="174"/>
      <c r="K57" s="174"/>
      <c r="L57" s="174"/>
      <c r="M57" s="174"/>
      <c r="N57" s="174"/>
      <c r="O57" s="174"/>
      <c r="P57" s="174"/>
      <c r="Q57" s="174"/>
      <c r="R57" s="174"/>
      <c r="S57" s="174"/>
      <c r="T57" s="174"/>
      <c r="U57" s="174"/>
      <c r="V57" s="174"/>
      <c r="W57" s="174"/>
      <c r="X57" s="174"/>
      <c r="Y57" s="174"/>
      <c r="Z57" s="174"/>
      <c r="AA57" s="174"/>
      <c r="AB57" s="174"/>
      <c r="AC57" s="174"/>
      <c r="AD57" s="174"/>
      <c r="AE57" s="174"/>
      <c r="AF57" s="174"/>
      <c r="AG57" s="174"/>
      <c r="AH57" s="174"/>
      <c r="AI57" s="174"/>
      <c r="AJ57" s="174"/>
      <c r="AK57" s="174"/>
      <c r="AL57" s="174"/>
    </row>
    <row r="58" spans="2:38" x14ac:dyDescent="0.2">
      <c r="B58" s="174"/>
      <c r="C58" s="174"/>
      <c r="D58" s="174"/>
      <c r="E58" s="174"/>
      <c r="F58" s="174"/>
      <c r="G58" s="174"/>
      <c r="H58" s="174"/>
      <c r="I58" s="174"/>
      <c r="J58" s="174"/>
      <c r="K58" s="174"/>
      <c r="L58" s="174"/>
      <c r="M58" s="174"/>
      <c r="N58" s="174"/>
      <c r="O58" s="174"/>
      <c r="P58" s="174"/>
      <c r="Q58" s="174"/>
      <c r="R58" s="174"/>
      <c r="S58" s="174"/>
      <c r="T58" s="174"/>
      <c r="U58" s="174"/>
      <c r="V58" s="174"/>
      <c r="W58" s="174"/>
      <c r="X58" s="174"/>
      <c r="Y58" s="174"/>
      <c r="Z58" s="174"/>
      <c r="AA58" s="174"/>
      <c r="AB58" s="174"/>
      <c r="AC58" s="174"/>
      <c r="AD58" s="174"/>
      <c r="AE58" s="174"/>
      <c r="AF58" s="174"/>
      <c r="AG58" s="174"/>
      <c r="AH58" s="174"/>
      <c r="AI58" s="174"/>
      <c r="AJ58" s="174"/>
      <c r="AK58" s="174"/>
      <c r="AL58" s="174"/>
    </row>
    <row r="59" spans="2:38" x14ac:dyDescent="0.2">
      <c r="B59" s="174"/>
      <c r="C59" s="174"/>
      <c r="D59" s="174"/>
      <c r="E59" s="174"/>
      <c r="F59" s="174"/>
      <c r="G59" s="174"/>
      <c r="H59" s="174"/>
      <c r="I59" s="174"/>
      <c r="J59" s="174"/>
      <c r="K59" s="174"/>
      <c r="L59" s="174"/>
      <c r="M59" s="174"/>
      <c r="N59" s="174"/>
      <c r="O59" s="174"/>
      <c r="P59" s="174"/>
      <c r="Q59" s="174"/>
      <c r="R59" s="174"/>
      <c r="S59" s="174"/>
      <c r="T59" s="174"/>
      <c r="U59" s="174"/>
      <c r="V59" s="174"/>
      <c r="W59" s="174"/>
      <c r="X59" s="174"/>
      <c r="Y59" s="174"/>
      <c r="Z59" s="174"/>
      <c r="AA59" s="174"/>
      <c r="AB59" s="174"/>
      <c r="AC59" s="174"/>
      <c r="AD59" s="174"/>
      <c r="AE59" s="174"/>
      <c r="AF59" s="174"/>
      <c r="AG59" s="174"/>
      <c r="AH59" s="174"/>
      <c r="AI59" s="174"/>
      <c r="AJ59" s="174"/>
      <c r="AK59" s="174"/>
      <c r="AL59" s="174"/>
    </row>
    <row r="60" spans="2:38" x14ac:dyDescent="0.2">
      <c r="B60" s="174"/>
      <c r="C60" s="174"/>
      <c r="D60" s="174"/>
      <c r="E60" s="174"/>
      <c r="F60" s="174"/>
      <c r="G60" s="174"/>
      <c r="H60" s="174"/>
      <c r="I60" s="174"/>
      <c r="J60" s="174"/>
      <c r="K60" s="174"/>
      <c r="L60" s="174"/>
      <c r="M60" s="174"/>
      <c r="N60" s="174"/>
      <c r="O60" s="174"/>
      <c r="P60" s="174"/>
      <c r="Q60" s="174"/>
      <c r="R60" s="174"/>
      <c r="S60" s="174"/>
      <c r="T60" s="174"/>
      <c r="U60" s="174"/>
      <c r="V60" s="174"/>
      <c r="W60" s="174"/>
      <c r="X60" s="174"/>
      <c r="Y60" s="174"/>
      <c r="Z60" s="174"/>
      <c r="AA60" s="174"/>
      <c r="AB60" s="174"/>
      <c r="AC60" s="174"/>
      <c r="AD60" s="174"/>
      <c r="AE60" s="174"/>
      <c r="AF60" s="174"/>
      <c r="AG60" s="174"/>
      <c r="AH60" s="174"/>
      <c r="AI60" s="174"/>
      <c r="AJ60" s="174"/>
      <c r="AK60" s="174"/>
      <c r="AL60" s="174"/>
    </row>
    <row r="61" spans="2:38" x14ac:dyDescent="0.2">
      <c r="B61" s="174"/>
      <c r="C61" s="174"/>
      <c r="D61" s="174"/>
      <c r="E61" s="174"/>
      <c r="F61" s="174"/>
      <c r="G61" s="174"/>
      <c r="H61" s="174"/>
      <c r="I61" s="174"/>
      <c r="J61" s="174"/>
      <c r="K61" s="174"/>
      <c r="L61" s="174"/>
      <c r="M61" s="174"/>
      <c r="N61" s="174"/>
      <c r="O61" s="174"/>
      <c r="P61" s="174"/>
      <c r="Q61" s="174"/>
      <c r="R61" s="174"/>
      <c r="S61" s="174"/>
      <c r="T61" s="174"/>
      <c r="U61" s="174"/>
      <c r="V61" s="174"/>
      <c r="W61" s="174"/>
      <c r="X61" s="174"/>
      <c r="Y61" s="174"/>
      <c r="Z61" s="174"/>
      <c r="AA61" s="174"/>
      <c r="AB61" s="174"/>
      <c r="AC61" s="174"/>
      <c r="AD61" s="174"/>
      <c r="AE61" s="174"/>
      <c r="AF61" s="174"/>
      <c r="AG61" s="174"/>
      <c r="AH61" s="174"/>
      <c r="AI61" s="174"/>
      <c r="AJ61" s="174"/>
      <c r="AK61" s="174"/>
      <c r="AL61" s="174"/>
    </row>
    <row r="62" spans="2:38" x14ac:dyDescent="0.2">
      <c r="B62" s="174"/>
      <c r="C62" s="174"/>
      <c r="D62" s="174"/>
      <c r="E62" s="174"/>
      <c r="F62" s="174"/>
      <c r="G62" s="174"/>
      <c r="H62" s="174"/>
      <c r="I62" s="174"/>
      <c r="J62" s="174"/>
      <c r="K62" s="174"/>
      <c r="L62" s="174"/>
      <c r="M62" s="174"/>
      <c r="N62" s="174"/>
      <c r="O62" s="174"/>
      <c r="P62" s="174"/>
      <c r="Q62" s="174"/>
      <c r="R62" s="174"/>
      <c r="S62" s="174"/>
      <c r="T62" s="174"/>
      <c r="U62" s="174"/>
      <c r="V62" s="174"/>
      <c r="W62" s="174"/>
      <c r="X62" s="174"/>
      <c r="Y62" s="174"/>
      <c r="Z62" s="174"/>
      <c r="AA62" s="174"/>
      <c r="AB62" s="174"/>
      <c r="AC62" s="174"/>
      <c r="AD62" s="174"/>
      <c r="AE62" s="174"/>
      <c r="AF62" s="174"/>
      <c r="AG62" s="174"/>
      <c r="AH62" s="174"/>
      <c r="AI62" s="174"/>
      <c r="AJ62" s="174"/>
      <c r="AK62" s="174"/>
      <c r="AL62" s="174"/>
    </row>
    <row r="63" spans="2:38" x14ac:dyDescent="0.2">
      <c r="B63" s="174"/>
      <c r="C63" s="174"/>
      <c r="D63" s="174"/>
      <c r="E63" s="174"/>
      <c r="F63" s="174"/>
      <c r="G63" s="174"/>
      <c r="H63" s="174"/>
      <c r="I63" s="174"/>
      <c r="J63" s="174"/>
      <c r="K63" s="174"/>
      <c r="L63" s="174"/>
      <c r="M63" s="174"/>
      <c r="N63" s="174"/>
      <c r="O63" s="174"/>
      <c r="P63" s="174"/>
      <c r="Q63" s="174"/>
      <c r="R63" s="174"/>
      <c r="S63" s="174"/>
      <c r="T63" s="174"/>
      <c r="U63" s="174"/>
      <c r="V63" s="174"/>
      <c r="W63" s="174"/>
      <c r="X63" s="174"/>
      <c r="Y63" s="174"/>
      <c r="Z63" s="174"/>
      <c r="AA63" s="174"/>
      <c r="AB63" s="174"/>
      <c r="AC63" s="174"/>
      <c r="AD63" s="174"/>
      <c r="AE63" s="174"/>
      <c r="AF63" s="174"/>
      <c r="AG63" s="174"/>
      <c r="AH63" s="174"/>
      <c r="AI63" s="174"/>
      <c r="AJ63" s="174"/>
      <c r="AK63" s="174"/>
      <c r="AL63" s="174"/>
    </row>
    <row r="64" spans="2:38" x14ac:dyDescent="0.2">
      <c r="B64" s="174"/>
      <c r="C64" s="174"/>
      <c r="D64" s="174"/>
      <c r="E64" s="174"/>
      <c r="F64" s="174"/>
      <c r="G64" s="174"/>
      <c r="H64" s="174"/>
      <c r="I64" s="174"/>
      <c r="J64" s="174"/>
      <c r="K64" s="174"/>
      <c r="L64" s="174"/>
      <c r="M64" s="174"/>
      <c r="N64" s="174"/>
      <c r="O64" s="174"/>
      <c r="P64" s="174"/>
      <c r="Q64" s="174"/>
      <c r="R64" s="174"/>
      <c r="S64" s="174"/>
      <c r="T64" s="174"/>
      <c r="U64" s="174"/>
      <c r="V64" s="174"/>
      <c r="W64" s="174"/>
      <c r="X64" s="174"/>
      <c r="Y64" s="174"/>
      <c r="Z64" s="174"/>
      <c r="AA64" s="174"/>
      <c r="AB64" s="174"/>
      <c r="AC64" s="174"/>
      <c r="AD64" s="174"/>
      <c r="AE64" s="174"/>
      <c r="AF64" s="174"/>
      <c r="AG64" s="174"/>
      <c r="AH64" s="174"/>
      <c r="AI64" s="174"/>
      <c r="AJ64" s="174"/>
      <c r="AK64" s="174"/>
      <c r="AL64" s="174"/>
    </row>
    <row r="65" spans="2:38" x14ac:dyDescent="0.2">
      <c r="B65" s="174"/>
      <c r="C65" s="174"/>
      <c r="D65" s="174"/>
      <c r="E65" s="174"/>
      <c r="F65" s="174"/>
      <c r="G65" s="174"/>
      <c r="H65" s="174"/>
      <c r="I65" s="174"/>
      <c r="J65" s="174"/>
      <c r="K65" s="174"/>
      <c r="L65" s="174"/>
      <c r="M65" s="174"/>
      <c r="N65" s="174"/>
      <c r="O65" s="174"/>
      <c r="P65" s="174"/>
      <c r="Q65" s="174"/>
      <c r="R65" s="174"/>
      <c r="S65" s="174"/>
      <c r="T65" s="174"/>
      <c r="U65" s="174"/>
      <c r="V65" s="174"/>
      <c r="W65" s="174"/>
      <c r="X65" s="174"/>
      <c r="Y65" s="174"/>
      <c r="Z65" s="174"/>
      <c r="AA65" s="174"/>
      <c r="AB65" s="174"/>
      <c r="AC65" s="174"/>
      <c r="AD65" s="174"/>
      <c r="AE65" s="174"/>
      <c r="AF65" s="174"/>
      <c r="AG65" s="174"/>
      <c r="AH65" s="174"/>
      <c r="AI65" s="174"/>
      <c r="AJ65" s="174"/>
      <c r="AK65" s="174"/>
      <c r="AL65" s="174"/>
    </row>
  </sheetData>
  <sheetProtection algorithmName="SHA-512" hashValue="HjY1OVu6A4i9s4AIU3Q6qzREhQq+jIo87di24uBNxE8GCewlQtgRs5f5upINwAkoLBz8RpAisZEwBi9HiOXM2Q==" saltValue="FWBUpZPqHeXmhd6VTcRhPg==" spinCount="100000" sheet="1" objects="1" formatColumns="0"/>
  <mergeCells count="5">
    <mergeCell ref="B6:B7"/>
    <mergeCell ref="C6:K6"/>
    <mergeCell ref="L6:M6"/>
    <mergeCell ref="N6:N7"/>
    <mergeCell ref="O6:O7"/>
  </mergeCells>
  <conditionalFormatting sqref="F8:F17">
    <cfRule type="expression" dxfId="14" priority="1">
      <formula>$F8="New Construction"</formula>
    </cfRule>
  </conditionalFormatting>
  <pageMargins left="0.5" right="0.5" top="0.5" bottom="0.5" header="0.3" footer="0.3"/>
  <pageSetup orientation="portrait" r:id="rId1"/>
  <drawing r:id="rId2"/>
  <extLst>
    <ext xmlns:x14="http://schemas.microsoft.com/office/spreadsheetml/2009/9/main" uri="{CCE6A557-97BC-4b89-ADB6-D9C93CAAB3DF}">
      <x14:dataValidations xmlns:xm="http://schemas.microsoft.com/office/excel/2006/main" xWindow="486" yWindow="294" count="4">
        <x14:dataValidation type="list" allowBlank="1" showInputMessage="1" showErrorMessage="1" promptTitle="Retrofit Only" prompt="This measure is for retrofit projects only. If new Construction, please contact CLEAResult for further assistance._x000a_" xr:uid="{17699282-64CB-409E-B572-D53702992456}">
          <x14:formula1>
            <xm:f>'Look Up Tables'!$F$33:$F$34</xm:f>
          </x14:formula1>
          <xm:sqref>F8:F17</xm:sqref>
        </x14:dataValidation>
        <x14:dataValidation type="list" allowBlank="1" showInputMessage="1" showErrorMessage="1" xr:uid="{5B60C8E3-8837-46BD-9A0D-37C64459BAF3}">
          <x14:formula1>
            <xm:f>'Look Up Tables'!$R$40:$R$42</xm:f>
          </x14:formula1>
          <xm:sqref>I8:I17</xm:sqref>
        </x14:dataValidation>
        <x14:dataValidation type="list" allowBlank="1" showInputMessage="1" showErrorMessage="1" xr:uid="{A9B7A64F-5AD9-464B-A9A8-2280B49AE2EE}">
          <x14:formula1>
            <xm:f>'Look Up Tables'!$C$33:$C$34</xm:f>
          </x14:formula1>
          <xm:sqref>J8:J17</xm:sqref>
        </x14:dataValidation>
        <x14:dataValidation type="list" allowBlank="1" showInputMessage="1" showErrorMessage="1" xr:uid="{1CD5DA2D-9A5A-4D5A-B8E9-E1F849C56622}">
          <x14:formula1>
            <xm:f>'Look Up Tables'!$D$3:$D$4</xm:f>
          </x14:formula1>
          <xm:sqref>G8:G17</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E14A8-6726-446B-A3D8-DB146FA3E704}">
  <sheetPr codeName="Sheet8">
    <tabColor theme="8" tint="0.59999389629810485"/>
  </sheetPr>
  <dimension ref="A1:AP65"/>
  <sheetViews>
    <sheetView zoomScale="80" zoomScaleNormal="80" workbookViewId="0">
      <selection activeCell="G11" sqref="G11"/>
    </sheetView>
  </sheetViews>
  <sheetFormatPr defaultColWidth="8.75" defaultRowHeight="14.25" x14ac:dyDescent="0.2"/>
  <cols>
    <col min="1" max="1" width="3.625" style="169" customWidth="1"/>
    <col min="2" max="2" width="6.375" style="169" customWidth="1"/>
    <col min="3" max="5" width="18" style="169" customWidth="1"/>
    <col min="6" max="6" width="16.875" style="169" bestFit="1" customWidth="1"/>
    <col min="7" max="7" width="31.125" style="169" customWidth="1"/>
    <col min="8" max="8" width="12.375" style="169" customWidth="1"/>
    <col min="9" max="9" width="9.25" style="169" customWidth="1"/>
    <col min="10" max="10" width="11.875" style="169" hidden="1" customWidth="1"/>
    <col min="11" max="11" width="16.125" style="169" hidden="1" customWidth="1"/>
    <col min="12" max="14" width="8.75" style="169" hidden="1" customWidth="1"/>
    <col min="15" max="15" width="9.75" style="169" hidden="1" customWidth="1"/>
    <col min="16" max="17" width="12.75" style="169" customWidth="1"/>
    <col min="18" max="18" width="8.75" style="169" hidden="1" customWidth="1"/>
    <col min="19" max="19" width="13.25" style="169" customWidth="1"/>
    <col min="20" max="22" width="8.75" style="169"/>
    <col min="23" max="23" width="23.625" style="169" customWidth="1"/>
    <col min="24" max="16384" width="8.75" style="169"/>
  </cols>
  <sheetData>
    <row r="1" spans="1:42" x14ac:dyDescent="0.2">
      <c r="A1" s="168" t="s">
        <v>686</v>
      </c>
      <c r="J1" s="169" t="s">
        <v>687</v>
      </c>
      <c r="K1" s="169" t="s">
        <v>687</v>
      </c>
      <c r="L1" s="169" t="s">
        <v>687</v>
      </c>
      <c r="M1" s="169" t="s">
        <v>687</v>
      </c>
      <c r="N1" s="169" t="s">
        <v>687</v>
      </c>
      <c r="O1" s="169" t="s">
        <v>687</v>
      </c>
      <c r="R1" s="169" t="s">
        <v>687</v>
      </c>
    </row>
    <row r="2" spans="1:42" ht="9.75" customHeight="1" x14ac:dyDescent="0.2"/>
    <row r="3" spans="1:42" ht="34.5" customHeight="1" x14ac:dyDescent="0.5">
      <c r="B3" s="218" t="s">
        <v>155</v>
      </c>
      <c r="C3" s="171"/>
      <c r="D3" s="171"/>
      <c r="E3" s="171"/>
      <c r="F3" s="171"/>
      <c r="G3" s="171"/>
      <c r="W3" s="457"/>
    </row>
    <row r="4" spans="1:42" ht="28.9" customHeight="1" x14ac:dyDescent="0.2">
      <c r="B4" s="219" t="s">
        <v>211</v>
      </c>
      <c r="C4" s="220"/>
      <c r="D4" s="220"/>
      <c r="E4" s="220"/>
      <c r="F4" s="220"/>
      <c r="G4" s="220"/>
      <c r="H4" s="220"/>
      <c r="I4" s="220"/>
      <c r="J4" s="220"/>
      <c r="K4" s="220"/>
      <c r="L4" s="220"/>
      <c r="M4" s="220"/>
      <c r="N4" s="220"/>
      <c r="O4" s="220"/>
      <c r="W4" s="457"/>
    </row>
    <row r="5" spans="1:42" ht="9" customHeight="1" thickBot="1" x14ac:dyDescent="0.3">
      <c r="B5" s="172"/>
      <c r="C5" s="172"/>
      <c r="D5" s="172"/>
      <c r="E5" s="172"/>
      <c r="F5" s="172"/>
      <c r="W5" s="457"/>
    </row>
    <row r="6" spans="1:42" s="173" customFormat="1" ht="22.15" customHeight="1" x14ac:dyDescent="0.2">
      <c r="B6" s="577" t="s">
        <v>242</v>
      </c>
      <c r="C6" s="579" t="s">
        <v>688</v>
      </c>
      <c r="D6" s="580"/>
      <c r="E6" s="580"/>
      <c r="F6" s="580"/>
      <c r="G6" s="580"/>
      <c r="H6" s="580"/>
      <c r="I6" s="581"/>
      <c r="J6" s="572" t="s">
        <v>689</v>
      </c>
      <c r="K6" s="573"/>
      <c r="L6" s="573"/>
      <c r="M6" s="573"/>
      <c r="N6" s="573"/>
      <c r="O6" s="573"/>
      <c r="P6" s="573"/>
      <c r="Q6" s="574"/>
      <c r="R6" s="584" t="s">
        <v>228</v>
      </c>
      <c r="S6" s="577" t="s">
        <v>690</v>
      </c>
      <c r="W6" s="457"/>
    </row>
    <row r="7" spans="1:42" s="174" customFormat="1" ht="33.75" customHeight="1" thickBot="1" x14ac:dyDescent="0.25">
      <c r="B7" s="578"/>
      <c r="C7" s="175" t="s">
        <v>691</v>
      </c>
      <c r="D7" s="176" t="s">
        <v>80</v>
      </c>
      <c r="E7" s="176" t="s">
        <v>82</v>
      </c>
      <c r="F7" s="177" t="s">
        <v>84</v>
      </c>
      <c r="G7" s="177" t="s">
        <v>110</v>
      </c>
      <c r="H7" s="177" t="s">
        <v>112</v>
      </c>
      <c r="I7" s="178" t="s">
        <v>94</v>
      </c>
      <c r="J7" s="228" t="s">
        <v>613</v>
      </c>
      <c r="K7" s="235" t="s">
        <v>704</v>
      </c>
      <c r="L7" s="235" t="s">
        <v>705</v>
      </c>
      <c r="M7" s="235" t="s">
        <v>706</v>
      </c>
      <c r="N7" s="229" t="s">
        <v>263</v>
      </c>
      <c r="O7" s="229" t="s">
        <v>707</v>
      </c>
      <c r="P7" s="229" t="s">
        <v>131</v>
      </c>
      <c r="Q7" s="230" t="s">
        <v>227</v>
      </c>
      <c r="R7" s="584"/>
      <c r="S7" s="585"/>
      <c r="W7" s="457"/>
    </row>
    <row r="8" spans="1:42" s="173" customFormat="1" ht="21.75" customHeight="1" x14ac:dyDescent="0.2">
      <c r="B8" s="179">
        <v>1</v>
      </c>
      <c r="C8" s="225"/>
      <c r="D8" s="226"/>
      <c r="E8" s="226"/>
      <c r="F8" s="201"/>
      <c r="G8" s="201"/>
      <c r="H8" s="201"/>
      <c r="I8" s="233"/>
      <c r="J8" s="222" t="str">
        <f>'Project Summary'!$C$10</f>
        <v/>
      </c>
      <c r="K8" s="223" t="str">
        <f>IF(OR(G8='Look Up Tables'!$I$53,G8='Look Up Tables'!$I$55),"Medium Temperature",IF(OR(G8='Look Up Tables'!$I$54,G8='Look Up Tables'!$I$56),"Low Temperature",""))</f>
        <v/>
      </c>
      <c r="L8" s="223">
        <f>IFERROR(VLOOKUP(G8,'Look Up Tables'!$I$53:$J$56,2,FALSE),0)</f>
        <v>0</v>
      </c>
      <c r="M8" s="223">
        <f>IFERROR(VLOOKUP(J8,'Look Up Tables'!$B$73:$F$82,'Float Control'!L8,FALSE),0)</f>
        <v>0</v>
      </c>
      <c r="N8" s="223">
        <f>IFERROR(VLOOKUP(G8,'Look Up Tables'!$B$54:$C$57,2,FALSE),0)</f>
        <v>0</v>
      </c>
      <c r="O8" s="223">
        <v>4.7149999999999999</v>
      </c>
      <c r="P8" s="224">
        <f>ROUND(IF(F8="New Construction",0,IFERROR(I8*((O8/N8)*H8*M8),0)),2)</f>
        <v>0</v>
      </c>
      <c r="Q8" s="211">
        <v>0</v>
      </c>
      <c r="R8" s="174">
        <f>IFERROR(P8*'Project Summary'!$M$7+Q8*'Project Summary'!$M$8,"")</f>
        <v>0</v>
      </c>
      <c r="S8" s="221" t="str">
        <f>IFERROR(R8*'Project Summary'!$F$37/'Project Summary'!$E$37,"")</f>
        <v/>
      </c>
      <c r="T8" s="174"/>
      <c r="U8" s="174"/>
      <c r="V8" s="174"/>
      <c r="W8" s="457"/>
      <c r="X8" s="174"/>
      <c r="Y8" s="174"/>
      <c r="Z8" s="174"/>
      <c r="AA8" s="174"/>
      <c r="AB8" s="174"/>
      <c r="AC8" s="174"/>
      <c r="AD8" s="174"/>
      <c r="AE8" s="174"/>
      <c r="AF8" s="174"/>
      <c r="AG8" s="174"/>
      <c r="AH8" s="174"/>
      <c r="AI8" s="174"/>
      <c r="AJ8" s="174"/>
      <c r="AK8" s="174"/>
      <c r="AL8" s="174"/>
      <c r="AM8" s="174"/>
      <c r="AN8" s="174"/>
      <c r="AO8" s="174"/>
      <c r="AP8" s="174"/>
    </row>
    <row r="9" spans="1:42" s="173" customFormat="1" ht="21.75" customHeight="1" x14ac:dyDescent="0.2">
      <c r="B9" s="184">
        <v>2</v>
      </c>
      <c r="C9" s="225"/>
      <c r="D9" s="226"/>
      <c r="E9" s="226"/>
      <c r="F9" s="201"/>
      <c r="G9" s="201"/>
      <c r="H9" s="201"/>
      <c r="I9" s="233"/>
      <c r="J9" s="185" t="str">
        <f>'Project Summary'!$C$10</f>
        <v/>
      </c>
      <c r="K9" s="186" t="str">
        <f>IF(OR(G9='Look Up Tables'!$I$53,G9='Look Up Tables'!$I$55),"Medium Temperature",IF(OR(G9='Look Up Tables'!$I$54,G9='Look Up Tables'!$I$56),"Low Temperature",""))</f>
        <v/>
      </c>
      <c r="L9" s="186">
        <f>IFERROR(VLOOKUP(G9,'Look Up Tables'!$I$53:$J$56,2,FALSE),0)</f>
        <v>0</v>
      </c>
      <c r="M9" s="186">
        <f>IFERROR(VLOOKUP(J9,'Look Up Tables'!$B$73:$F$82,'Float Control'!L9,FALSE),0)</f>
        <v>0</v>
      </c>
      <c r="N9" s="186">
        <f>IFERROR(VLOOKUP(G9,'Look Up Tables'!$B$54:$C$57,2,FALSE),0)</f>
        <v>0</v>
      </c>
      <c r="O9" s="186">
        <v>4.7149999999999999</v>
      </c>
      <c r="P9" s="231">
        <f>ROUND(IF(F9="New Construction",0,IFERROR(I9*((O9/N9)*H9*M9),0)),2)</f>
        <v>0</v>
      </c>
      <c r="Q9" s="213">
        <v>0</v>
      </c>
      <c r="R9" s="174">
        <f>IFERROR(P9*'Project Summary'!$M$7+Q9*'Project Summary'!$M$8,"")</f>
        <v>0</v>
      </c>
      <c r="S9" s="187" t="str">
        <f>IFERROR(R9*'Project Summary'!$F$37/'Project Summary'!$E$37,"")</f>
        <v/>
      </c>
      <c r="T9" s="174"/>
      <c r="U9" s="174"/>
      <c r="V9" s="174"/>
      <c r="W9" s="457"/>
      <c r="X9" s="174"/>
      <c r="Y9" s="174"/>
      <c r="Z9" s="174"/>
      <c r="AA9" s="174"/>
      <c r="AB9" s="174"/>
      <c r="AC9" s="174"/>
      <c r="AD9" s="174"/>
      <c r="AE9" s="174"/>
      <c r="AF9" s="174"/>
      <c r="AG9" s="174"/>
      <c r="AH9" s="174"/>
      <c r="AI9" s="174"/>
      <c r="AJ9" s="174"/>
      <c r="AK9" s="174"/>
      <c r="AL9" s="174"/>
      <c r="AM9" s="174"/>
      <c r="AN9" s="174"/>
      <c r="AO9" s="174"/>
      <c r="AP9" s="174"/>
    </row>
    <row r="10" spans="1:42" s="173" customFormat="1" ht="21.75" customHeight="1" x14ac:dyDescent="0.2">
      <c r="B10" s="184">
        <v>3</v>
      </c>
      <c r="C10" s="225"/>
      <c r="D10" s="226"/>
      <c r="E10" s="226"/>
      <c r="F10" s="201"/>
      <c r="G10" s="201"/>
      <c r="H10" s="201"/>
      <c r="I10" s="233"/>
      <c r="J10" s="185" t="str">
        <f>'Project Summary'!$C$10</f>
        <v/>
      </c>
      <c r="K10" s="186" t="str">
        <f>IF(OR(G10='Look Up Tables'!$I$53,G10='Look Up Tables'!$I$55),"Medium Temperature",IF(OR(G10='Look Up Tables'!$I$54,G10='Look Up Tables'!$I$56),"Low Temperature",""))</f>
        <v/>
      </c>
      <c r="L10" s="186">
        <f>IFERROR(VLOOKUP(G10,'Look Up Tables'!$I$53:$J$56,2,FALSE),0)</f>
        <v>0</v>
      </c>
      <c r="M10" s="186">
        <f>IFERROR(VLOOKUP(J10,'Look Up Tables'!$B$73:$F$82,'Float Control'!L10,FALSE),0)</f>
        <v>0</v>
      </c>
      <c r="N10" s="186">
        <f>IFERROR(VLOOKUP(G10,'Look Up Tables'!$B$54:$C$57,2,FALSE),0)</f>
        <v>0</v>
      </c>
      <c r="O10" s="186">
        <v>4.7149999999999999</v>
      </c>
      <c r="P10" s="231">
        <f t="shared" ref="P10:P17" si="0">ROUND(IF(F10="New Construction",0,IFERROR(I10*((O10/N10)*H10*M10),0)),2)</f>
        <v>0</v>
      </c>
      <c r="Q10" s="213">
        <v>0</v>
      </c>
      <c r="R10" s="174">
        <f>IFERROR(P10*'Project Summary'!$M$7+Q10*'Project Summary'!$M$8,"")</f>
        <v>0</v>
      </c>
      <c r="S10" s="187" t="str">
        <f>IFERROR(R10*'Project Summary'!$F$37/'Project Summary'!$E$37,"")</f>
        <v/>
      </c>
      <c r="T10" s="174"/>
      <c r="U10" s="174"/>
      <c r="V10" s="174"/>
      <c r="W10" s="457"/>
      <c r="X10" s="174"/>
      <c r="Y10" s="174"/>
      <c r="Z10" s="174"/>
      <c r="AA10" s="174"/>
      <c r="AB10" s="174"/>
      <c r="AC10" s="174"/>
      <c r="AD10" s="174"/>
      <c r="AE10" s="174"/>
      <c r="AF10" s="174"/>
      <c r="AG10" s="174"/>
      <c r="AH10" s="174"/>
      <c r="AI10" s="174"/>
      <c r="AJ10" s="174"/>
      <c r="AK10" s="174"/>
      <c r="AL10" s="174"/>
      <c r="AM10" s="174"/>
      <c r="AN10" s="174"/>
      <c r="AO10" s="174"/>
      <c r="AP10" s="174"/>
    </row>
    <row r="11" spans="1:42" s="173" customFormat="1" ht="21.75" customHeight="1" x14ac:dyDescent="0.2">
      <c r="B11" s="184">
        <v>4</v>
      </c>
      <c r="C11" s="225"/>
      <c r="D11" s="226"/>
      <c r="E11" s="226"/>
      <c r="F11" s="201"/>
      <c r="G11" s="201"/>
      <c r="H11" s="201"/>
      <c r="I11" s="233"/>
      <c r="J11" s="185" t="str">
        <f>'Project Summary'!$C$10</f>
        <v/>
      </c>
      <c r="K11" s="186" t="str">
        <f>IF(OR(G11='Look Up Tables'!$I$53,G11='Look Up Tables'!$I$55),"Medium Temperature",IF(OR(G11='Look Up Tables'!$I$54,G11='Look Up Tables'!$I$56),"Low Temperature",""))</f>
        <v/>
      </c>
      <c r="L11" s="186">
        <f>IFERROR(VLOOKUP(G11,'Look Up Tables'!$I$53:$J$56,2,FALSE),0)</f>
        <v>0</v>
      </c>
      <c r="M11" s="186">
        <f>IFERROR(VLOOKUP(J11,'Look Up Tables'!$B$73:$F$82,'Float Control'!L11,FALSE),0)</f>
        <v>0</v>
      </c>
      <c r="N11" s="186">
        <f>IFERROR(VLOOKUP(G11,'Look Up Tables'!$B$54:$C$57,2,FALSE),0)</f>
        <v>0</v>
      </c>
      <c r="O11" s="186">
        <v>4.7149999999999999</v>
      </c>
      <c r="P11" s="231">
        <f t="shared" si="0"/>
        <v>0</v>
      </c>
      <c r="Q11" s="213">
        <v>0</v>
      </c>
      <c r="R11" s="174">
        <f>IFERROR(P11*'Project Summary'!$M$7+Q11*'Project Summary'!$M$8,"")</f>
        <v>0</v>
      </c>
      <c r="S11" s="187" t="str">
        <f>IFERROR(R11*'Project Summary'!$F$37/'Project Summary'!$E$37,"")</f>
        <v/>
      </c>
      <c r="T11" s="174"/>
      <c r="U11" s="174"/>
      <c r="V11" s="174"/>
      <c r="W11" s="457"/>
      <c r="X11" s="174"/>
      <c r="Y11" s="174"/>
      <c r="Z11" s="174"/>
      <c r="AA11" s="174"/>
      <c r="AB11" s="174"/>
      <c r="AC11" s="174"/>
      <c r="AD11" s="174"/>
      <c r="AE11" s="174"/>
      <c r="AF11" s="174"/>
      <c r="AG11" s="174"/>
      <c r="AH11" s="174"/>
      <c r="AI11" s="174"/>
      <c r="AJ11" s="174"/>
      <c r="AK11" s="174"/>
      <c r="AL11" s="174"/>
      <c r="AM11" s="174"/>
      <c r="AN11" s="174"/>
      <c r="AO11" s="174"/>
      <c r="AP11" s="174"/>
    </row>
    <row r="12" spans="1:42" s="173" customFormat="1" ht="21.75" customHeight="1" x14ac:dyDescent="0.2">
      <c r="B12" s="184">
        <v>5</v>
      </c>
      <c r="C12" s="197"/>
      <c r="D12" s="198"/>
      <c r="E12" s="198"/>
      <c r="F12" s="201"/>
      <c r="G12" s="199"/>
      <c r="H12" s="199"/>
      <c r="I12" s="217"/>
      <c r="J12" s="185" t="str">
        <f>'Project Summary'!$C$10</f>
        <v/>
      </c>
      <c r="K12" s="186" t="str">
        <f>IF(OR(G12='Look Up Tables'!$I$53,G12='Look Up Tables'!$I$55),"Medium Temperature",IF(OR(G12='Look Up Tables'!$I$54,G12='Look Up Tables'!$I$56),"Low Temperature",""))</f>
        <v/>
      </c>
      <c r="L12" s="186">
        <f>IFERROR(VLOOKUP(G12,'Look Up Tables'!$I$53:$J$56,2,FALSE),0)</f>
        <v>0</v>
      </c>
      <c r="M12" s="186">
        <f>IFERROR(VLOOKUP(J12,'Look Up Tables'!$B$73:$F$82,'Float Control'!L12,FALSE),0)</f>
        <v>0</v>
      </c>
      <c r="N12" s="186">
        <f>IFERROR(VLOOKUP(G12,'Look Up Tables'!$B$54:$C$57,2,FALSE),0)</f>
        <v>0</v>
      </c>
      <c r="O12" s="186">
        <v>4.7149999999999999</v>
      </c>
      <c r="P12" s="231">
        <f t="shared" si="0"/>
        <v>0</v>
      </c>
      <c r="Q12" s="213">
        <v>0</v>
      </c>
      <c r="R12" s="174">
        <f>IFERROR(P12*'Project Summary'!$M$7+Q12*'Project Summary'!$M$8,"")</f>
        <v>0</v>
      </c>
      <c r="S12" s="187" t="str">
        <f>IFERROR(R12*'Project Summary'!$F$37/'Project Summary'!$E$37,"")</f>
        <v/>
      </c>
      <c r="T12" s="174"/>
      <c r="U12" s="174"/>
      <c r="V12" s="174"/>
      <c r="W12" s="174"/>
      <c r="X12" s="174"/>
      <c r="Y12" s="174"/>
      <c r="Z12" s="174"/>
      <c r="AA12" s="174"/>
      <c r="AB12" s="174"/>
      <c r="AC12" s="174"/>
      <c r="AD12" s="174"/>
      <c r="AE12" s="174"/>
      <c r="AF12" s="174"/>
      <c r="AG12" s="174"/>
      <c r="AH12" s="174"/>
      <c r="AI12" s="174"/>
      <c r="AJ12" s="174"/>
      <c r="AK12" s="174"/>
      <c r="AL12" s="174"/>
      <c r="AM12" s="174"/>
      <c r="AN12" s="174"/>
      <c r="AO12" s="174"/>
      <c r="AP12" s="174"/>
    </row>
    <row r="13" spans="1:42" s="173" customFormat="1" ht="21.75" customHeight="1" x14ac:dyDescent="0.2">
      <c r="B13" s="184">
        <v>6</v>
      </c>
      <c r="C13" s="197"/>
      <c r="D13" s="198"/>
      <c r="E13" s="198"/>
      <c r="F13" s="201"/>
      <c r="G13" s="199"/>
      <c r="H13" s="199"/>
      <c r="I13" s="217"/>
      <c r="J13" s="185" t="str">
        <f>'Project Summary'!$C$10</f>
        <v/>
      </c>
      <c r="K13" s="186" t="str">
        <f>IF(OR(G13='Look Up Tables'!$I$53,G13='Look Up Tables'!$I$55),"Medium Temperature",IF(OR(G13='Look Up Tables'!$I$54,G13='Look Up Tables'!$I$56),"Low Temperature",""))</f>
        <v/>
      </c>
      <c r="L13" s="186">
        <f>IFERROR(VLOOKUP(G13,'Look Up Tables'!$I$53:$J$56,2,FALSE),0)</f>
        <v>0</v>
      </c>
      <c r="M13" s="186">
        <f>IFERROR(VLOOKUP(J13,'Look Up Tables'!$B$73:$F$82,'Float Control'!L13,FALSE),0)</f>
        <v>0</v>
      </c>
      <c r="N13" s="186">
        <f>IFERROR(VLOOKUP(G13,'Look Up Tables'!$B$54:$C$57,2,FALSE),0)</f>
        <v>0</v>
      </c>
      <c r="O13" s="186">
        <v>4.7149999999999999</v>
      </c>
      <c r="P13" s="231">
        <f t="shared" si="0"/>
        <v>0</v>
      </c>
      <c r="Q13" s="213">
        <v>0</v>
      </c>
      <c r="R13" s="174">
        <f>IFERROR(P13*'Project Summary'!$M$7+Q13*'Project Summary'!$M$8,"")</f>
        <v>0</v>
      </c>
      <c r="S13" s="187" t="str">
        <f>IFERROR(R13*'Project Summary'!$F$37/'Project Summary'!$E$37,"")</f>
        <v/>
      </c>
      <c r="T13" s="174"/>
      <c r="U13" s="174"/>
      <c r="V13" s="174"/>
      <c r="W13" s="174"/>
      <c r="X13" s="174"/>
      <c r="Y13" s="174"/>
      <c r="Z13" s="174"/>
      <c r="AA13" s="174"/>
      <c r="AB13" s="174"/>
      <c r="AC13" s="174"/>
      <c r="AD13" s="174"/>
      <c r="AE13" s="174"/>
      <c r="AF13" s="174"/>
      <c r="AG13" s="174"/>
      <c r="AH13" s="174"/>
      <c r="AI13" s="174"/>
      <c r="AJ13" s="174"/>
      <c r="AK13" s="174"/>
      <c r="AL13" s="174"/>
      <c r="AM13" s="174"/>
      <c r="AN13" s="174"/>
      <c r="AO13" s="174"/>
      <c r="AP13" s="174"/>
    </row>
    <row r="14" spans="1:42" s="173" customFormat="1" ht="21.75" customHeight="1" x14ac:dyDescent="0.2">
      <c r="B14" s="184">
        <v>7</v>
      </c>
      <c r="C14" s="197"/>
      <c r="D14" s="198"/>
      <c r="E14" s="198"/>
      <c r="F14" s="201"/>
      <c r="G14" s="199"/>
      <c r="H14" s="199"/>
      <c r="I14" s="217"/>
      <c r="J14" s="185" t="str">
        <f>'Project Summary'!$C$10</f>
        <v/>
      </c>
      <c r="K14" s="186" t="str">
        <f>IF(OR(G14='Look Up Tables'!$I$53,G14='Look Up Tables'!$I$55),"Medium Temperature",IF(OR(G14='Look Up Tables'!$I$54,G14='Look Up Tables'!$I$56),"Low Temperature",""))</f>
        <v/>
      </c>
      <c r="L14" s="186">
        <f>IFERROR(VLOOKUP(G14,'Look Up Tables'!$I$53:$J$56,2,FALSE),0)</f>
        <v>0</v>
      </c>
      <c r="M14" s="186">
        <f>IFERROR(VLOOKUP(J14,'Look Up Tables'!$B$73:$F$82,'Float Control'!L14,FALSE),0)</f>
        <v>0</v>
      </c>
      <c r="N14" s="186">
        <f>IFERROR(VLOOKUP(G14,'Look Up Tables'!$B$54:$C$57,2,FALSE),0)</f>
        <v>0</v>
      </c>
      <c r="O14" s="186">
        <v>4.7149999999999999</v>
      </c>
      <c r="P14" s="231">
        <f t="shared" si="0"/>
        <v>0</v>
      </c>
      <c r="Q14" s="213">
        <v>0</v>
      </c>
      <c r="R14" s="174">
        <f>IFERROR(P14*'Project Summary'!$M$7+Q14*'Project Summary'!$M$8,"")</f>
        <v>0</v>
      </c>
      <c r="S14" s="187" t="str">
        <f>IFERROR(R14*'Project Summary'!$F$37/'Project Summary'!$E$37,"")</f>
        <v/>
      </c>
      <c r="T14" s="174"/>
      <c r="U14" s="174"/>
      <c r="V14" s="174"/>
      <c r="W14" s="174"/>
      <c r="X14" s="174"/>
      <c r="Y14" s="174"/>
      <c r="Z14" s="174"/>
      <c r="AA14" s="174"/>
      <c r="AB14" s="174"/>
      <c r="AC14" s="174"/>
      <c r="AD14" s="174"/>
      <c r="AE14" s="174"/>
      <c r="AF14" s="174"/>
      <c r="AG14" s="174"/>
      <c r="AH14" s="174"/>
      <c r="AI14" s="174"/>
      <c r="AJ14" s="174"/>
      <c r="AK14" s="174"/>
      <c r="AL14" s="174"/>
      <c r="AM14" s="174"/>
      <c r="AN14" s="174"/>
      <c r="AO14" s="174"/>
      <c r="AP14" s="174"/>
    </row>
    <row r="15" spans="1:42" s="173" customFormat="1" ht="21.75" customHeight="1" x14ac:dyDescent="0.2">
      <c r="B15" s="184">
        <v>8</v>
      </c>
      <c r="C15" s="197"/>
      <c r="D15" s="198"/>
      <c r="E15" s="198"/>
      <c r="F15" s="201"/>
      <c r="G15" s="199"/>
      <c r="H15" s="199"/>
      <c r="I15" s="217"/>
      <c r="J15" s="185" t="str">
        <f>'Project Summary'!$C$10</f>
        <v/>
      </c>
      <c r="K15" s="186" t="str">
        <f>IF(OR(G15='Look Up Tables'!$I$53,G15='Look Up Tables'!$I$55),"Medium Temperature",IF(OR(G15='Look Up Tables'!$I$54,G15='Look Up Tables'!$I$56),"Low Temperature",""))</f>
        <v/>
      </c>
      <c r="L15" s="186">
        <f>IFERROR(VLOOKUP(G15,'Look Up Tables'!$I$53:$J$56,2,FALSE),0)</f>
        <v>0</v>
      </c>
      <c r="M15" s="186">
        <f>IFERROR(VLOOKUP(J15,'Look Up Tables'!$B$73:$F$82,'Float Control'!L15,FALSE),0)</f>
        <v>0</v>
      </c>
      <c r="N15" s="186">
        <f>IFERROR(VLOOKUP(G15,'Look Up Tables'!$B$54:$C$57,2,FALSE),0)</f>
        <v>0</v>
      </c>
      <c r="O15" s="186">
        <v>4.7149999999999999</v>
      </c>
      <c r="P15" s="231">
        <f t="shared" si="0"/>
        <v>0</v>
      </c>
      <c r="Q15" s="213">
        <v>0</v>
      </c>
      <c r="R15" s="174">
        <f>IFERROR(P15*'Project Summary'!$M$7+Q15*'Project Summary'!$M$8,"")</f>
        <v>0</v>
      </c>
      <c r="S15" s="187" t="str">
        <f>IFERROR(R15*'Project Summary'!$F$37/'Project Summary'!$E$37,"")</f>
        <v/>
      </c>
      <c r="T15" s="174"/>
      <c r="U15" s="174"/>
      <c r="V15" s="174"/>
      <c r="W15" s="174"/>
      <c r="X15" s="174"/>
      <c r="Y15" s="174"/>
      <c r="Z15" s="174"/>
      <c r="AA15" s="174"/>
      <c r="AB15" s="174"/>
      <c r="AC15" s="174"/>
      <c r="AD15" s="174"/>
      <c r="AE15" s="174"/>
      <c r="AF15" s="174"/>
      <c r="AG15" s="174"/>
      <c r="AH15" s="174"/>
      <c r="AI15" s="174"/>
      <c r="AJ15" s="174"/>
      <c r="AK15" s="174"/>
      <c r="AL15" s="174"/>
      <c r="AM15" s="174"/>
      <c r="AN15" s="174"/>
      <c r="AO15" s="174"/>
      <c r="AP15" s="174"/>
    </row>
    <row r="16" spans="1:42" s="173" customFormat="1" ht="21.75" customHeight="1" x14ac:dyDescent="0.2">
      <c r="B16" s="184">
        <v>9</v>
      </c>
      <c r="C16" s="197"/>
      <c r="D16" s="198"/>
      <c r="E16" s="198"/>
      <c r="F16" s="201"/>
      <c r="G16" s="199"/>
      <c r="H16" s="199"/>
      <c r="I16" s="217"/>
      <c r="J16" s="185" t="str">
        <f>'Project Summary'!$C$10</f>
        <v/>
      </c>
      <c r="K16" s="186" t="str">
        <f>IF(OR(G16='Look Up Tables'!$I$53,G16='Look Up Tables'!$I$55),"Medium Temperature",IF(OR(G16='Look Up Tables'!$I$54,G16='Look Up Tables'!$I$56),"Low Temperature",""))</f>
        <v/>
      </c>
      <c r="L16" s="186">
        <f>IFERROR(VLOOKUP(G16,'Look Up Tables'!$I$53:$J$56,2,FALSE),0)</f>
        <v>0</v>
      </c>
      <c r="M16" s="186">
        <f>IFERROR(VLOOKUP(J16,'Look Up Tables'!$B$73:$F$82,'Float Control'!L16,FALSE),0)</f>
        <v>0</v>
      </c>
      <c r="N16" s="186">
        <f>IFERROR(VLOOKUP(G16,'Look Up Tables'!$B$54:$C$57,2,FALSE),0)</f>
        <v>0</v>
      </c>
      <c r="O16" s="186">
        <v>4.7149999999999999</v>
      </c>
      <c r="P16" s="231">
        <f t="shared" si="0"/>
        <v>0</v>
      </c>
      <c r="Q16" s="213">
        <v>0</v>
      </c>
      <c r="R16" s="174">
        <f>IFERROR(P16*'Project Summary'!$M$7+Q16*'Project Summary'!$M$8,"")</f>
        <v>0</v>
      </c>
      <c r="S16" s="187" t="str">
        <f>IFERROR(R16*'Project Summary'!$F$37/'Project Summary'!$E$37,"")</f>
        <v/>
      </c>
      <c r="T16" s="174"/>
      <c r="U16" s="174"/>
      <c r="V16" s="174"/>
      <c r="W16" s="174"/>
      <c r="X16" s="174"/>
      <c r="Y16" s="174"/>
      <c r="Z16" s="174"/>
      <c r="AA16" s="174"/>
      <c r="AB16" s="174"/>
      <c r="AC16" s="174"/>
      <c r="AD16" s="174"/>
      <c r="AE16" s="174"/>
      <c r="AF16" s="174"/>
      <c r="AG16" s="174"/>
      <c r="AH16" s="174"/>
      <c r="AI16" s="174"/>
      <c r="AJ16" s="174"/>
      <c r="AK16" s="174"/>
      <c r="AL16" s="174"/>
      <c r="AM16" s="174"/>
      <c r="AN16" s="174"/>
      <c r="AO16" s="174"/>
      <c r="AP16" s="174"/>
    </row>
    <row r="17" spans="2:42" s="173" customFormat="1" ht="21.75" customHeight="1" thickBot="1" x14ac:dyDescent="0.25">
      <c r="B17" s="188">
        <v>10</v>
      </c>
      <c r="C17" s="202"/>
      <c r="D17" s="203"/>
      <c r="E17" s="203"/>
      <c r="F17" s="205"/>
      <c r="G17" s="205"/>
      <c r="H17" s="205"/>
      <c r="I17" s="234"/>
      <c r="J17" s="189" t="str">
        <f>'Project Summary'!$C$10</f>
        <v/>
      </c>
      <c r="K17" s="190" t="str">
        <f>IF(OR(G17='Look Up Tables'!$I$53,G17='Look Up Tables'!$I$55),"Medium Temperature",IF(OR(G17='Look Up Tables'!$I$54,G17='Look Up Tables'!$I$56),"Low Temperature",""))</f>
        <v/>
      </c>
      <c r="L17" s="190">
        <f>IFERROR(VLOOKUP(G17,'Look Up Tables'!$I$53:$J$56,2,FALSE),0)</f>
        <v>0</v>
      </c>
      <c r="M17" s="190">
        <f>IFERROR(VLOOKUP(J17,'Look Up Tables'!$B$73:$F$82,'Float Control'!L17,FALSE),0)</f>
        <v>0</v>
      </c>
      <c r="N17" s="190">
        <f>IFERROR(VLOOKUP(G17,'Look Up Tables'!$B$54:$C$57,2,FALSE),0)</f>
        <v>0</v>
      </c>
      <c r="O17" s="190">
        <v>4.7149999999999999</v>
      </c>
      <c r="P17" s="232">
        <f t="shared" si="0"/>
        <v>0</v>
      </c>
      <c r="Q17" s="215">
        <v>0</v>
      </c>
      <c r="R17" s="174">
        <f>IFERROR(P17*'Project Summary'!$M$7+Q17*'Project Summary'!$M$8,"")</f>
        <v>0</v>
      </c>
      <c r="S17" s="192" t="str">
        <f>IFERROR(R17*'Project Summary'!$F$37/'Project Summary'!$E$37,"")</f>
        <v/>
      </c>
      <c r="T17" s="174"/>
      <c r="U17" s="174"/>
      <c r="V17" s="174"/>
      <c r="W17" s="174"/>
      <c r="X17" s="174"/>
      <c r="Y17" s="174"/>
      <c r="Z17" s="174"/>
      <c r="AA17" s="174"/>
      <c r="AB17" s="174"/>
      <c r="AC17" s="174"/>
      <c r="AD17" s="174"/>
      <c r="AE17" s="174"/>
      <c r="AF17" s="174"/>
      <c r="AG17" s="174"/>
      <c r="AH17" s="174"/>
      <c r="AI17" s="174"/>
      <c r="AJ17" s="174"/>
      <c r="AK17" s="174"/>
      <c r="AL17" s="174"/>
      <c r="AM17" s="174"/>
      <c r="AN17" s="174"/>
      <c r="AO17" s="174"/>
      <c r="AP17" s="174"/>
    </row>
    <row r="18" spans="2:42" s="173" customFormat="1" ht="22.15" customHeight="1" x14ac:dyDescent="0.2">
      <c r="B18" s="174"/>
      <c r="C18" s="174"/>
      <c r="D18" s="174"/>
      <c r="E18" s="174"/>
      <c r="F18" s="174"/>
      <c r="G18" s="174"/>
      <c r="H18" s="174"/>
      <c r="I18" s="174"/>
      <c r="J18" s="174"/>
      <c r="K18" s="174"/>
      <c r="L18" s="174"/>
      <c r="M18" s="174"/>
      <c r="N18" s="174"/>
      <c r="O18" s="174"/>
      <c r="P18" s="174"/>
      <c r="Q18" s="174"/>
      <c r="R18" s="174"/>
      <c r="S18" s="174"/>
      <c r="T18" s="174"/>
      <c r="U18" s="174"/>
      <c r="V18" s="174"/>
      <c r="W18" s="174"/>
      <c r="X18" s="174"/>
      <c r="Y18" s="174"/>
      <c r="Z18" s="174"/>
      <c r="AA18" s="174"/>
      <c r="AB18" s="174"/>
      <c r="AC18" s="174"/>
      <c r="AD18" s="174"/>
      <c r="AE18" s="174"/>
      <c r="AF18" s="174"/>
      <c r="AG18" s="174"/>
      <c r="AH18" s="174"/>
      <c r="AI18" s="174"/>
      <c r="AJ18" s="174"/>
      <c r="AK18" s="174"/>
      <c r="AL18" s="174"/>
      <c r="AM18" s="174"/>
      <c r="AN18" s="174"/>
      <c r="AO18" s="174"/>
      <c r="AP18" s="174"/>
    </row>
    <row r="19" spans="2:42" s="173" customFormat="1" ht="22.15" customHeight="1" x14ac:dyDescent="0.2">
      <c r="B19" s="174"/>
      <c r="C19" s="174"/>
      <c r="D19" s="174"/>
      <c r="E19" s="174"/>
      <c r="F19" s="174"/>
      <c r="G19" s="174"/>
      <c r="H19" s="174"/>
      <c r="I19" s="174"/>
      <c r="J19" s="174"/>
      <c r="K19" s="174"/>
      <c r="L19" s="174"/>
      <c r="M19" s="174"/>
      <c r="N19" s="174"/>
      <c r="O19" s="174"/>
      <c r="P19" s="174"/>
      <c r="Q19" s="174"/>
      <c r="R19" s="174"/>
      <c r="S19" s="174"/>
      <c r="T19" s="174"/>
      <c r="U19" s="174"/>
      <c r="V19" s="174"/>
      <c r="W19" s="174"/>
      <c r="X19" s="174"/>
      <c r="Y19" s="174"/>
      <c r="Z19" s="174"/>
      <c r="AA19" s="174"/>
      <c r="AB19" s="174"/>
      <c r="AC19" s="174"/>
      <c r="AD19" s="174"/>
      <c r="AE19" s="174"/>
      <c r="AF19" s="174"/>
      <c r="AG19" s="174"/>
      <c r="AH19" s="174"/>
      <c r="AI19" s="174"/>
      <c r="AJ19" s="174"/>
      <c r="AK19" s="174"/>
      <c r="AL19" s="174"/>
      <c r="AM19" s="174"/>
      <c r="AN19" s="174"/>
      <c r="AO19" s="174"/>
      <c r="AP19" s="174"/>
    </row>
    <row r="20" spans="2:42" ht="9" customHeight="1" x14ac:dyDescent="0.2">
      <c r="B20" s="174"/>
      <c r="C20" s="174"/>
      <c r="D20" s="174"/>
      <c r="E20" s="174"/>
      <c r="F20" s="174"/>
      <c r="G20" s="174"/>
      <c r="H20" s="174"/>
      <c r="I20" s="174"/>
      <c r="J20" s="174"/>
      <c r="K20" s="174"/>
      <c r="L20" s="174"/>
      <c r="M20" s="174"/>
      <c r="N20" s="174"/>
      <c r="O20" s="174"/>
      <c r="P20" s="174"/>
      <c r="Q20" s="174"/>
      <c r="R20" s="174"/>
      <c r="S20" s="174"/>
      <c r="T20" s="174"/>
      <c r="U20" s="174"/>
      <c r="V20" s="174"/>
      <c r="W20" s="174"/>
      <c r="X20" s="174"/>
      <c r="Y20" s="174"/>
      <c r="Z20" s="174"/>
      <c r="AA20" s="174"/>
      <c r="AB20" s="174"/>
      <c r="AC20" s="174"/>
      <c r="AD20" s="174"/>
      <c r="AE20" s="174"/>
      <c r="AF20" s="174"/>
      <c r="AG20" s="174"/>
      <c r="AH20" s="174"/>
      <c r="AI20" s="174"/>
      <c r="AJ20" s="174"/>
      <c r="AK20" s="174"/>
      <c r="AL20" s="174"/>
      <c r="AM20" s="174"/>
      <c r="AN20" s="174"/>
      <c r="AO20" s="174"/>
      <c r="AP20" s="174"/>
    </row>
    <row r="21" spans="2:42" x14ac:dyDescent="0.2">
      <c r="B21" s="174"/>
      <c r="C21" s="174"/>
      <c r="D21" s="174"/>
      <c r="E21" s="174"/>
      <c r="F21" s="174"/>
      <c r="G21" s="174"/>
      <c r="H21" s="174"/>
      <c r="I21" s="174"/>
      <c r="J21" s="174"/>
      <c r="K21" s="174"/>
      <c r="L21" s="174"/>
      <c r="M21" s="174"/>
      <c r="N21" s="174"/>
      <c r="O21" s="174"/>
      <c r="P21" s="174"/>
      <c r="Q21" s="174"/>
      <c r="R21" s="174"/>
      <c r="S21" s="174"/>
      <c r="T21" s="174"/>
      <c r="U21" s="174"/>
      <c r="V21" s="174"/>
      <c r="W21" s="174"/>
      <c r="X21" s="174"/>
      <c r="Y21" s="174"/>
      <c r="Z21" s="174"/>
      <c r="AA21" s="174"/>
      <c r="AB21" s="174"/>
      <c r="AC21" s="174"/>
      <c r="AD21" s="174"/>
      <c r="AE21" s="174"/>
      <c r="AF21" s="174"/>
      <c r="AG21" s="174"/>
      <c r="AH21" s="174"/>
      <c r="AI21" s="174"/>
      <c r="AJ21" s="174"/>
      <c r="AK21" s="174"/>
      <c r="AL21" s="174"/>
      <c r="AM21" s="174"/>
      <c r="AN21" s="174"/>
      <c r="AO21" s="174"/>
      <c r="AP21" s="174"/>
    </row>
    <row r="22" spans="2:42" x14ac:dyDescent="0.2">
      <c r="B22" s="174"/>
      <c r="C22" s="174"/>
      <c r="D22" s="174"/>
      <c r="E22" s="174"/>
      <c r="F22" s="174"/>
      <c r="G22" s="174"/>
      <c r="H22" s="174"/>
      <c r="I22" s="174"/>
      <c r="J22" s="174"/>
      <c r="K22" s="174"/>
      <c r="L22" s="174"/>
      <c r="M22" s="174"/>
      <c r="N22" s="174"/>
      <c r="O22" s="174"/>
      <c r="P22" s="174"/>
      <c r="Q22" s="174"/>
      <c r="R22" s="174"/>
      <c r="S22" s="174"/>
      <c r="T22" s="174"/>
      <c r="U22" s="174"/>
      <c r="V22" s="174"/>
      <c r="W22" s="174"/>
      <c r="X22" s="174"/>
      <c r="Y22" s="174"/>
      <c r="Z22" s="174"/>
      <c r="AA22" s="174"/>
      <c r="AB22" s="174"/>
      <c r="AC22" s="174"/>
      <c r="AD22" s="174"/>
      <c r="AE22" s="174"/>
      <c r="AF22" s="174"/>
      <c r="AG22" s="174"/>
      <c r="AH22" s="174"/>
      <c r="AI22" s="174"/>
      <c r="AJ22" s="174"/>
      <c r="AK22" s="174"/>
      <c r="AL22" s="174"/>
      <c r="AM22" s="174"/>
      <c r="AN22" s="174"/>
      <c r="AO22" s="174"/>
      <c r="AP22" s="174"/>
    </row>
    <row r="23" spans="2:42" x14ac:dyDescent="0.2">
      <c r="B23" s="174"/>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174"/>
      <c r="AB23" s="174"/>
      <c r="AC23" s="174"/>
      <c r="AD23" s="174"/>
      <c r="AE23" s="174"/>
      <c r="AF23" s="174"/>
      <c r="AG23" s="174"/>
      <c r="AH23" s="174"/>
      <c r="AI23" s="174"/>
      <c r="AJ23" s="174"/>
      <c r="AK23" s="174"/>
      <c r="AL23" s="174"/>
      <c r="AM23" s="174"/>
      <c r="AN23" s="174"/>
      <c r="AO23" s="174"/>
      <c r="AP23" s="174"/>
    </row>
    <row r="24" spans="2:42" x14ac:dyDescent="0.2">
      <c r="B24" s="174"/>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174"/>
      <c r="AB24" s="174"/>
      <c r="AC24" s="174"/>
      <c r="AD24" s="174"/>
      <c r="AE24" s="174"/>
      <c r="AF24" s="174"/>
      <c r="AG24" s="174"/>
      <c r="AH24" s="174"/>
      <c r="AI24" s="174"/>
      <c r="AJ24" s="174"/>
      <c r="AK24" s="174"/>
      <c r="AL24" s="174"/>
      <c r="AM24" s="174"/>
      <c r="AN24" s="174"/>
      <c r="AO24" s="174"/>
      <c r="AP24" s="174"/>
    </row>
    <row r="25" spans="2:42" x14ac:dyDescent="0.2">
      <c r="B25" s="174"/>
      <c r="C25" s="174"/>
      <c r="D25" s="174"/>
      <c r="E25" s="174"/>
      <c r="F25" s="174"/>
      <c r="G25" s="174"/>
      <c r="H25" s="174"/>
      <c r="I25" s="174"/>
      <c r="J25" s="174"/>
      <c r="K25" s="174"/>
      <c r="L25" s="174"/>
      <c r="M25" s="174"/>
      <c r="N25" s="174"/>
      <c r="O25" s="174"/>
      <c r="P25" s="174"/>
      <c r="Q25" s="174"/>
      <c r="R25" s="174"/>
      <c r="S25" s="174"/>
      <c r="T25" s="174"/>
      <c r="U25" s="174"/>
      <c r="V25" s="174"/>
      <c r="W25" s="174"/>
      <c r="X25" s="174"/>
      <c r="Y25" s="174"/>
      <c r="Z25" s="174"/>
      <c r="AA25" s="174"/>
      <c r="AB25" s="174"/>
      <c r="AC25" s="174"/>
      <c r="AD25" s="174"/>
      <c r="AE25" s="174"/>
      <c r="AF25" s="174"/>
      <c r="AG25" s="174"/>
      <c r="AH25" s="174"/>
      <c r="AI25" s="174"/>
      <c r="AJ25" s="174"/>
      <c r="AK25" s="174"/>
      <c r="AL25" s="174"/>
      <c r="AM25" s="174"/>
      <c r="AN25" s="174"/>
      <c r="AO25" s="174"/>
      <c r="AP25" s="174"/>
    </row>
    <row r="26" spans="2:42" x14ac:dyDescent="0.2">
      <c r="B26" s="174"/>
      <c r="C26" s="174"/>
      <c r="D26" s="174"/>
      <c r="E26" s="174"/>
      <c r="F26" s="174"/>
      <c r="G26" s="174"/>
      <c r="H26" s="174"/>
      <c r="I26" s="174"/>
      <c r="J26" s="174"/>
      <c r="K26" s="174"/>
      <c r="L26" s="174"/>
      <c r="M26" s="174"/>
      <c r="N26" s="174"/>
      <c r="O26" s="174"/>
      <c r="P26" s="174"/>
      <c r="Q26" s="174"/>
      <c r="R26" s="174"/>
      <c r="S26" s="174"/>
      <c r="T26" s="174"/>
      <c r="U26" s="174"/>
      <c r="V26" s="174"/>
      <c r="W26" s="174"/>
      <c r="X26" s="174"/>
      <c r="Y26" s="174"/>
      <c r="Z26" s="174"/>
      <c r="AA26" s="174"/>
      <c r="AB26" s="174"/>
      <c r="AC26" s="174"/>
      <c r="AD26" s="174"/>
      <c r="AE26" s="174"/>
      <c r="AF26" s="174"/>
      <c r="AG26" s="174"/>
      <c r="AH26" s="174"/>
      <c r="AI26" s="174"/>
      <c r="AJ26" s="174"/>
      <c r="AK26" s="174"/>
      <c r="AL26" s="174"/>
      <c r="AM26" s="174"/>
      <c r="AN26" s="174"/>
      <c r="AO26" s="174"/>
      <c r="AP26" s="174"/>
    </row>
    <row r="27" spans="2:42" x14ac:dyDescent="0.2">
      <c r="B27" s="174"/>
      <c r="C27" s="174"/>
      <c r="D27" s="174"/>
      <c r="E27" s="174"/>
      <c r="F27" s="174"/>
      <c r="G27" s="174"/>
      <c r="H27" s="174"/>
      <c r="I27" s="174"/>
      <c r="J27" s="174"/>
      <c r="K27" s="174"/>
      <c r="L27" s="174"/>
      <c r="M27" s="174"/>
      <c r="N27" s="174"/>
      <c r="O27" s="174"/>
      <c r="P27" s="174"/>
      <c r="Q27" s="174"/>
      <c r="R27" s="174"/>
      <c r="S27" s="174"/>
      <c r="T27" s="174"/>
      <c r="U27" s="174"/>
      <c r="V27" s="174"/>
      <c r="W27" s="174"/>
      <c r="X27" s="174"/>
      <c r="Y27" s="174"/>
      <c r="Z27" s="174"/>
      <c r="AA27" s="174"/>
      <c r="AB27" s="174"/>
      <c r="AC27" s="174"/>
      <c r="AD27" s="174"/>
      <c r="AE27" s="174"/>
      <c r="AF27" s="174"/>
      <c r="AG27" s="174"/>
      <c r="AH27" s="174"/>
      <c r="AI27" s="174"/>
      <c r="AJ27" s="174"/>
      <c r="AK27" s="174"/>
      <c r="AL27" s="174"/>
      <c r="AM27" s="174"/>
      <c r="AN27" s="174"/>
      <c r="AO27" s="174"/>
      <c r="AP27" s="174"/>
    </row>
    <row r="28" spans="2:42" x14ac:dyDescent="0.2">
      <c r="B28" s="174"/>
      <c r="C28" s="174"/>
      <c r="D28" s="174"/>
      <c r="E28" s="174"/>
      <c r="F28" s="174"/>
      <c r="G28" s="174"/>
      <c r="H28" s="174"/>
      <c r="I28" s="174"/>
      <c r="J28" s="174"/>
      <c r="K28" s="174"/>
      <c r="L28" s="174"/>
      <c r="M28" s="174"/>
      <c r="N28" s="174"/>
      <c r="O28" s="174"/>
      <c r="P28" s="174"/>
      <c r="Q28" s="174"/>
      <c r="R28" s="174"/>
      <c r="S28" s="174"/>
      <c r="T28" s="174"/>
      <c r="U28" s="174"/>
      <c r="V28" s="174"/>
      <c r="W28" s="174"/>
      <c r="X28" s="174"/>
      <c r="Y28" s="174"/>
      <c r="Z28" s="174"/>
      <c r="AA28" s="174"/>
      <c r="AB28" s="174"/>
      <c r="AC28" s="174"/>
      <c r="AD28" s="174"/>
      <c r="AE28" s="174"/>
      <c r="AF28" s="174"/>
      <c r="AG28" s="174"/>
      <c r="AH28" s="174"/>
      <c r="AI28" s="174"/>
      <c r="AJ28" s="174"/>
      <c r="AK28" s="174"/>
      <c r="AL28" s="174"/>
      <c r="AM28" s="174"/>
      <c r="AN28" s="174"/>
      <c r="AO28" s="174"/>
      <c r="AP28" s="174"/>
    </row>
    <row r="29" spans="2:42" x14ac:dyDescent="0.2">
      <c r="B29" s="174"/>
      <c r="C29" s="174"/>
      <c r="D29" s="174"/>
      <c r="E29" s="174"/>
      <c r="F29" s="174"/>
      <c r="G29" s="174"/>
      <c r="H29" s="174"/>
      <c r="I29" s="174"/>
      <c r="J29" s="174"/>
      <c r="K29" s="174"/>
      <c r="L29" s="174"/>
      <c r="M29" s="174"/>
      <c r="N29" s="174"/>
      <c r="O29" s="174"/>
      <c r="P29" s="174"/>
      <c r="Q29" s="174"/>
      <c r="R29" s="174"/>
      <c r="S29" s="174"/>
      <c r="T29" s="174"/>
      <c r="U29" s="174"/>
      <c r="V29" s="174"/>
      <c r="W29" s="174"/>
      <c r="X29" s="174"/>
      <c r="Y29" s="174"/>
      <c r="Z29" s="174"/>
      <c r="AA29" s="174"/>
      <c r="AB29" s="174"/>
      <c r="AC29" s="174"/>
      <c r="AD29" s="174"/>
      <c r="AE29" s="174"/>
      <c r="AF29" s="174"/>
      <c r="AG29" s="174"/>
      <c r="AH29" s="174"/>
      <c r="AI29" s="174"/>
      <c r="AJ29" s="174"/>
      <c r="AK29" s="174"/>
      <c r="AL29" s="174"/>
      <c r="AM29" s="174"/>
      <c r="AN29" s="174"/>
      <c r="AO29" s="174"/>
      <c r="AP29" s="174"/>
    </row>
    <row r="30" spans="2:42" x14ac:dyDescent="0.2">
      <c r="B30" s="174"/>
      <c r="C30" s="174"/>
      <c r="D30" s="174"/>
      <c r="E30" s="174"/>
      <c r="F30" s="174"/>
      <c r="G30" s="174"/>
      <c r="H30" s="174"/>
      <c r="I30" s="174"/>
      <c r="J30" s="174"/>
      <c r="K30" s="174"/>
      <c r="L30" s="174"/>
      <c r="M30" s="174"/>
      <c r="N30" s="174"/>
      <c r="O30" s="174"/>
      <c r="P30" s="174"/>
      <c r="Q30" s="174"/>
      <c r="R30" s="174"/>
      <c r="S30" s="174"/>
      <c r="T30" s="174"/>
      <c r="U30" s="174"/>
      <c r="V30" s="174"/>
      <c r="W30" s="174"/>
      <c r="X30" s="174"/>
      <c r="Y30" s="174"/>
      <c r="Z30" s="174"/>
      <c r="AA30" s="174"/>
      <c r="AB30" s="174"/>
      <c r="AC30" s="174"/>
      <c r="AD30" s="174"/>
      <c r="AE30" s="174"/>
      <c r="AF30" s="174"/>
      <c r="AG30" s="174"/>
      <c r="AH30" s="174"/>
      <c r="AI30" s="174"/>
      <c r="AJ30" s="174"/>
      <c r="AK30" s="174"/>
      <c r="AL30" s="174"/>
      <c r="AM30" s="174"/>
      <c r="AN30" s="174"/>
      <c r="AO30" s="174"/>
      <c r="AP30" s="174"/>
    </row>
    <row r="31" spans="2:42" x14ac:dyDescent="0.2">
      <c r="B31" s="174"/>
      <c r="C31" s="174"/>
      <c r="D31" s="174"/>
      <c r="E31" s="174"/>
      <c r="F31" s="174"/>
      <c r="G31" s="174"/>
      <c r="H31" s="174"/>
      <c r="I31" s="174"/>
      <c r="J31" s="174"/>
      <c r="K31" s="174"/>
      <c r="L31" s="174"/>
      <c r="M31" s="174"/>
      <c r="N31" s="174"/>
      <c r="O31" s="174"/>
      <c r="P31" s="174"/>
      <c r="Q31" s="174"/>
      <c r="R31" s="174"/>
      <c r="S31" s="174"/>
      <c r="T31" s="174"/>
      <c r="U31" s="174"/>
      <c r="V31" s="174"/>
      <c r="W31" s="174"/>
      <c r="X31" s="174"/>
      <c r="Y31" s="174"/>
      <c r="Z31" s="174"/>
      <c r="AA31" s="174"/>
      <c r="AB31" s="174"/>
      <c r="AC31" s="174"/>
      <c r="AD31" s="174"/>
      <c r="AE31" s="174"/>
      <c r="AF31" s="174"/>
      <c r="AG31" s="174"/>
      <c r="AH31" s="174"/>
      <c r="AI31" s="174"/>
      <c r="AJ31" s="174"/>
      <c r="AK31" s="174"/>
      <c r="AL31" s="174"/>
      <c r="AM31" s="174"/>
      <c r="AN31" s="174"/>
      <c r="AO31" s="174"/>
      <c r="AP31" s="174"/>
    </row>
    <row r="32" spans="2:42" x14ac:dyDescent="0.2">
      <c r="B32" s="174"/>
      <c r="C32" s="174"/>
      <c r="D32" s="174"/>
      <c r="E32" s="174"/>
      <c r="F32" s="174"/>
      <c r="G32" s="174"/>
      <c r="H32" s="174"/>
      <c r="I32" s="174"/>
      <c r="J32" s="174"/>
      <c r="K32" s="174"/>
      <c r="L32" s="174"/>
      <c r="M32" s="174"/>
      <c r="N32" s="174"/>
      <c r="O32" s="174"/>
      <c r="P32" s="174"/>
      <c r="Q32" s="174"/>
      <c r="R32" s="174"/>
      <c r="S32" s="174"/>
      <c r="T32" s="174"/>
      <c r="U32" s="174"/>
      <c r="V32" s="174"/>
      <c r="W32" s="174"/>
      <c r="X32" s="174"/>
      <c r="Y32" s="174"/>
      <c r="Z32" s="174"/>
      <c r="AA32" s="174"/>
      <c r="AB32" s="174"/>
      <c r="AC32" s="174"/>
      <c r="AD32" s="174"/>
      <c r="AE32" s="174"/>
      <c r="AF32" s="174"/>
      <c r="AG32" s="174"/>
      <c r="AH32" s="174"/>
      <c r="AI32" s="174"/>
      <c r="AJ32" s="174"/>
      <c r="AK32" s="174"/>
      <c r="AL32" s="174"/>
      <c r="AM32" s="174"/>
      <c r="AN32" s="174"/>
      <c r="AO32" s="174"/>
      <c r="AP32" s="174"/>
    </row>
    <row r="33" spans="2:42" x14ac:dyDescent="0.2">
      <c r="B33" s="174"/>
      <c r="C33" s="174"/>
      <c r="D33" s="174"/>
      <c r="E33" s="174"/>
      <c r="F33" s="174"/>
      <c r="G33" s="174"/>
      <c r="H33" s="174"/>
      <c r="I33" s="174"/>
      <c r="J33" s="174"/>
      <c r="K33" s="174"/>
      <c r="L33" s="174"/>
      <c r="M33" s="174"/>
      <c r="N33" s="174"/>
      <c r="O33" s="174"/>
      <c r="P33" s="174"/>
      <c r="Q33" s="174"/>
      <c r="R33" s="174"/>
      <c r="S33" s="174"/>
      <c r="T33" s="174"/>
      <c r="U33" s="174"/>
      <c r="V33" s="174"/>
      <c r="W33" s="174"/>
      <c r="X33" s="174"/>
      <c r="Y33" s="174"/>
      <c r="Z33" s="174"/>
      <c r="AA33" s="174"/>
      <c r="AB33" s="174"/>
      <c r="AC33" s="174"/>
      <c r="AD33" s="174"/>
      <c r="AE33" s="174"/>
      <c r="AF33" s="174"/>
      <c r="AG33" s="174"/>
      <c r="AH33" s="174"/>
      <c r="AI33" s="174"/>
      <c r="AJ33" s="174"/>
      <c r="AK33" s="174"/>
      <c r="AL33" s="174"/>
      <c r="AM33" s="174"/>
      <c r="AN33" s="174"/>
      <c r="AO33" s="174"/>
      <c r="AP33" s="174"/>
    </row>
    <row r="34" spans="2:42" x14ac:dyDescent="0.2">
      <c r="B34" s="174"/>
      <c r="C34" s="174"/>
      <c r="D34" s="174"/>
      <c r="E34" s="174"/>
      <c r="F34" s="174"/>
      <c r="G34" s="174"/>
      <c r="H34" s="174"/>
      <c r="I34" s="174"/>
      <c r="J34" s="174"/>
      <c r="K34" s="174"/>
      <c r="L34" s="174"/>
      <c r="M34" s="174"/>
      <c r="N34" s="174"/>
      <c r="O34" s="174"/>
      <c r="P34" s="174"/>
      <c r="Q34" s="174"/>
      <c r="R34" s="174"/>
      <c r="S34" s="174"/>
      <c r="T34" s="174"/>
      <c r="U34" s="174"/>
      <c r="V34" s="174"/>
      <c r="W34" s="174"/>
      <c r="X34" s="174"/>
      <c r="Y34" s="174"/>
      <c r="Z34" s="174"/>
      <c r="AA34" s="174"/>
      <c r="AB34" s="174"/>
      <c r="AC34" s="174"/>
      <c r="AD34" s="174"/>
      <c r="AE34" s="174"/>
      <c r="AF34" s="174"/>
      <c r="AG34" s="174"/>
      <c r="AH34" s="174"/>
      <c r="AI34" s="174"/>
      <c r="AJ34" s="174"/>
      <c r="AK34" s="174"/>
      <c r="AL34" s="174"/>
      <c r="AM34" s="174"/>
      <c r="AN34" s="174"/>
      <c r="AO34" s="174"/>
      <c r="AP34" s="174"/>
    </row>
    <row r="35" spans="2:42" x14ac:dyDescent="0.2">
      <c r="B35" s="174"/>
      <c r="C35" s="174"/>
      <c r="D35" s="174"/>
      <c r="E35" s="174"/>
      <c r="F35" s="174"/>
      <c r="G35" s="174"/>
      <c r="H35" s="174"/>
      <c r="I35" s="174"/>
      <c r="J35" s="174"/>
      <c r="K35" s="174"/>
      <c r="L35" s="174"/>
      <c r="M35" s="174"/>
      <c r="N35" s="174"/>
      <c r="O35" s="174"/>
      <c r="P35" s="174"/>
      <c r="Q35" s="174"/>
      <c r="R35" s="174"/>
      <c r="S35" s="174"/>
      <c r="T35" s="174"/>
      <c r="U35" s="174"/>
      <c r="V35" s="174"/>
      <c r="W35" s="174"/>
      <c r="X35" s="174"/>
      <c r="Y35" s="174"/>
      <c r="Z35" s="174"/>
      <c r="AA35" s="174"/>
      <c r="AB35" s="174"/>
      <c r="AC35" s="174"/>
      <c r="AD35" s="174"/>
      <c r="AE35" s="174"/>
      <c r="AF35" s="174"/>
      <c r="AG35" s="174"/>
      <c r="AH35" s="174"/>
      <c r="AI35" s="174"/>
      <c r="AJ35" s="174"/>
      <c r="AK35" s="174"/>
      <c r="AL35" s="174"/>
      <c r="AM35" s="174"/>
      <c r="AN35" s="174"/>
      <c r="AO35" s="174"/>
      <c r="AP35" s="174"/>
    </row>
    <row r="36" spans="2:42" x14ac:dyDescent="0.2">
      <c r="B36" s="174"/>
      <c r="C36" s="174"/>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4"/>
      <c r="AM36" s="174"/>
      <c r="AN36" s="174"/>
      <c r="AO36" s="174"/>
      <c r="AP36" s="174"/>
    </row>
    <row r="37" spans="2:42" x14ac:dyDescent="0.2">
      <c r="B37" s="174"/>
      <c r="C37" s="174"/>
      <c r="D37" s="174"/>
      <c r="E37" s="174"/>
      <c r="F37" s="174"/>
      <c r="G37" s="174"/>
      <c r="H37" s="174"/>
      <c r="I37" s="174"/>
      <c r="J37" s="174"/>
      <c r="K37" s="174"/>
      <c r="L37" s="174"/>
      <c r="M37" s="174"/>
      <c r="N37" s="174"/>
      <c r="O37" s="174"/>
      <c r="P37" s="174"/>
      <c r="Q37" s="174"/>
      <c r="R37" s="174"/>
      <c r="S37" s="174"/>
      <c r="T37" s="174"/>
      <c r="U37" s="174"/>
      <c r="V37" s="174"/>
      <c r="W37" s="174"/>
      <c r="X37" s="174"/>
      <c r="Y37" s="174"/>
      <c r="Z37" s="174"/>
      <c r="AA37" s="174"/>
      <c r="AB37" s="174"/>
      <c r="AC37" s="174"/>
      <c r="AD37" s="174"/>
      <c r="AE37" s="174"/>
      <c r="AF37" s="174"/>
      <c r="AG37" s="174"/>
      <c r="AH37" s="174"/>
      <c r="AI37" s="174"/>
      <c r="AJ37" s="174"/>
      <c r="AK37" s="174"/>
      <c r="AL37" s="174"/>
      <c r="AM37" s="174"/>
      <c r="AN37" s="174"/>
      <c r="AO37" s="174"/>
      <c r="AP37" s="174"/>
    </row>
    <row r="38" spans="2:42" x14ac:dyDescent="0.2">
      <c r="B38" s="174"/>
      <c r="C38" s="174"/>
      <c r="D38" s="174"/>
      <c r="E38" s="174"/>
      <c r="F38" s="174"/>
      <c r="G38" s="174"/>
      <c r="H38" s="174"/>
      <c r="I38" s="174"/>
      <c r="J38" s="174"/>
      <c r="K38" s="174"/>
      <c r="L38" s="174"/>
      <c r="M38" s="174"/>
      <c r="N38" s="174"/>
      <c r="O38" s="174"/>
      <c r="P38" s="174"/>
      <c r="Q38" s="174"/>
      <c r="R38" s="174"/>
      <c r="S38" s="174"/>
      <c r="T38" s="174"/>
      <c r="U38" s="174"/>
      <c r="V38" s="174"/>
      <c r="W38" s="174"/>
      <c r="X38" s="174"/>
      <c r="Y38" s="174"/>
      <c r="Z38" s="174"/>
      <c r="AA38" s="174"/>
      <c r="AB38" s="174"/>
      <c r="AC38" s="174"/>
      <c r="AD38" s="174"/>
      <c r="AE38" s="174"/>
      <c r="AF38" s="174"/>
      <c r="AG38" s="174"/>
      <c r="AH38" s="174"/>
      <c r="AI38" s="174"/>
      <c r="AJ38" s="174"/>
      <c r="AK38" s="174"/>
      <c r="AL38" s="174"/>
      <c r="AM38" s="174"/>
      <c r="AN38" s="174"/>
      <c r="AO38" s="174"/>
      <c r="AP38" s="174"/>
    </row>
    <row r="39" spans="2:42" x14ac:dyDescent="0.2">
      <c r="B39" s="174"/>
      <c r="C39" s="174"/>
      <c r="D39" s="174"/>
      <c r="E39" s="174"/>
      <c r="F39" s="174"/>
      <c r="G39" s="174"/>
      <c r="H39" s="174"/>
      <c r="I39" s="174"/>
      <c r="J39" s="174"/>
      <c r="K39" s="174"/>
      <c r="L39" s="174"/>
      <c r="M39" s="174"/>
      <c r="N39" s="174"/>
      <c r="O39" s="174"/>
      <c r="P39" s="174"/>
      <c r="Q39" s="174"/>
      <c r="R39" s="174"/>
      <c r="S39" s="174"/>
      <c r="T39" s="174"/>
      <c r="U39" s="174"/>
      <c r="V39" s="174"/>
      <c r="W39" s="174"/>
      <c r="X39" s="174"/>
      <c r="Y39" s="174"/>
      <c r="Z39" s="174"/>
      <c r="AA39" s="174"/>
      <c r="AB39" s="174"/>
      <c r="AC39" s="174"/>
      <c r="AD39" s="174"/>
      <c r="AE39" s="174"/>
      <c r="AF39" s="174"/>
      <c r="AG39" s="174"/>
      <c r="AH39" s="174"/>
      <c r="AI39" s="174"/>
      <c r="AJ39" s="174"/>
      <c r="AK39" s="174"/>
      <c r="AL39" s="174"/>
      <c r="AM39" s="174"/>
      <c r="AN39" s="174"/>
      <c r="AO39" s="174"/>
      <c r="AP39" s="174"/>
    </row>
    <row r="40" spans="2:42" x14ac:dyDescent="0.2">
      <c r="B40" s="174"/>
      <c r="C40" s="174"/>
      <c r="D40" s="174"/>
      <c r="E40" s="174"/>
      <c r="F40" s="174"/>
      <c r="G40" s="174"/>
      <c r="H40" s="174"/>
      <c r="I40" s="174"/>
      <c r="J40" s="174"/>
      <c r="K40" s="174"/>
      <c r="L40" s="174"/>
      <c r="M40" s="174"/>
      <c r="N40" s="174"/>
      <c r="O40" s="174"/>
      <c r="P40" s="174"/>
      <c r="Q40" s="174"/>
      <c r="R40" s="174"/>
      <c r="S40" s="174"/>
      <c r="T40" s="174"/>
      <c r="U40" s="174"/>
      <c r="V40" s="174"/>
      <c r="W40" s="174"/>
      <c r="X40" s="174"/>
      <c r="Y40" s="174"/>
      <c r="Z40" s="174"/>
      <c r="AA40" s="174"/>
      <c r="AB40" s="174"/>
      <c r="AC40" s="174"/>
      <c r="AD40" s="174"/>
      <c r="AE40" s="174"/>
      <c r="AF40" s="174"/>
      <c r="AG40" s="174"/>
      <c r="AH40" s="174"/>
      <c r="AI40" s="174"/>
      <c r="AJ40" s="174"/>
      <c r="AK40" s="174"/>
      <c r="AL40" s="174"/>
      <c r="AM40" s="174"/>
      <c r="AN40" s="174"/>
      <c r="AO40" s="174"/>
      <c r="AP40" s="174"/>
    </row>
    <row r="41" spans="2:42" x14ac:dyDescent="0.2">
      <c r="B41" s="174"/>
      <c r="C41" s="174"/>
      <c r="D41" s="174"/>
      <c r="E41" s="174"/>
      <c r="F41" s="174"/>
      <c r="G41" s="174"/>
      <c r="H41" s="174"/>
      <c r="I41" s="174"/>
      <c r="J41" s="174"/>
      <c r="K41" s="174"/>
      <c r="L41" s="174"/>
      <c r="M41" s="174"/>
      <c r="N41" s="174"/>
      <c r="O41" s="174"/>
      <c r="P41" s="174"/>
      <c r="Q41" s="174"/>
      <c r="R41" s="174"/>
      <c r="S41" s="174"/>
      <c r="T41" s="174"/>
      <c r="U41" s="174"/>
      <c r="V41" s="174"/>
      <c r="W41" s="174"/>
      <c r="X41" s="174"/>
      <c r="Y41" s="174"/>
      <c r="Z41" s="174"/>
      <c r="AA41" s="174"/>
      <c r="AB41" s="174"/>
      <c r="AC41" s="174"/>
      <c r="AD41" s="174"/>
      <c r="AE41" s="174"/>
      <c r="AF41" s="174"/>
      <c r="AG41" s="174"/>
      <c r="AH41" s="174"/>
      <c r="AI41" s="174"/>
      <c r="AJ41" s="174"/>
      <c r="AK41" s="174"/>
      <c r="AL41" s="174"/>
      <c r="AM41" s="174"/>
      <c r="AN41" s="174"/>
      <c r="AO41" s="174"/>
      <c r="AP41" s="174"/>
    </row>
    <row r="42" spans="2:42" x14ac:dyDescent="0.2">
      <c r="B42" s="174"/>
      <c r="C42" s="174"/>
      <c r="D42" s="174"/>
      <c r="E42" s="174"/>
      <c r="F42" s="174"/>
      <c r="G42" s="174"/>
      <c r="H42" s="174"/>
      <c r="I42" s="174"/>
      <c r="J42" s="174"/>
      <c r="K42" s="174"/>
      <c r="L42" s="174"/>
      <c r="M42" s="174"/>
      <c r="N42" s="174"/>
      <c r="O42" s="174"/>
      <c r="P42" s="174"/>
      <c r="Q42" s="174"/>
      <c r="R42" s="174"/>
      <c r="S42" s="174"/>
      <c r="T42" s="174"/>
      <c r="U42" s="174"/>
      <c r="V42" s="174"/>
      <c r="W42" s="174"/>
      <c r="X42" s="174"/>
      <c r="Y42" s="174"/>
      <c r="Z42" s="174"/>
      <c r="AA42" s="174"/>
      <c r="AB42" s="174"/>
      <c r="AC42" s="174"/>
      <c r="AD42" s="174"/>
      <c r="AE42" s="174"/>
      <c r="AF42" s="174"/>
      <c r="AG42" s="174"/>
      <c r="AH42" s="174"/>
      <c r="AI42" s="174"/>
      <c r="AJ42" s="174"/>
      <c r="AK42" s="174"/>
      <c r="AL42" s="174"/>
      <c r="AM42" s="174"/>
      <c r="AN42" s="174"/>
      <c r="AO42" s="174"/>
      <c r="AP42" s="174"/>
    </row>
    <row r="43" spans="2:42" x14ac:dyDescent="0.2">
      <c r="B43" s="174"/>
      <c r="C43" s="174"/>
      <c r="D43" s="174"/>
      <c r="E43" s="174"/>
      <c r="F43" s="174"/>
      <c r="G43" s="174"/>
      <c r="H43" s="174"/>
      <c r="I43" s="174"/>
      <c r="J43" s="174"/>
      <c r="K43" s="174"/>
      <c r="L43" s="174"/>
      <c r="M43" s="174"/>
      <c r="N43" s="174"/>
      <c r="O43" s="174"/>
      <c r="P43" s="174"/>
      <c r="Q43" s="174"/>
      <c r="R43" s="174"/>
      <c r="S43" s="174"/>
      <c r="T43" s="174"/>
      <c r="U43" s="174"/>
      <c r="V43" s="174"/>
      <c r="W43" s="174"/>
      <c r="X43" s="174"/>
      <c r="Y43" s="174"/>
      <c r="Z43" s="174"/>
      <c r="AA43" s="174"/>
      <c r="AB43" s="174"/>
      <c r="AC43" s="174"/>
      <c r="AD43" s="174"/>
      <c r="AE43" s="174"/>
      <c r="AF43" s="174"/>
      <c r="AG43" s="174"/>
      <c r="AH43" s="174"/>
      <c r="AI43" s="174"/>
      <c r="AJ43" s="174"/>
      <c r="AK43" s="174"/>
      <c r="AL43" s="174"/>
      <c r="AM43" s="174"/>
      <c r="AN43" s="174"/>
      <c r="AO43" s="174"/>
      <c r="AP43" s="174"/>
    </row>
    <row r="44" spans="2:42" x14ac:dyDescent="0.2">
      <c r="B44" s="174"/>
      <c r="C44" s="174"/>
      <c r="D44" s="174"/>
      <c r="E44" s="174"/>
      <c r="F44" s="174"/>
      <c r="G44" s="174"/>
      <c r="H44" s="174"/>
      <c r="I44" s="174"/>
      <c r="J44" s="174"/>
      <c r="K44" s="174"/>
      <c r="L44" s="174"/>
      <c r="M44" s="174"/>
      <c r="N44" s="174"/>
      <c r="O44" s="174"/>
      <c r="P44" s="174"/>
      <c r="Q44" s="174"/>
      <c r="R44" s="174"/>
      <c r="S44" s="174"/>
      <c r="T44" s="174"/>
      <c r="U44" s="174"/>
      <c r="V44" s="174"/>
      <c r="W44" s="174"/>
      <c r="X44" s="174"/>
      <c r="Y44" s="174"/>
      <c r="Z44" s="174"/>
      <c r="AA44" s="174"/>
      <c r="AB44" s="174"/>
      <c r="AC44" s="174"/>
      <c r="AD44" s="174"/>
      <c r="AE44" s="174"/>
      <c r="AF44" s="174"/>
      <c r="AG44" s="174"/>
      <c r="AH44" s="174"/>
      <c r="AI44" s="174"/>
      <c r="AJ44" s="174"/>
      <c r="AK44" s="174"/>
      <c r="AL44" s="174"/>
      <c r="AM44" s="174"/>
      <c r="AN44" s="174"/>
      <c r="AO44" s="174"/>
      <c r="AP44" s="174"/>
    </row>
    <row r="45" spans="2:42" x14ac:dyDescent="0.2">
      <c r="B45" s="174"/>
      <c r="C45" s="174"/>
      <c r="D45" s="174"/>
      <c r="E45" s="174"/>
      <c r="F45" s="174"/>
      <c r="G45" s="174"/>
      <c r="H45" s="174"/>
      <c r="I45" s="174"/>
      <c r="J45" s="174"/>
      <c r="K45" s="174"/>
      <c r="L45" s="174"/>
      <c r="M45" s="174"/>
      <c r="N45" s="174"/>
      <c r="O45" s="174"/>
      <c r="P45" s="174"/>
      <c r="Q45" s="174"/>
      <c r="R45" s="174"/>
      <c r="S45" s="174"/>
      <c r="T45" s="174"/>
      <c r="U45" s="174"/>
      <c r="V45" s="174"/>
      <c r="W45" s="174"/>
      <c r="X45" s="174"/>
      <c r="Y45" s="174"/>
      <c r="Z45" s="174"/>
      <c r="AA45" s="174"/>
      <c r="AB45" s="174"/>
      <c r="AC45" s="174"/>
      <c r="AD45" s="174"/>
      <c r="AE45" s="174"/>
      <c r="AF45" s="174"/>
      <c r="AG45" s="174"/>
      <c r="AH45" s="174"/>
      <c r="AI45" s="174"/>
      <c r="AJ45" s="174"/>
      <c r="AK45" s="174"/>
      <c r="AL45" s="174"/>
      <c r="AM45" s="174"/>
      <c r="AN45" s="174"/>
      <c r="AO45" s="174"/>
      <c r="AP45" s="174"/>
    </row>
    <row r="46" spans="2:42" x14ac:dyDescent="0.2">
      <c r="B46" s="174"/>
      <c r="C46" s="174"/>
      <c r="D46" s="174"/>
      <c r="E46" s="174"/>
      <c r="F46" s="174"/>
      <c r="G46" s="174"/>
      <c r="H46" s="174"/>
      <c r="I46" s="174"/>
      <c r="J46" s="174"/>
      <c r="K46" s="174"/>
      <c r="L46" s="174"/>
      <c r="M46" s="174"/>
      <c r="N46" s="174"/>
      <c r="O46" s="174"/>
      <c r="P46" s="174"/>
      <c r="Q46" s="174"/>
      <c r="R46" s="174"/>
      <c r="S46" s="174"/>
      <c r="T46" s="174"/>
      <c r="U46" s="174"/>
      <c r="V46" s="174"/>
      <c r="W46" s="174"/>
      <c r="X46" s="174"/>
      <c r="Y46" s="174"/>
      <c r="Z46" s="174"/>
      <c r="AA46" s="174"/>
      <c r="AB46" s="174"/>
      <c r="AC46" s="174"/>
      <c r="AD46" s="174"/>
      <c r="AE46" s="174"/>
      <c r="AF46" s="174"/>
      <c r="AG46" s="174"/>
      <c r="AH46" s="174"/>
      <c r="AI46" s="174"/>
      <c r="AJ46" s="174"/>
      <c r="AK46" s="174"/>
      <c r="AL46" s="174"/>
      <c r="AM46" s="174"/>
      <c r="AN46" s="174"/>
      <c r="AO46" s="174"/>
      <c r="AP46" s="174"/>
    </row>
    <row r="47" spans="2:42" x14ac:dyDescent="0.2">
      <c r="B47" s="174"/>
      <c r="C47" s="174"/>
      <c r="D47" s="174"/>
      <c r="E47" s="174"/>
      <c r="F47" s="174"/>
      <c r="G47" s="174"/>
      <c r="H47" s="174"/>
      <c r="I47" s="174"/>
      <c r="J47" s="174"/>
      <c r="K47" s="174"/>
      <c r="L47" s="174"/>
      <c r="M47" s="174"/>
      <c r="N47" s="174"/>
      <c r="O47" s="174"/>
      <c r="P47" s="174"/>
      <c r="Q47" s="174"/>
      <c r="R47" s="174"/>
      <c r="S47" s="174"/>
      <c r="T47" s="174"/>
      <c r="U47" s="174"/>
      <c r="V47" s="174"/>
      <c r="W47" s="174"/>
      <c r="X47" s="174"/>
      <c r="Y47" s="174"/>
      <c r="Z47" s="174"/>
      <c r="AA47" s="174"/>
      <c r="AB47" s="174"/>
      <c r="AC47" s="174"/>
      <c r="AD47" s="174"/>
      <c r="AE47" s="174"/>
      <c r="AF47" s="174"/>
      <c r="AG47" s="174"/>
      <c r="AH47" s="174"/>
      <c r="AI47" s="174"/>
      <c r="AJ47" s="174"/>
      <c r="AK47" s="174"/>
      <c r="AL47" s="174"/>
      <c r="AM47" s="174"/>
      <c r="AN47" s="174"/>
      <c r="AO47" s="174"/>
      <c r="AP47" s="174"/>
    </row>
    <row r="48" spans="2:42" x14ac:dyDescent="0.2">
      <c r="B48" s="174"/>
      <c r="C48" s="174"/>
      <c r="D48" s="174"/>
      <c r="E48" s="174"/>
      <c r="F48" s="174"/>
      <c r="G48" s="174"/>
      <c r="H48" s="174"/>
      <c r="I48" s="174"/>
      <c r="J48" s="174"/>
      <c r="K48" s="174"/>
      <c r="L48" s="174"/>
      <c r="M48" s="174"/>
      <c r="N48" s="174"/>
      <c r="O48" s="174"/>
      <c r="P48" s="174"/>
      <c r="Q48" s="174"/>
      <c r="R48" s="174"/>
      <c r="S48" s="174"/>
      <c r="T48" s="174"/>
      <c r="U48" s="174"/>
      <c r="V48" s="174"/>
      <c r="W48" s="174"/>
      <c r="X48" s="174"/>
      <c r="Y48" s="174"/>
      <c r="Z48" s="174"/>
      <c r="AA48" s="174"/>
      <c r="AB48" s="174"/>
      <c r="AC48" s="174"/>
      <c r="AD48" s="174"/>
      <c r="AE48" s="174"/>
      <c r="AF48" s="174"/>
      <c r="AG48" s="174"/>
      <c r="AH48" s="174"/>
      <c r="AI48" s="174"/>
      <c r="AJ48" s="174"/>
      <c r="AK48" s="174"/>
      <c r="AL48" s="174"/>
      <c r="AM48" s="174"/>
      <c r="AN48" s="174"/>
      <c r="AO48" s="174"/>
      <c r="AP48" s="174"/>
    </row>
    <row r="49" spans="2:42" x14ac:dyDescent="0.2">
      <c r="B49" s="174"/>
      <c r="C49" s="174"/>
      <c r="D49" s="174"/>
      <c r="E49" s="174"/>
      <c r="F49" s="174"/>
      <c r="G49" s="174"/>
      <c r="H49" s="174"/>
      <c r="I49" s="174"/>
      <c r="J49" s="174"/>
      <c r="K49" s="174"/>
      <c r="L49" s="174"/>
      <c r="M49" s="174"/>
      <c r="N49" s="174"/>
      <c r="O49" s="174"/>
      <c r="P49" s="174"/>
      <c r="Q49" s="174"/>
      <c r="R49" s="174"/>
      <c r="S49" s="174"/>
      <c r="T49" s="174"/>
      <c r="U49" s="174"/>
      <c r="V49" s="174"/>
      <c r="W49" s="174"/>
      <c r="X49" s="174"/>
      <c r="Y49" s="174"/>
      <c r="Z49" s="174"/>
      <c r="AA49" s="174"/>
      <c r="AB49" s="174"/>
      <c r="AC49" s="174"/>
      <c r="AD49" s="174"/>
      <c r="AE49" s="174"/>
      <c r="AF49" s="174"/>
      <c r="AG49" s="174"/>
      <c r="AH49" s="174"/>
      <c r="AI49" s="174"/>
      <c r="AJ49" s="174"/>
      <c r="AK49" s="174"/>
      <c r="AL49" s="174"/>
      <c r="AM49" s="174"/>
      <c r="AN49" s="174"/>
      <c r="AO49" s="174"/>
      <c r="AP49" s="174"/>
    </row>
    <row r="50" spans="2:42" x14ac:dyDescent="0.2">
      <c r="B50" s="174"/>
      <c r="C50" s="174"/>
      <c r="D50" s="174"/>
      <c r="E50" s="174"/>
      <c r="F50" s="174"/>
      <c r="G50" s="174"/>
      <c r="H50" s="174"/>
      <c r="I50" s="174"/>
      <c r="J50" s="174"/>
      <c r="K50" s="174"/>
      <c r="L50" s="174"/>
      <c r="M50" s="174"/>
      <c r="N50" s="174"/>
      <c r="O50" s="174"/>
      <c r="P50" s="174"/>
      <c r="Q50" s="174"/>
      <c r="R50" s="174"/>
      <c r="S50" s="174"/>
      <c r="T50" s="174"/>
      <c r="U50" s="174"/>
      <c r="V50" s="174"/>
      <c r="W50" s="174"/>
      <c r="X50" s="174"/>
      <c r="Y50" s="174"/>
      <c r="Z50" s="174"/>
      <c r="AA50" s="174"/>
      <c r="AB50" s="174"/>
      <c r="AC50" s="174"/>
      <c r="AD50" s="174"/>
      <c r="AE50" s="174"/>
      <c r="AF50" s="174"/>
      <c r="AG50" s="174"/>
      <c r="AH50" s="174"/>
      <c r="AI50" s="174"/>
      <c r="AJ50" s="174"/>
      <c r="AK50" s="174"/>
      <c r="AL50" s="174"/>
      <c r="AM50" s="174"/>
      <c r="AN50" s="174"/>
      <c r="AO50" s="174"/>
      <c r="AP50" s="174"/>
    </row>
    <row r="51" spans="2:42" x14ac:dyDescent="0.2">
      <c r="B51" s="174"/>
      <c r="C51" s="174"/>
      <c r="D51" s="174"/>
      <c r="E51" s="174"/>
      <c r="F51" s="174"/>
      <c r="G51" s="174"/>
      <c r="H51" s="174"/>
      <c r="I51" s="174"/>
      <c r="J51" s="174"/>
      <c r="K51" s="174"/>
      <c r="L51" s="174"/>
      <c r="M51" s="174"/>
      <c r="N51" s="174"/>
      <c r="O51" s="174"/>
      <c r="P51" s="174"/>
      <c r="Q51" s="174"/>
      <c r="R51" s="174"/>
      <c r="S51" s="174"/>
      <c r="T51" s="174"/>
      <c r="U51" s="174"/>
      <c r="V51" s="174"/>
      <c r="W51" s="174"/>
      <c r="X51" s="174"/>
      <c r="Y51" s="174"/>
      <c r="Z51" s="174"/>
      <c r="AA51" s="174"/>
      <c r="AB51" s="174"/>
      <c r="AC51" s="174"/>
      <c r="AD51" s="174"/>
      <c r="AE51" s="174"/>
      <c r="AF51" s="174"/>
      <c r="AG51" s="174"/>
      <c r="AH51" s="174"/>
      <c r="AI51" s="174"/>
      <c r="AJ51" s="174"/>
      <c r="AK51" s="174"/>
      <c r="AL51" s="174"/>
      <c r="AM51" s="174"/>
      <c r="AN51" s="174"/>
      <c r="AO51" s="174"/>
      <c r="AP51" s="174"/>
    </row>
    <row r="52" spans="2:42" x14ac:dyDescent="0.2">
      <c r="B52" s="174"/>
      <c r="C52" s="174"/>
      <c r="D52" s="174"/>
      <c r="E52" s="174"/>
      <c r="F52" s="174"/>
      <c r="G52" s="174"/>
      <c r="H52" s="174"/>
      <c r="I52" s="174"/>
      <c r="J52" s="174"/>
      <c r="K52" s="174"/>
      <c r="L52" s="174"/>
      <c r="M52" s="174"/>
      <c r="N52" s="174"/>
      <c r="O52" s="174"/>
      <c r="P52" s="174"/>
      <c r="Q52" s="174"/>
      <c r="R52" s="174"/>
      <c r="S52" s="174"/>
      <c r="T52" s="174"/>
      <c r="U52" s="174"/>
      <c r="V52" s="174"/>
      <c r="W52" s="174"/>
      <c r="X52" s="174"/>
      <c r="Y52" s="174"/>
      <c r="Z52" s="174"/>
      <c r="AA52" s="174"/>
      <c r="AB52" s="174"/>
      <c r="AC52" s="174"/>
      <c r="AD52" s="174"/>
      <c r="AE52" s="174"/>
      <c r="AF52" s="174"/>
      <c r="AG52" s="174"/>
      <c r="AH52" s="174"/>
      <c r="AI52" s="174"/>
      <c r="AJ52" s="174"/>
      <c r="AK52" s="174"/>
      <c r="AL52" s="174"/>
      <c r="AM52" s="174"/>
      <c r="AN52" s="174"/>
      <c r="AO52" s="174"/>
      <c r="AP52" s="174"/>
    </row>
    <row r="53" spans="2:42" x14ac:dyDescent="0.2">
      <c r="B53" s="174"/>
      <c r="C53" s="174"/>
      <c r="D53" s="174"/>
      <c r="E53" s="174"/>
      <c r="F53" s="174"/>
      <c r="G53" s="174"/>
      <c r="H53" s="174"/>
      <c r="I53" s="174"/>
      <c r="J53" s="174"/>
      <c r="K53" s="174"/>
      <c r="L53" s="174"/>
      <c r="M53" s="174"/>
      <c r="N53" s="174"/>
      <c r="O53" s="174"/>
      <c r="P53" s="174"/>
      <c r="Q53" s="174"/>
      <c r="R53" s="174"/>
      <c r="S53" s="174"/>
      <c r="T53" s="174"/>
      <c r="U53" s="174"/>
      <c r="V53" s="174"/>
      <c r="W53" s="174"/>
      <c r="X53" s="174"/>
      <c r="Y53" s="174"/>
      <c r="Z53" s="174"/>
      <c r="AA53" s="174"/>
      <c r="AB53" s="174"/>
      <c r="AC53" s="174"/>
      <c r="AD53" s="174"/>
      <c r="AE53" s="174"/>
      <c r="AF53" s="174"/>
      <c r="AG53" s="174"/>
      <c r="AH53" s="174"/>
      <c r="AI53" s="174"/>
      <c r="AJ53" s="174"/>
      <c r="AK53" s="174"/>
      <c r="AL53" s="174"/>
      <c r="AM53" s="174"/>
      <c r="AN53" s="174"/>
      <c r="AO53" s="174"/>
      <c r="AP53" s="174"/>
    </row>
    <row r="54" spans="2:42" x14ac:dyDescent="0.2">
      <c r="B54" s="174"/>
      <c r="C54" s="174"/>
      <c r="D54" s="174"/>
      <c r="E54" s="174"/>
      <c r="F54" s="174"/>
      <c r="G54" s="174"/>
      <c r="H54" s="174"/>
      <c r="I54" s="174"/>
      <c r="J54" s="174"/>
      <c r="K54" s="174"/>
      <c r="L54" s="174"/>
      <c r="M54" s="174"/>
      <c r="N54" s="174"/>
      <c r="O54" s="174"/>
      <c r="P54" s="174"/>
      <c r="Q54" s="174"/>
      <c r="R54" s="174"/>
      <c r="S54" s="174"/>
      <c r="T54" s="174"/>
      <c r="U54" s="174"/>
      <c r="V54" s="174"/>
      <c r="W54" s="174"/>
      <c r="X54" s="174"/>
      <c r="Y54" s="174"/>
      <c r="Z54" s="174"/>
      <c r="AA54" s="174"/>
      <c r="AB54" s="174"/>
      <c r="AC54" s="174"/>
      <c r="AD54" s="174"/>
      <c r="AE54" s="174"/>
      <c r="AF54" s="174"/>
      <c r="AG54" s="174"/>
      <c r="AH54" s="174"/>
      <c r="AI54" s="174"/>
      <c r="AJ54" s="174"/>
      <c r="AK54" s="174"/>
      <c r="AL54" s="174"/>
      <c r="AM54" s="174"/>
      <c r="AN54" s="174"/>
      <c r="AO54" s="174"/>
      <c r="AP54" s="174"/>
    </row>
    <row r="55" spans="2:42" x14ac:dyDescent="0.2">
      <c r="B55" s="174"/>
      <c r="C55" s="174"/>
      <c r="D55" s="174"/>
      <c r="E55" s="174"/>
      <c r="F55" s="174"/>
      <c r="G55" s="174"/>
      <c r="H55" s="174"/>
      <c r="I55" s="174"/>
      <c r="J55" s="174"/>
      <c r="K55" s="174"/>
      <c r="L55" s="174"/>
      <c r="M55" s="174"/>
      <c r="N55" s="174"/>
      <c r="O55" s="174"/>
      <c r="P55" s="174"/>
      <c r="Q55" s="174"/>
      <c r="R55" s="174"/>
      <c r="S55" s="174"/>
      <c r="T55" s="174"/>
      <c r="U55" s="174"/>
      <c r="V55" s="174"/>
      <c r="W55" s="174"/>
      <c r="X55" s="174"/>
      <c r="Y55" s="174"/>
      <c r="Z55" s="174"/>
      <c r="AA55" s="174"/>
      <c r="AB55" s="174"/>
      <c r="AC55" s="174"/>
      <c r="AD55" s="174"/>
      <c r="AE55" s="174"/>
      <c r="AF55" s="174"/>
      <c r="AG55" s="174"/>
      <c r="AH55" s="174"/>
      <c r="AI55" s="174"/>
      <c r="AJ55" s="174"/>
      <c r="AK55" s="174"/>
      <c r="AL55" s="174"/>
      <c r="AM55" s="174"/>
      <c r="AN55" s="174"/>
      <c r="AO55" s="174"/>
      <c r="AP55" s="174"/>
    </row>
    <row r="56" spans="2:42" x14ac:dyDescent="0.2">
      <c r="B56" s="174"/>
      <c r="C56" s="174"/>
      <c r="D56" s="174"/>
      <c r="E56" s="174"/>
      <c r="F56" s="174"/>
      <c r="G56" s="174"/>
      <c r="H56" s="174"/>
      <c r="I56" s="174"/>
      <c r="J56" s="174"/>
      <c r="K56" s="174"/>
      <c r="L56" s="174"/>
      <c r="M56" s="174"/>
      <c r="N56" s="174"/>
      <c r="O56" s="174"/>
      <c r="P56" s="174"/>
      <c r="Q56" s="174"/>
      <c r="R56" s="174"/>
      <c r="S56" s="174"/>
      <c r="T56" s="174"/>
      <c r="U56" s="174"/>
      <c r="V56" s="174"/>
      <c r="W56" s="174"/>
      <c r="X56" s="174"/>
      <c r="Y56" s="174"/>
      <c r="Z56" s="174"/>
      <c r="AA56" s="174"/>
      <c r="AB56" s="174"/>
      <c r="AC56" s="174"/>
      <c r="AD56" s="174"/>
      <c r="AE56" s="174"/>
      <c r="AF56" s="174"/>
      <c r="AG56" s="174"/>
      <c r="AH56" s="174"/>
      <c r="AI56" s="174"/>
      <c r="AJ56" s="174"/>
      <c r="AK56" s="174"/>
      <c r="AL56" s="174"/>
      <c r="AM56" s="174"/>
      <c r="AN56" s="174"/>
      <c r="AO56" s="174"/>
      <c r="AP56" s="174"/>
    </row>
    <row r="57" spans="2:42" x14ac:dyDescent="0.2">
      <c r="B57" s="174"/>
      <c r="C57" s="174"/>
      <c r="D57" s="174"/>
      <c r="E57" s="174"/>
      <c r="F57" s="174"/>
      <c r="G57" s="174"/>
      <c r="H57" s="174"/>
      <c r="I57" s="174"/>
      <c r="J57" s="174"/>
      <c r="K57" s="174"/>
      <c r="L57" s="174"/>
      <c r="M57" s="174"/>
      <c r="N57" s="174"/>
      <c r="O57" s="174"/>
      <c r="P57" s="174"/>
      <c r="Q57" s="174"/>
      <c r="R57" s="174"/>
      <c r="S57" s="174"/>
      <c r="T57" s="174"/>
      <c r="U57" s="174"/>
      <c r="V57" s="174"/>
      <c r="W57" s="174"/>
      <c r="X57" s="174"/>
      <c r="Y57" s="174"/>
      <c r="Z57" s="174"/>
      <c r="AA57" s="174"/>
      <c r="AB57" s="174"/>
      <c r="AC57" s="174"/>
      <c r="AD57" s="174"/>
      <c r="AE57" s="174"/>
      <c r="AF57" s="174"/>
      <c r="AG57" s="174"/>
      <c r="AH57" s="174"/>
      <c r="AI57" s="174"/>
      <c r="AJ57" s="174"/>
      <c r="AK57" s="174"/>
      <c r="AL57" s="174"/>
      <c r="AM57" s="174"/>
      <c r="AN57" s="174"/>
      <c r="AO57" s="174"/>
      <c r="AP57" s="174"/>
    </row>
    <row r="58" spans="2:42" x14ac:dyDescent="0.2">
      <c r="B58" s="174"/>
      <c r="C58" s="174"/>
      <c r="D58" s="174"/>
      <c r="E58" s="174"/>
      <c r="F58" s="174"/>
      <c r="G58" s="174"/>
      <c r="H58" s="174"/>
      <c r="I58" s="174"/>
      <c r="J58" s="174"/>
      <c r="K58" s="174"/>
      <c r="L58" s="174"/>
      <c r="M58" s="174"/>
      <c r="N58" s="174"/>
      <c r="O58" s="174"/>
      <c r="P58" s="174"/>
      <c r="Q58" s="174"/>
      <c r="R58" s="174"/>
      <c r="S58" s="174"/>
      <c r="T58" s="174"/>
      <c r="U58" s="174"/>
      <c r="V58" s="174"/>
      <c r="W58" s="174"/>
      <c r="X58" s="174"/>
      <c r="Y58" s="174"/>
      <c r="Z58" s="174"/>
      <c r="AA58" s="174"/>
      <c r="AB58" s="174"/>
      <c r="AC58" s="174"/>
      <c r="AD58" s="174"/>
      <c r="AE58" s="174"/>
      <c r="AF58" s="174"/>
      <c r="AG58" s="174"/>
      <c r="AH58" s="174"/>
      <c r="AI58" s="174"/>
      <c r="AJ58" s="174"/>
      <c r="AK58" s="174"/>
      <c r="AL58" s="174"/>
      <c r="AM58" s="174"/>
      <c r="AN58" s="174"/>
      <c r="AO58" s="174"/>
      <c r="AP58" s="174"/>
    </row>
    <row r="59" spans="2:42" x14ac:dyDescent="0.2">
      <c r="B59" s="174"/>
      <c r="C59" s="174"/>
      <c r="D59" s="174"/>
      <c r="E59" s="174"/>
      <c r="F59" s="174"/>
      <c r="G59" s="174"/>
      <c r="H59" s="174"/>
      <c r="I59" s="174"/>
      <c r="J59" s="174"/>
      <c r="K59" s="174"/>
      <c r="L59" s="174"/>
      <c r="M59" s="174"/>
      <c r="N59" s="174"/>
      <c r="O59" s="174"/>
      <c r="P59" s="174"/>
      <c r="Q59" s="174"/>
      <c r="R59" s="174"/>
      <c r="S59" s="174"/>
      <c r="T59" s="174"/>
      <c r="U59" s="174"/>
      <c r="V59" s="174"/>
      <c r="W59" s="174"/>
      <c r="X59" s="174"/>
      <c r="Y59" s="174"/>
      <c r="Z59" s="174"/>
      <c r="AA59" s="174"/>
      <c r="AB59" s="174"/>
      <c r="AC59" s="174"/>
      <c r="AD59" s="174"/>
      <c r="AE59" s="174"/>
      <c r="AF59" s="174"/>
      <c r="AG59" s="174"/>
      <c r="AH59" s="174"/>
      <c r="AI59" s="174"/>
      <c r="AJ59" s="174"/>
      <c r="AK59" s="174"/>
      <c r="AL59" s="174"/>
      <c r="AM59" s="174"/>
      <c r="AN59" s="174"/>
      <c r="AO59" s="174"/>
      <c r="AP59" s="174"/>
    </row>
    <row r="60" spans="2:42" x14ac:dyDescent="0.2">
      <c r="B60" s="174"/>
      <c r="C60" s="174"/>
      <c r="D60" s="174"/>
      <c r="E60" s="174"/>
      <c r="F60" s="174"/>
      <c r="G60" s="174"/>
      <c r="H60" s="174"/>
      <c r="I60" s="174"/>
      <c r="J60" s="174"/>
      <c r="K60" s="174"/>
      <c r="L60" s="174"/>
      <c r="M60" s="174"/>
      <c r="N60" s="174"/>
      <c r="O60" s="174"/>
      <c r="P60" s="174"/>
      <c r="Q60" s="174"/>
      <c r="R60" s="174"/>
      <c r="S60" s="174"/>
      <c r="T60" s="174"/>
      <c r="U60" s="174"/>
      <c r="V60" s="174"/>
      <c r="W60" s="174"/>
      <c r="X60" s="174"/>
      <c r="Y60" s="174"/>
      <c r="Z60" s="174"/>
      <c r="AA60" s="174"/>
      <c r="AB60" s="174"/>
      <c r="AC60" s="174"/>
      <c r="AD60" s="174"/>
      <c r="AE60" s="174"/>
      <c r="AF60" s="174"/>
      <c r="AG60" s="174"/>
      <c r="AH60" s="174"/>
      <c r="AI60" s="174"/>
      <c r="AJ60" s="174"/>
      <c r="AK60" s="174"/>
      <c r="AL60" s="174"/>
      <c r="AM60" s="174"/>
      <c r="AN60" s="174"/>
      <c r="AO60" s="174"/>
      <c r="AP60" s="174"/>
    </row>
    <row r="61" spans="2:42" x14ac:dyDescent="0.2">
      <c r="B61" s="174"/>
      <c r="C61" s="174"/>
      <c r="D61" s="174"/>
      <c r="E61" s="174"/>
      <c r="F61" s="174"/>
      <c r="G61" s="174"/>
      <c r="H61" s="174"/>
      <c r="I61" s="174"/>
      <c r="J61" s="174"/>
      <c r="K61" s="174"/>
      <c r="L61" s="174"/>
      <c r="M61" s="174"/>
      <c r="N61" s="174"/>
      <c r="O61" s="174"/>
      <c r="P61" s="174"/>
      <c r="Q61" s="174"/>
      <c r="R61" s="174"/>
      <c r="S61" s="174"/>
      <c r="T61" s="174"/>
      <c r="U61" s="174"/>
      <c r="V61" s="174"/>
      <c r="W61" s="174"/>
      <c r="X61" s="174"/>
      <c r="Y61" s="174"/>
      <c r="Z61" s="174"/>
      <c r="AA61" s="174"/>
      <c r="AB61" s="174"/>
      <c r="AC61" s="174"/>
      <c r="AD61" s="174"/>
      <c r="AE61" s="174"/>
      <c r="AF61" s="174"/>
      <c r="AG61" s="174"/>
      <c r="AH61" s="174"/>
      <c r="AI61" s="174"/>
      <c r="AJ61" s="174"/>
      <c r="AK61" s="174"/>
      <c r="AL61" s="174"/>
      <c r="AM61" s="174"/>
      <c r="AN61" s="174"/>
      <c r="AO61" s="174"/>
      <c r="AP61" s="174"/>
    </row>
    <row r="62" spans="2:42" x14ac:dyDescent="0.2">
      <c r="B62" s="174"/>
      <c r="C62" s="174"/>
      <c r="D62" s="174"/>
      <c r="E62" s="174"/>
      <c r="F62" s="174"/>
      <c r="G62" s="174"/>
      <c r="H62" s="174"/>
      <c r="I62" s="174"/>
      <c r="J62" s="174"/>
      <c r="K62" s="174"/>
      <c r="L62" s="174"/>
      <c r="M62" s="174"/>
      <c r="N62" s="174"/>
      <c r="O62" s="174"/>
      <c r="P62" s="174"/>
      <c r="Q62" s="174"/>
      <c r="R62" s="174"/>
      <c r="S62" s="174"/>
      <c r="T62" s="174"/>
      <c r="U62" s="174"/>
      <c r="V62" s="174"/>
      <c r="W62" s="174"/>
      <c r="X62" s="174"/>
      <c r="Y62" s="174"/>
      <c r="Z62" s="174"/>
      <c r="AA62" s="174"/>
      <c r="AB62" s="174"/>
      <c r="AC62" s="174"/>
      <c r="AD62" s="174"/>
      <c r="AE62" s="174"/>
      <c r="AF62" s="174"/>
      <c r="AG62" s="174"/>
      <c r="AH62" s="174"/>
      <c r="AI62" s="174"/>
      <c r="AJ62" s="174"/>
      <c r="AK62" s="174"/>
      <c r="AL62" s="174"/>
      <c r="AM62" s="174"/>
      <c r="AN62" s="174"/>
      <c r="AO62" s="174"/>
      <c r="AP62" s="174"/>
    </row>
    <row r="63" spans="2:42" x14ac:dyDescent="0.2">
      <c r="B63" s="174"/>
      <c r="C63" s="174"/>
      <c r="D63" s="174"/>
      <c r="E63" s="174"/>
      <c r="F63" s="174"/>
      <c r="G63" s="174"/>
      <c r="H63" s="174"/>
      <c r="I63" s="174"/>
      <c r="J63" s="174"/>
      <c r="K63" s="174"/>
      <c r="L63" s="174"/>
      <c r="M63" s="174"/>
      <c r="N63" s="174"/>
      <c r="O63" s="174"/>
      <c r="P63" s="174"/>
      <c r="Q63" s="174"/>
      <c r="R63" s="174"/>
      <c r="S63" s="174"/>
      <c r="T63" s="174"/>
      <c r="U63" s="174"/>
      <c r="V63" s="174"/>
      <c r="W63" s="174"/>
      <c r="X63" s="174"/>
      <c r="Y63" s="174"/>
      <c r="Z63" s="174"/>
      <c r="AA63" s="174"/>
      <c r="AB63" s="174"/>
      <c r="AC63" s="174"/>
      <c r="AD63" s="174"/>
      <c r="AE63" s="174"/>
      <c r="AF63" s="174"/>
      <c r="AG63" s="174"/>
      <c r="AH63" s="174"/>
      <c r="AI63" s="174"/>
      <c r="AJ63" s="174"/>
      <c r="AK63" s="174"/>
      <c r="AL63" s="174"/>
      <c r="AM63" s="174"/>
      <c r="AN63" s="174"/>
      <c r="AO63" s="174"/>
      <c r="AP63" s="174"/>
    </row>
    <row r="64" spans="2:42" x14ac:dyDescent="0.2">
      <c r="B64" s="174"/>
      <c r="C64" s="174"/>
      <c r="D64" s="174"/>
      <c r="E64" s="174"/>
      <c r="F64" s="174"/>
      <c r="G64" s="174"/>
      <c r="H64" s="174"/>
      <c r="I64" s="174"/>
      <c r="J64" s="174"/>
      <c r="K64" s="174"/>
      <c r="L64" s="174"/>
      <c r="M64" s="174"/>
      <c r="N64" s="174"/>
      <c r="O64" s="174"/>
      <c r="P64" s="174"/>
      <c r="Q64" s="174"/>
      <c r="R64" s="174"/>
      <c r="S64" s="174"/>
      <c r="T64" s="174"/>
      <c r="U64" s="174"/>
      <c r="V64" s="174"/>
      <c r="W64" s="174"/>
      <c r="X64" s="174"/>
      <c r="Y64" s="174"/>
      <c r="Z64" s="174"/>
      <c r="AA64" s="174"/>
      <c r="AB64" s="174"/>
      <c r="AC64" s="174"/>
      <c r="AD64" s="174"/>
      <c r="AE64" s="174"/>
      <c r="AF64" s="174"/>
      <c r="AG64" s="174"/>
      <c r="AH64" s="174"/>
      <c r="AI64" s="174"/>
      <c r="AJ64" s="174"/>
      <c r="AK64" s="174"/>
      <c r="AL64" s="174"/>
      <c r="AM64" s="174"/>
      <c r="AN64" s="174"/>
      <c r="AO64" s="174"/>
      <c r="AP64" s="174"/>
    </row>
    <row r="65" spans="2:42" x14ac:dyDescent="0.2">
      <c r="B65" s="174"/>
      <c r="C65" s="174"/>
      <c r="D65" s="174"/>
      <c r="E65" s="174"/>
      <c r="F65" s="174"/>
      <c r="G65" s="174"/>
      <c r="H65" s="174"/>
      <c r="I65" s="174"/>
      <c r="J65" s="174"/>
      <c r="K65" s="174"/>
      <c r="L65" s="174"/>
      <c r="M65" s="174"/>
      <c r="N65" s="174"/>
      <c r="O65" s="174"/>
      <c r="P65" s="174"/>
      <c r="Q65" s="174"/>
      <c r="R65" s="174"/>
      <c r="S65" s="174"/>
      <c r="T65" s="174"/>
      <c r="U65" s="174"/>
      <c r="V65" s="174"/>
      <c r="W65" s="174"/>
      <c r="X65" s="174"/>
      <c r="Y65" s="174"/>
      <c r="Z65" s="174"/>
      <c r="AA65" s="174"/>
      <c r="AB65" s="174"/>
      <c r="AC65" s="174"/>
      <c r="AD65" s="174"/>
      <c r="AE65" s="174"/>
      <c r="AF65" s="174"/>
      <c r="AG65" s="174"/>
      <c r="AH65" s="174"/>
      <c r="AI65" s="174"/>
      <c r="AJ65" s="174"/>
      <c r="AK65" s="174"/>
      <c r="AL65" s="174"/>
      <c r="AM65" s="174"/>
      <c r="AN65" s="174"/>
      <c r="AO65" s="174"/>
      <c r="AP65" s="174"/>
    </row>
  </sheetData>
  <sheetProtection algorithmName="SHA-512" hashValue="WBm+N79dSyl2ImJ9ngo5EuGVYfAtRFXN3+kIdr8GETVjo4qXsXXyVYfWnEs2yctOkZLUqyvmyaWLywKkRBGn7A==" saltValue="J+k76BmDDj8qZMlh1dgSMw==" spinCount="100000" sheet="1" objects="1" formatColumns="0"/>
  <mergeCells count="5">
    <mergeCell ref="B6:B7"/>
    <mergeCell ref="C6:I6"/>
    <mergeCell ref="J6:Q6"/>
    <mergeCell ref="R6:R7"/>
    <mergeCell ref="S6:S7"/>
  </mergeCells>
  <conditionalFormatting sqref="F8:F17">
    <cfRule type="expression" dxfId="13" priority="1">
      <formula>$F8="New Construction"</formula>
    </cfRule>
  </conditionalFormatting>
  <pageMargins left="0.5" right="0.5" top="0.5" bottom="0.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promptTitle="Retrofit Only" prompt="This measure is for retrofit projects only. If new Construction, please contact CLEAResult for further assistance._x000a_" xr:uid="{4B75B6E2-C5FF-4CBB-AD68-CB5E8CBA7642}">
          <x14:formula1>
            <xm:f>'Look Up Tables'!$F$33:$F$34</xm:f>
          </x14:formula1>
          <xm:sqref>F8:F17</xm:sqref>
        </x14:dataValidation>
        <x14:dataValidation type="list" allowBlank="1" showInputMessage="1" showErrorMessage="1" xr:uid="{A052B44C-2AB9-4389-BCE0-2F00427BC627}">
          <x14:formula1>
            <xm:f>'Look Up Tables'!$B$54:$B$57</xm:f>
          </x14:formula1>
          <xm:sqref>G8:G17</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62E27E-6D0E-4950-AACB-FA58288800E0}">
  <sheetPr codeName="Sheet9">
    <tabColor theme="8" tint="0.59999389629810485"/>
  </sheetPr>
  <dimension ref="A1:AO65"/>
  <sheetViews>
    <sheetView zoomScale="80" zoomScaleNormal="80" workbookViewId="0">
      <selection activeCell="F8" sqref="F8"/>
    </sheetView>
  </sheetViews>
  <sheetFormatPr defaultColWidth="8.75" defaultRowHeight="14.25" x14ac:dyDescent="0.2"/>
  <cols>
    <col min="1" max="1" width="3.625" style="169" customWidth="1"/>
    <col min="2" max="2" width="6.375" style="169" customWidth="1"/>
    <col min="3" max="5" width="18" style="169" customWidth="1"/>
    <col min="6" max="6" width="16.875" style="169" bestFit="1" customWidth="1"/>
    <col min="7" max="8" width="15.625" style="169" customWidth="1"/>
    <col min="9" max="9" width="11.25" style="169" customWidth="1"/>
    <col min="10" max="10" width="10.375" style="169" hidden="1" customWidth="1"/>
    <col min="11" max="11" width="8.75" style="169" hidden="1" customWidth="1"/>
    <col min="12" max="13" width="12.625" style="169" customWidth="1"/>
    <col min="14" max="15" width="8.75" style="169" hidden="1" customWidth="1"/>
    <col min="16" max="16" width="20.25" style="169" hidden="1" customWidth="1"/>
    <col min="17" max="17" width="20" style="169" hidden="1" customWidth="1"/>
    <col min="18" max="18" width="14.25" style="169" customWidth="1"/>
    <col min="19" max="16384" width="8.75" style="169"/>
  </cols>
  <sheetData>
    <row r="1" spans="1:41" x14ac:dyDescent="0.2">
      <c r="A1" s="168" t="s">
        <v>686</v>
      </c>
      <c r="J1" s="169" t="s">
        <v>687</v>
      </c>
      <c r="K1" s="169" t="s">
        <v>687</v>
      </c>
      <c r="N1" s="169" t="s">
        <v>687</v>
      </c>
      <c r="O1" s="169" t="s">
        <v>687</v>
      </c>
      <c r="P1" s="169" t="s">
        <v>687</v>
      </c>
      <c r="Q1" s="169" t="s">
        <v>687</v>
      </c>
    </row>
    <row r="2" spans="1:41" ht="9.75" customHeight="1" x14ac:dyDescent="0.2"/>
    <row r="3" spans="1:41" ht="34.5" customHeight="1" x14ac:dyDescent="0.5">
      <c r="B3" s="218" t="s">
        <v>230</v>
      </c>
      <c r="C3" s="171"/>
      <c r="D3" s="171"/>
      <c r="E3" s="171"/>
      <c r="F3" s="171"/>
      <c r="G3" s="171"/>
      <c r="H3" s="171"/>
    </row>
    <row r="4" spans="1:41" ht="28.9" customHeight="1" x14ac:dyDescent="0.2">
      <c r="B4" s="515" t="s">
        <v>211</v>
      </c>
      <c r="C4" s="515"/>
      <c r="D4" s="515"/>
      <c r="E4" s="515"/>
      <c r="F4" s="515"/>
      <c r="G4" s="515"/>
      <c r="H4" s="515"/>
      <c r="I4" s="515"/>
      <c r="J4" s="515"/>
      <c r="K4" s="515"/>
      <c r="Y4" s="586"/>
      <c r="Z4" s="586"/>
      <c r="AA4" s="586"/>
      <c r="AB4" s="586"/>
      <c r="AC4" s="586"/>
      <c r="AD4" s="586"/>
    </row>
    <row r="5" spans="1:41" ht="9" customHeight="1" thickBot="1" x14ac:dyDescent="0.3">
      <c r="B5" s="172"/>
      <c r="C5" s="172"/>
      <c r="D5" s="172"/>
      <c r="E5" s="172"/>
      <c r="F5" s="172"/>
      <c r="Y5" s="586"/>
      <c r="Z5" s="586"/>
      <c r="AA5" s="586"/>
      <c r="AB5" s="586"/>
      <c r="AC5" s="586"/>
      <c r="AD5" s="586"/>
    </row>
    <row r="6" spans="1:41" s="173" customFormat="1" ht="22.15" customHeight="1" x14ac:dyDescent="0.2">
      <c r="B6" s="577" t="s">
        <v>242</v>
      </c>
      <c r="C6" s="579" t="s">
        <v>688</v>
      </c>
      <c r="D6" s="580"/>
      <c r="E6" s="580"/>
      <c r="F6" s="580"/>
      <c r="G6" s="580"/>
      <c r="H6" s="580"/>
      <c r="I6" s="581"/>
      <c r="J6" s="572" t="s">
        <v>689</v>
      </c>
      <c r="K6" s="573"/>
      <c r="L6" s="573"/>
      <c r="M6" s="574"/>
      <c r="N6" s="577" t="s">
        <v>708</v>
      </c>
      <c r="O6" s="589" t="s">
        <v>709</v>
      </c>
      <c r="P6" s="577" t="s">
        <v>710</v>
      </c>
      <c r="Q6" s="587" t="s">
        <v>228</v>
      </c>
      <c r="R6" s="577" t="s">
        <v>690</v>
      </c>
      <c r="T6" s="174"/>
      <c r="U6" s="174"/>
      <c r="V6" s="174"/>
      <c r="W6" s="174"/>
      <c r="X6" s="174"/>
      <c r="Y6" s="586"/>
      <c r="Z6" s="586"/>
      <c r="AA6" s="586"/>
      <c r="AB6" s="586"/>
      <c r="AC6" s="586"/>
      <c r="AD6" s="586"/>
    </row>
    <row r="7" spans="1:41" s="174" customFormat="1" ht="33.75" customHeight="1" thickBot="1" x14ac:dyDescent="0.25">
      <c r="B7" s="578"/>
      <c r="C7" s="175" t="s">
        <v>691</v>
      </c>
      <c r="D7" s="176" t="s">
        <v>80</v>
      </c>
      <c r="E7" s="176" t="s">
        <v>82</v>
      </c>
      <c r="F7" s="177" t="s">
        <v>84</v>
      </c>
      <c r="G7" s="177" t="s">
        <v>692</v>
      </c>
      <c r="H7" s="177" t="s">
        <v>711</v>
      </c>
      <c r="I7" s="178" t="s">
        <v>712</v>
      </c>
      <c r="J7" s="175" t="s">
        <v>713</v>
      </c>
      <c r="K7" s="177" t="s">
        <v>714</v>
      </c>
      <c r="L7" s="229" t="s">
        <v>131</v>
      </c>
      <c r="M7" s="230" t="s">
        <v>227</v>
      </c>
      <c r="N7" s="578"/>
      <c r="O7" s="590"/>
      <c r="P7" s="578"/>
      <c r="Q7" s="588"/>
      <c r="R7" s="578"/>
      <c r="Y7" s="586"/>
      <c r="Z7" s="586"/>
      <c r="AA7" s="586"/>
      <c r="AB7" s="586"/>
      <c r="AC7" s="586"/>
      <c r="AD7" s="586"/>
    </row>
    <row r="8" spans="1:41" s="173" customFormat="1" ht="21.75" customHeight="1" x14ac:dyDescent="0.2">
      <c r="B8" s="179">
        <v>1</v>
      </c>
      <c r="C8" s="193"/>
      <c r="D8" s="195"/>
      <c r="E8" s="195"/>
      <c r="F8" s="195"/>
      <c r="G8" s="195"/>
      <c r="H8" s="195"/>
      <c r="I8" s="196"/>
      <c r="J8" s="180">
        <f>IF('Anti Sweat'!G8='Look Up Tables'!$O$76,VLOOKUP('Anti Sweat'!H8,'Look Up Tables'!$H$77:$J$82,2,FALSE),IF('Anti Sweat'!G8='Look Up Tables'!$O$77,VLOOKUP('Anti Sweat'!H8,'Look Up Tables'!$H$77:$J$82,3,FALSE),0))</f>
        <v>0</v>
      </c>
      <c r="K8" s="381">
        <f>IF('Anti Sweat'!G8='Look Up Tables'!$O$76,VLOOKUP('Anti Sweat'!H8,'Look Up Tables'!$H$77:$L$82,4,FALSE),IF('Anti Sweat'!G8='Look Up Tables'!$O$77,VLOOKUP('Anti Sweat'!H8,'Look Up Tables'!$H$77:$L$82,5,FALSE),0))</f>
        <v>0</v>
      </c>
      <c r="L8" s="210">
        <f>IFERROR(IF(F8="Retrofit",ROUND(I8*J8,2),0),"")</f>
        <v>0</v>
      </c>
      <c r="M8" s="211">
        <f>IFERROR(IF(F8="Retrofit",ROUND(I8*K8,4),0),"")</f>
        <v>0</v>
      </c>
      <c r="N8" s="382" t="str">
        <f>IF(G8='Look Up Tables'!$D$3,"Frz",IF(G8='Look Up Tables'!$D$4,"Cool",""))</f>
        <v/>
      </c>
      <c r="O8" s="359" t="str">
        <f>IF(H8="","",IF(H8='Look Up Tables'!$R$40,"OnOff",IF(H8='Look Up Tables'!$R$41,"MP",IF(H8='Look Up Tables'!$R$42="Unknown",""))))</f>
        <v/>
      </c>
      <c r="P8" s="359" t="str">
        <f>IF(H8="","",_xlfn.CONCAT("ASHTRCntrl",O8,N8))</f>
        <v/>
      </c>
      <c r="Q8" s="362">
        <f>IFERROR(L8*'Project Summary'!$M$7+M8*'Project Summary'!$M$8,"")</f>
        <v>0</v>
      </c>
      <c r="R8" s="221" t="str">
        <f>IFERROR(Q8*'Project Summary'!$F$37/'Project Summary'!$E$37,"")</f>
        <v/>
      </c>
      <c r="S8" s="174"/>
      <c r="T8" s="174"/>
      <c r="U8" s="174"/>
      <c r="V8" s="174"/>
      <c r="W8" s="174"/>
      <c r="X8" s="174"/>
      <c r="Y8" s="586"/>
      <c r="Z8" s="586"/>
      <c r="AA8" s="586"/>
      <c r="AB8" s="586"/>
      <c r="AC8" s="586"/>
      <c r="AD8" s="586"/>
      <c r="AE8" s="174"/>
      <c r="AF8" s="174"/>
      <c r="AG8" s="174"/>
      <c r="AH8" s="174"/>
      <c r="AI8" s="174"/>
      <c r="AJ8" s="174"/>
      <c r="AK8" s="174"/>
      <c r="AL8" s="174"/>
      <c r="AM8" s="174"/>
      <c r="AN8" s="174"/>
      <c r="AO8" s="174"/>
    </row>
    <row r="9" spans="1:41" s="173" customFormat="1" ht="21.75" customHeight="1" x14ac:dyDescent="0.2">
      <c r="B9" s="184">
        <v>2</v>
      </c>
      <c r="C9" s="197"/>
      <c r="D9" s="199"/>
      <c r="E9" s="199"/>
      <c r="F9" s="199"/>
      <c r="G9" s="199"/>
      <c r="H9" s="199"/>
      <c r="I9" s="200"/>
      <c r="J9" s="185">
        <f>IF('Anti Sweat'!G9='Look Up Tables'!$O$76,VLOOKUP('Anti Sweat'!H9,'Look Up Tables'!$H$77:$J$82,2,FALSE),IF('Anti Sweat'!G9='Look Up Tables'!$O$77,VLOOKUP('Anti Sweat'!H9,'Look Up Tables'!$H$77:$J$82,3,FALSE),0))</f>
        <v>0</v>
      </c>
      <c r="K9" s="379">
        <f>IF('Anti Sweat'!G9='Look Up Tables'!$O$76,VLOOKUP('Anti Sweat'!H9,'Look Up Tables'!$H$77:$L$82,4,FALSE),IF('Anti Sweat'!G9='Look Up Tables'!$O$77,VLOOKUP('Anti Sweat'!H9,'Look Up Tables'!$H$77:$L$82,5,FALSE),0))</f>
        <v>0</v>
      </c>
      <c r="L9" s="212">
        <f t="shared" ref="L9:L17" si="0">IFERROR(IF(F9="Retrofit",ROUND(I9*J9,2),0),"")</f>
        <v>0</v>
      </c>
      <c r="M9" s="213">
        <f t="shared" ref="M9:M17" si="1">IFERROR(IF(F9="Retrofit",ROUND(I9*K9,4),0),"")</f>
        <v>0</v>
      </c>
      <c r="N9" s="383" t="str">
        <f>IF(G9='Look Up Tables'!$D$3,"Frz",IF(G9='Look Up Tables'!$D$4,"Cool",""))</f>
        <v/>
      </c>
      <c r="O9" s="360" t="str">
        <f>IF(H9="","",IF(H9='Look Up Tables'!$R$40,"OnOff",IF(H9='Look Up Tables'!$R$41,"MP",IF(H9='Look Up Tables'!$R$42="Unknown",""))))</f>
        <v/>
      </c>
      <c r="P9" s="360" t="str">
        <f t="shared" ref="P9:P17" si="2">IF(H9="","",_xlfn.CONCAT("ASHTRCntrl",O9,N9))</f>
        <v/>
      </c>
      <c r="Q9" s="362">
        <f>IFERROR(L9*'Project Summary'!$M$7+M9*'Project Summary'!$M$8,"")</f>
        <v>0</v>
      </c>
      <c r="R9" s="183" t="str">
        <f>IFERROR(Q9*'Project Summary'!$F$37/'Project Summary'!$E$37,"")</f>
        <v/>
      </c>
      <c r="S9" s="174"/>
      <c r="T9" s="174"/>
      <c r="U9" s="174"/>
      <c r="V9" s="174"/>
      <c r="W9" s="174"/>
      <c r="X9" s="174"/>
      <c r="Y9" s="586"/>
      <c r="Z9" s="586"/>
      <c r="AA9" s="586"/>
      <c r="AB9" s="586"/>
      <c r="AC9" s="586"/>
      <c r="AD9" s="586"/>
      <c r="AE9" s="174"/>
      <c r="AF9" s="174"/>
      <c r="AG9" s="174"/>
      <c r="AH9" s="174"/>
      <c r="AI9" s="174"/>
      <c r="AJ9" s="174"/>
      <c r="AK9" s="174"/>
      <c r="AL9" s="174"/>
      <c r="AM9" s="174"/>
      <c r="AN9" s="174"/>
      <c r="AO9" s="174"/>
    </row>
    <row r="10" spans="1:41" s="173" customFormat="1" ht="21.75" customHeight="1" x14ac:dyDescent="0.2">
      <c r="B10" s="184">
        <v>3</v>
      </c>
      <c r="C10" s="197"/>
      <c r="D10" s="199"/>
      <c r="E10" s="199"/>
      <c r="F10" s="199"/>
      <c r="G10" s="199"/>
      <c r="H10" s="199"/>
      <c r="I10" s="200"/>
      <c r="J10" s="185">
        <f>IF('Anti Sweat'!G10='Look Up Tables'!$O$76,VLOOKUP('Anti Sweat'!H10,'Look Up Tables'!$H$77:$J$82,2,FALSE),IF('Anti Sweat'!G10='Look Up Tables'!$O$77,VLOOKUP('Anti Sweat'!H10,'Look Up Tables'!$H$77:$J$82,3,FALSE),0))</f>
        <v>0</v>
      </c>
      <c r="K10" s="379">
        <f>IF('Anti Sweat'!G10='Look Up Tables'!$O$76,VLOOKUP('Anti Sweat'!H10,'Look Up Tables'!$H$77:$L$82,4,FALSE),IF('Anti Sweat'!G10='Look Up Tables'!$O$77,VLOOKUP('Anti Sweat'!H10,'Look Up Tables'!$H$77:$L$82,5,FALSE),0))</f>
        <v>0</v>
      </c>
      <c r="L10" s="212">
        <f t="shared" si="0"/>
        <v>0</v>
      </c>
      <c r="M10" s="213">
        <f t="shared" si="1"/>
        <v>0</v>
      </c>
      <c r="N10" s="383" t="str">
        <f>IF(G10='Look Up Tables'!$D$3,"Frz",IF(G10='Look Up Tables'!$D$4,"Cool",""))</f>
        <v/>
      </c>
      <c r="O10" s="360" t="str">
        <f>IF(H10="","",IF(H10='Look Up Tables'!$R$40,"OnOff",IF(H10='Look Up Tables'!$R$41,"MP",IF(H10='Look Up Tables'!$R$42="Unknown",""))))</f>
        <v/>
      </c>
      <c r="P10" s="360" t="str">
        <f t="shared" si="2"/>
        <v/>
      </c>
      <c r="Q10" s="362">
        <f>IFERROR(L10*'Project Summary'!$M$7+M10*'Project Summary'!$M$8,"")</f>
        <v>0</v>
      </c>
      <c r="R10" s="183" t="str">
        <f>IFERROR(Q10*'Project Summary'!$F$37/'Project Summary'!$E$37,"")</f>
        <v/>
      </c>
      <c r="S10" s="174"/>
      <c r="T10" s="174"/>
      <c r="U10" s="174"/>
      <c r="V10" s="174"/>
      <c r="W10" s="174"/>
      <c r="X10" s="174"/>
      <c r="Y10" s="586"/>
      <c r="Z10" s="586"/>
      <c r="AA10" s="586"/>
      <c r="AB10" s="586"/>
      <c r="AC10" s="586"/>
      <c r="AD10" s="586"/>
      <c r="AE10" s="174"/>
      <c r="AF10" s="174"/>
      <c r="AG10" s="174"/>
      <c r="AH10" s="174"/>
      <c r="AI10" s="174"/>
      <c r="AJ10" s="174"/>
      <c r="AK10" s="174"/>
      <c r="AL10" s="174"/>
      <c r="AM10" s="174"/>
      <c r="AN10" s="174"/>
      <c r="AO10" s="174"/>
    </row>
    <row r="11" spans="1:41" s="173" customFormat="1" ht="21.75" customHeight="1" x14ac:dyDescent="0.2">
      <c r="B11" s="184">
        <v>4</v>
      </c>
      <c r="C11" s="197"/>
      <c r="D11" s="199"/>
      <c r="E11" s="199"/>
      <c r="F11" s="199"/>
      <c r="G11" s="199"/>
      <c r="H11" s="199"/>
      <c r="I11" s="200"/>
      <c r="J11" s="185">
        <f>IF('Anti Sweat'!G11='Look Up Tables'!$O$76,VLOOKUP('Anti Sweat'!H11,'Look Up Tables'!$H$77:$J$82,2,FALSE),IF('Anti Sweat'!G11='Look Up Tables'!$O$77,VLOOKUP('Anti Sweat'!H11,'Look Up Tables'!$H$77:$J$82,3,FALSE),0))</f>
        <v>0</v>
      </c>
      <c r="K11" s="379">
        <f>IF('Anti Sweat'!G11='Look Up Tables'!$O$76,VLOOKUP('Anti Sweat'!H11,'Look Up Tables'!$H$77:$L$82,4,FALSE),IF('Anti Sweat'!G11='Look Up Tables'!$O$77,VLOOKUP('Anti Sweat'!H11,'Look Up Tables'!$H$77:$L$82,5,FALSE),0))</f>
        <v>0</v>
      </c>
      <c r="L11" s="212">
        <f t="shared" si="0"/>
        <v>0</v>
      </c>
      <c r="M11" s="213">
        <f t="shared" si="1"/>
        <v>0</v>
      </c>
      <c r="N11" s="383" t="str">
        <f>IF(G11='Look Up Tables'!$D$3,"Frz",IF(G11='Look Up Tables'!$D$4,"Cool",""))</f>
        <v/>
      </c>
      <c r="O11" s="360" t="str">
        <f>IF(H11="","",IF(H11='Look Up Tables'!$R$40,"OnOff",IF(H11='Look Up Tables'!$R$41,"MP",IF(H11='Look Up Tables'!$R$42="Unknown",""))))</f>
        <v/>
      </c>
      <c r="P11" s="360" t="str">
        <f t="shared" si="2"/>
        <v/>
      </c>
      <c r="Q11" s="362">
        <f>IFERROR(L11*'Project Summary'!$M$7+M11*'Project Summary'!$M$8,"")</f>
        <v>0</v>
      </c>
      <c r="R11" s="183" t="str">
        <f>IFERROR(Q11*'Project Summary'!$F$37/'Project Summary'!$E$37,"")</f>
        <v/>
      </c>
      <c r="S11" s="174"/>
      <c r="T11" s="174"/>
      <c r="U11" s="174"/>
      <c r="V11" s="174"/>
      <c r="W11" s="174"/>
      <c r="X11" s="174"/>
      <c r="Y11" s="586"/>
      <c r="Z11" s="586"/>
      <c r="AA11" s="586"/>
      <c r="AB11" s="586"/>
      <c r="AC11" s="586"/>
      <c r="AD11" s="586"/>
      <c r="AE11" s="174"/>
      <c r="AF11" s="174"/>
      <c r="AG11" s="174"/>
      <c r="AH11" s="174"/>
      <c r="AI11" s="174"/>
      <c r="AJ11" s="174"/>
      <c r="AK11" s="174"/>
      <c r="AL11" s="174"/>
      <c r="AM11" s="174"/>
      <c r="AN11" s="174"/>
      <c r="AO11" s="174"/>
    </row>
    <row r="12" spans="1:41" s="173" customFormat="1" ht="21.75" customHeight="1" x14ac:dyDescent="0.2">
      <c r="B12" s="184">
        <v>5</v>
      </c>
      <c r="C12" s="197"/>
      <c r="D12" s="199"/>
      <c r="E12" s="199"/>
      <c r="F12" s="199"/>
      <c r="G12" s="199"/>
      <c r="H12" s="199"/>
      <c r="I12" s="200"/>
      <c r="J12" s="185">
        <f>IF('Anti Sweat'!G12='Look Up Tables'!$O$76,VLOOKUP('Anti Sweat'!H12,'Look Up Tables'!$H$77:$J$82,2,FALSE),IF('Anti Sweat'!G12='Look Up Tables'!$O$77,VLOOKUP('Anti Sweat'!H12,'Look Up Tables'!$H$77:$J$82,3,FALSE),0))</f>
        <v>0</v>
      </c>
      <c r="K12" s="379">
        <f>IF('Anti Sweat'!G12='Look Up Tables'!$O$76,VLOOKUP('Anti Sweat'!H12,'Look Up Tables'!$H$77:$L$82,4,FALSE),IF('Anti Sweat'!G12='Look Up Tables'!$O$77,VLOOKUP('Anti Sweat'!H12,'Look Up Tables'!$H$77:$L$82,5,FALSE),0))</f>
        <v>0</v>
      </c>
      <c r="L12" s="212">
        <f t="shared" si="0"/>
        <v>0</v>
      </c>
      <c r="M12" s="213">
        <f t="shared" si="1"/>
        <v>0</v>
      </c>
      <c r="N12" s="383" t="str">
        <f>IF(G12='Look Up Tables'!$D$3,"Frz",IF(G12='Look Up Tables'!$D$4,"Cool",""))</f>
        <v/>
      </c>
      <c r="O12" s="360" t="str">
        <f>IF(H12="","",IF(H12='Look Up Tables'!$R$40,"OnOff",IF(H12='Look Up Tables'!$R$41,"MP",IF(H12='Look Up Tables'!$R$42="Unknown",""))))</f>
        <v/>
      </c>
      <c r="P12" s="360" t="str">
        <f t="shared" si="2"/>
        <v/>
      </c>
      <c r="Q12" s="362">
        <f>IFERROR(L12*'Project Summary'!$M$7+M12*'Project Summary'!$M$8,"")</f>
        <v>0</v>
      </c>
      <c r="R12" s="183" t="str">
        <f>IFERROR(Q12*'Project Summary'!$F$37/'Project Summary'!$E$37,"")</f>
        <v/>
      </c>
      <c r="S12" s="174"/>
      <c r="T12" s="174"/>
      <c r="U12" s="174"/>
      <c r="V12" s="174"/>
      <c r="W12" s="174"/>
      <c r="X12" s="174"/>
      <c r="Y12" s="586"/>
      <c r="Z12" s="586"/>
      <c r="AA12" s="586"/>
      <c r="AB12" s="586"/>
      <c r="AC12" s="586"/>
      <c r="AD12" s="586"/>
      <c r="AE12" s="174"/>
      <c r="AF12" s="174"/>
      <c r="AG12" s="174"/>
      <c r="AH12" s="174"/>
      <c r="AI12" s="174"/>
      <c r="AJ12" s="174"/>
      <c r="AK12" s="174"/>
      <c r="AL12" s="174"/>
      <c r="AM12" s="174"/>
      <c r="AN12" s="174"/>
      <c r="AO12" s="174"/>
    </row>
    <row r="13" spans="1:41" s="173" customFormat="1" ht="21.75" customHeight="1" x14ac:dyDescent="0.2">
      <c r="B13" s="184">
        <v>6</v>
      </c>
      <c r="C13" s="197"/>
      <c r="D13" s="199"/>
      <c r="E13" s="199"/>
      <c r="F13" s="199"/>
      <c r="G13" s="199"/>
      <c r="H13" s="199"/>
      <c r="I13" s="200"/>
      <c r="J13" s="185">
        <f>IF('Anti Sweat'!G13='Look Up Tables'!$O$76,VLOOKUP('Anti Sweat'!H13,'Look Up Tables'!$H$77:$J$82,2,FALSE),IF('Anti Sweat'!G13='Look Up Tables'!$O$77,VLOOKUP('Anti Sweat'!H13,'Look Up Tables'!$H$77:$J$82,3,FALSE),0))</f>
        <v>0</v>
      </c>
      <c r="K13" s="379">
        <f>IF('Anti Sweat'!G13='Look Up Tables'!$O$76,VLOOKUP('Anti Sweat'!H13,'Look Up Tables'!$H$77:$L$82,4,FALSE),IF('Anti Sweat'!G13='Look Up Tables'!$O$77,VLOOKUP('Anti Sweat'!H13,'Look Up Tables'!$H$77:$L$82,5,FALSE),0))</f>
        <v>0</v>
      </c>
      <c r="L13" s="212">
        <f t="shared" si="0"/>
        <v>0</v>
      </c>
      <c r="M13" s="213">
        <f t="shared" si="1"/>
        <v>0</v>
      </c>
      <c r="N13" s="383" t="str">
        <f>IF(G13='Look Up Tables'!$D$3,"Frz",IF(G13='Look Up Tables'!$D$4,"Cool",""))</f>
        <v/>
      </c>
      <c r="O13" s="360" t="str">
        <f>IF(H13="","",IF(H13='Look Up Tables'!$R$40,"OnOff",IF(H13='Look Up Tables'!$R$41,"MP",IF(H13='Look Up Tables'!$R$42="Unknown",""))))</f>
        <v/>
      </c>
      <c r="P13" s="360" t="str">
        <f t="shared" si="2"/>
        <v/>
      </c>
      <c r="Q13" s="362">
        <f>IFERROR(L13*'Project Summary'!$M$7+M13*'Project Summary'!$M$8,"")</f>
        <v>0</v>
      </c>
      <c r="R13" s="183" t="str">
        <f>IFERROR(Q13*'Project Summary'!$F$37/'Project Summary'!$E$37,"")</f>
        <v/>
      </c>
      <c r="S13" s="174"/>
      <c r="T13" s="174"/>
      <c r="U13" s="174"/>
      <c r="V13" s="174"/>
      <c r="W13" s="174"/>
      <c r="X13" s="174"/>
      <c r="Y13" s="586"/>
      <c r="Z13" s="586"/>
      <c r="AA13" s="586"/>
      <c r="AB13" s="586"/>
      <c r="AC13" s="586"/>
      <c r="AD13" s="586"/>
      <c r="AE13" s="174"/>
      <c r="AF13" s="174"/>
      <c r="AG13" s="174"/>
      <c r="AH13" s="174"/>
      <c r="AI13" s="174"/>
      <c r="AJ13" s="174"/>
      <c r="AK13" s="174"/>
      <c r="AL13" s="174"/>
      <c r="AM13" s="174"/>
      <c r="AN13" s="174"/>
      <c r="AO13" s="174"/>
    </row>
    <row r="14" spans="1:41" s="173" customFormat="1" ht="21.75" customHeight="1" x14ac:dyDescent="0.2">
      <c r="B14" s="184">
        <v>7</v>
      </c>
      <c r="C14" s="197"/>
      <c r="D14" s="199"/>
      <c r="E14" s="199"/>
      <c r="F14" s="199"/>
      <c r="G14" s="199"/>
      <c r="H14" s="199"/>
      <c r="I14" s="200"/>
      <c r="J14" s="185">
        <f>IF('Anti Sweat'!G14='Look Up Tables'!$O$76,VLOOKUP('Anti Sweat'!H14,'Look Up Tables'!$H$77:$J$82,2,FALSE),IF('Anti Sweat'!G14='Look Up Tables'!$O$77,VLOOKUP('Anti Sweat'!H14,'Look Up Tables'!$H$77:$J$82,3,FALSE),0))</f>
        <v>0</v>
      </c>
      <c r="K14" s="379">
        <f>IF('Anti Sweat'!G14='Look Up Tables'!$O$76,VLOOKUP('Anti Sweat'!H14,'Look Up Tables'!$H$77:$L$82,4,FALSE),IF('Anti Sweat'!G14='Look Up Tables'!$O$77,VLOOKUP('Anti Sweat'!H14,'Look Up Tables'!$H$77:$L$82,5,FALSE),0))</f>
        <v>0</v>
      </c>
      <c r="L14" s="212">
        <f t="shared" si="0"/>
        <v>0</v>
      </c>
      <c r="M14" s="213">
        <f t="shared" si="1"/>
        <v>0</v>
      </c>
      <c r="N14" s="383" t="str">
        <f>IF(G14='Look Up Tables'!$D$3,"Frz",IF(G14='Look Up Tables'!$D$4,"Cool",""))</f>
        <v/>
      </c>
      <c r="O14" s="360" t="str">
        <f>IF(H14="","",IF(H14='Look Up Tables'!$R$40,"OnOff",IF(H14='Look Up Tables'!$R$41,"MP",IF(H14='Look Up Tables'!$R$42="Unknown",""))))</f>
        <v/>
      </c>
      <c r="P14" s="360" t="str">
        <f t="shared" si="2"/>
        <v/>
      </c>
      <c r="Q14" s="362">
        <f>IFERROR(L14*'Project Summary'!$M$7+M14*'Project Summary'!$M$8,"")</f>
        <v>0</v>
      </c>
      <c r="R14" s="183" t="str">
        <f>IFERROR(Q14*'Project Summary'!$F$37/'Project Summary'!$E$37,"")</f>
        <v/>
      </c>
      <c r="S14" s="174"/>
      <c r="T14" s="174"/>
      <c r="U14" s="174"/>
      <c r="V14" s="174"/>
      <c r="W14" s="174"/>
      <c r="X14" s="174"/>
      <c r="Y14" s="586"/>
      <c r="Z14" s="586"/>
      <c r="AA14" s="586"/>
      <c r="AB14" s="586"/>
      <c r="AC14" s="586"/>
      <c r="AD14" s="586"/>
      <c r="AE14" s="174"/>
      <c r="AF14" s="174"/>
      <c r="AG14" s="174"/>
      <c r="AH14" s="174"/>
      <c r="AI14" s="174"/>
      <c r="AJ14" s="174"/>
      <c r="AK14" s="174"/>
      <c r="AL14" s="174"/>
      <c r="AM14" s="174"/>
      <c r="AN14" s="174"/>
      <c r="AO14" s="174"/>
    </row>
    <row r="15" spans="1:41" s="173" customFormat="1" ht="21.75" customHeight="1" x14ac:dyDescent="0.2">
      <c r="B15" s="184">
        <v>8</v>
      </c>
      <c r="C15" s="197"/>
      <c r="D15" s="199"/>
      <c r="E15" s="199"/>
      <c r="F15" s="199"/>
      <c r="G15" s="199"/>
      <c r="H15" s="199"/>
      <c r="I15" s="200"/>
      <c r="J15" s="185">
        <f>IF('Anti Sweat'!G15='Look Up Tables'!$O$76,VLOOKUP('Anti Sweat'!H15,'Look Up Tables'!$H$77:$J$82,2,FALSE),IF('Anti Sweat'!G15='Look Up Tables'!$O$77,VLOOKUP('Anti Sweat'!H15,'Look Up Tables'!$H$77:$J$82,3,FALSE),0))</f>
        <v>0</v>
      </c>
      <c r="K15" s="379">
        <f>IF('Anti Sweat'!G15='Look Up Tables'!$O$76,VLOOKUP('Anti Sweat'!H15,'Look Up Tables'!$H$77:$L$82,4,FALSE),IF('Anti Sweat'!G15='Look Up Tables'!$O$77,VLOOKUP('Anti Sweat'!H15,'Look Up Tables'!$H$77:$L$82,5,FALSE),0))</f>
        <v>0</v>
      </c>
      <c r="L15" s="212">
        <f t="shared" si="0"/>
        <v>0</v>
      </c>
      <c r="M15" s="213">
        <f t="shared" si="1"/>
        <v>0</v>
      </c>
      <c r="N15" s="383" t="str">
        <f>IF(G15='Look Up Tables'!$D$3,"Frz",IF(G15='Look Up Tables'!$D$4,"Cool",""))</f>
        <v/>
      </c>
      <c r="O15" s="360" t="str">
        <f>IF(H15="","",IF(H15='Look Up Tables'!$R$40,"OnOff",IF(H15='Look Up Tables'!$R$41,"MP",IF(H15='Look Up Tables'!$R$42="Unknown",""))))</f>
        <v/>
      </c>
      <c r="P15" s="360" t="str">
        <f t="shared" si="2"/>
        <v/>
      </c>
      <c r="Q15" s="362">
        <f>IFERROR(L15*'Project Summary'!$M$7+M15*'Project Summary'!$M$8,"")</f>
        <v>0</v>
      </c>
      <c r="R15" s="183" t="str">
        <f>IFERROR(Q15*'Project Summary'!$F$37/'Project Summary'!$E$37,"")</f>
        <v/>
      </c>
      <c r="S15" s="174"/>
      <c r="T15" s="174"/>
      <c r="U15" s="174"/>
      <c r="V15" s="174"/>
      <c r="W15" s="174"/>
      <c r="X15" s="174"/>
      <c r="Y15" s="586"/>
      <c r="Z15" s="586"/>
      <c r="AA15" s="586"/>
      <c r="AB15" s="586"/>
      <c r="AC15" s="586"/>
      <c r="AD15" s="586"/>
      <c r="AE15" s="174"/>
      <c r="AF15" s="174"/>
      <c r="AG15" s="174"/>
      <c r="AH15" s="174"/>
      <c r="AI15" s="174"/>
      <c r="AJ15" s="174"/>
      <c r="AK15" s="174"/>
      <c r="AL15" s="174"/>
      <c r="AM15" s="174"/>
      <c r="AN15" s="174"/>
      <c r="AO15" s="174"/>
    </row>
    <row r="16" spans="1:41" s="173" customFormat="1" ht="21.75" customHeight="1" x14ac:dyDescent="0.2">
      <c r="B16" s="184">
        <v>9</v>
      </c>
      <c r="C16" s="197"/>
      <c r="D16" s="199"/>
      <c r="E16" s="199"/>
      <c r="F16" s="199"/>
      <c r="G16" s="199"/>
      <c r="H16" s="199"/>
      <c r="I16" s="200"/>
      <c r="J16" s="185">
        <f>IF('Anti Sweat'!G16='Look Up Tables'!$O$76,VLOOKUP('Anti Sweat'!H16,'Look Up Tables'!$H$77:$J$82,2,FALSE),IF('Anti Sweat'!G16='Look Up Tables'!$O$77,VLOOKUP('Anti Sweat'!H16,'Look Up Tables'!$H$77:$J$82,3,FALSE),0))</f>
        <v>0</v>
      </c>
      <c r="K16" s="379">
        <f>IF('Anti Sweat'!G16='Look Up Tables'!$O$76,VLOOKUP('Anti Sweat'!H16,'Look Up Tables'!$H$77:$L$82,4,FALSE),IF('Anti Sweat'!G16='Look Up Tables'!$O$77,VLOOKUP('Anti Sweat'!H16,'Look Up Tables'!$H$77:$L$82,5,FALSE),0))</f>
        <v>0</v>
      </c>
      <c r="L16" s="212">
        <f t="shared" si="0"/>
        <v>0</v>
      </c>
      <c r="M16" s="213">
        <f t="shared" si="1"/>
        <v>0</v>
      </c>
      <c r="N16" s="383" t="str">
        <f>IF(G16='Look Up Tables'!$D$3,"Frz",IF(G16='Look Up Tables'!$D$4,"Cool",""))</f>
        <v/>
      </c>
      <c r="O16" s="360" t="str">
        <f>IF(H16="","",IF(H16='Look Up Tables'!$R$40,"OnOff",IF(H16='Look Up Tables'!$R$41,"MP",IF(H16='Look Up Tables'!$R$42="Unknown",""))))</f>
        <v/>
      </c>
      <c r="P16" s="360" t="str">
        <f t="shared" si="2"/>
        <v/>
      </c>
      <c r="Q16" s="362">
        <f>IFERROR(L16*'Project Summary'!$M$7+M16*'Project Summary'!$M$8,"")</f>
        <v>0</v>
      </c>
      <c r="R16" s="183" t="str">
        <f>IFERROR(Q16*'Project Summary'!$F$37/'Project Summary'!$E$37,"")</f>
        <v/>
      </c>
      <c r="S16" s="174"/>
      <c r="T16" s="174"/>
      <c r="U16" s="174"/>
      <c r="V16" s="174"/>
      <c r="W16" s="174"/>
      <c r="X16" s="174"/>
      <c r="Y16" s="586"/>
      <c r="Z16" s="586"/>
      <c r="AA16" s="586"/>
      <c r="AB16" s="586"/>
      <c r="AC16" s="586"/>
      <c r="AD16" s="586"/>
      <c r="AE16" s="174"/>
      <c r="AF16" s="174"/>
      <c r="AG16" s="174"/>
      <c r="AH16" s="174"/>
      <c r="AI16" s="174"/>
      <c r="AJ16" s="174"/>
      <c r="AK16" s="174"/>
      <c r="AL16" s="174"/>
      <c r="AM16" s="174"/>
      <c r="AN16" s="174"/>
      <c r="AO16" s="174"/>
    </row>
    <row r="17" spans="2:41" s="173" customFormat="1" ht="21.75" customHeight="1" thickBot="1" x14ac:dyDescent="0.25">
      <c r="B17" s="188">
        <v>10</v>
      </c>
      <c r="C17" s="202"/>
      <c r="D17" s="205"/>
      <c r="E17" s="205"/>
      <c r="F17" s="205"/>
      <c r="G17" s="205"/>
      <c r="H17" s="205"/>
      <c r="I17" s="206"/>
      <c r="J17" s="189">
        <f>IF('Anti Sweat'!G17='Look Up Tables'!$O$76,VLOOKUP('Anti Sweat'!H17,'Look Up Tables'!$H$77:$J$82,2,FALSE),IF('Anti Sweat'!G17='Look Up Tables'!$O$77,VLOOKUP('Anti Sweat'!H17,'Look Up Tables'!$H$77:$J$82,3,FALSE),0))</f>
        <v>0</v>
      </c>
      <c r="K17" s="380">
        <f>IF('Anti Sweat'!G17='Look Up Tables'!$O$76,VLOOKUP('Anti Sweat'!H17,'Look Up Tables'!$H$77:$L$82,4,FALSE),IF('Anti Sweat'!G17='Look Up Tables'!$O$77,VLOOKUP('Anti Sweat'!H17,'Look Up Tables'!$H$77:$L$82,5,FALSE),0))</f>
        <v>0</v>
      </c>
      <c r="L17" s="214">
        <f t="shared" si="0"/>
        <v>0</v>
      </c>
      <c r="M17" s="215">
        <f t="shared" si="1"/>
        <v>0</v>
      </c>
      <c r="N17" s="384" t="str">
        <f>IF(G17='Look Up Tables'!$D$3,"Frz",IF(G17='Look Up Tables'!$D$4,"Cool",""))</f>
        <v/>
      </c>
      <c r="O17" s="361" t="str">
        <f>IF(H17="","",IF(H17='Look Up Tables'!$R$40,"OnOff",IF(H17='Look Up Tables'!$R$41,"MP",IF(H17='Look Up Tables'!$R$42="Unknown",""))))</f>
        <v/>
      </c>
      <c r="P17" s="361" t="str">
        <f t="shared" si="2"/>
        <v/>
      </c>
      <c r="Q17" s="362">
        <f>IFERROR(L17*'Project Summary'!$M$7+M17*'Project Summary'!$M$8,"")</f>
        <v>0</v>
      </c>
      <c r="R17" s="354" t="str">
        <f>IFERROR(Q17*'Project Summary'!$F$37/'Project Summary'!$E$37,"")</f>
        <v/>
      </c>
      <c r="S17" s="174"/>
      <c r="T17" s="174"/>
      <c r="U17" s="174"/>
      <c r="V17" s="174"/>
      <c r="W17" s="174"/>
      <c r="X17" s="174"/>
      <c r="Y17" s="586"/>
      <c r="Z17" s="586"/>
      <c r="AA17" s="586"/>
      <c r="AB17" s="586"/>
      <c r="AC17" s="586"/>
      <c r="AD17" s="586"/>
      <c r="AE17" s="174"/>
      <c r="AF17" s="174"/>
      <c r="AG17" s="174"/>
      <c r="AH17" s="174"/>
      <c r="AI17" s="174"/>
      <c r="AJ17" s="174"/>
      <c r="AK17" s="174"/>
      <c r="AL17" s="174"/>
      <c r="AM17" s="174"/>
      <c r="AN17" s="174"/>
      <c r="AO17" s="174"/>
    </row>
    <row r="18" spans="2:41" s="173" customFormat="1" ht="22.15" customHeight="1" x14ac:dyDescent="0.2">
      <c r="B18" s="174"/>
      <c r="C18" s="174"/>
      <c r="D18" s="174"/>
      <c r="E18" s="174"/>
      <c r="F18" s="174"/>
      <c r="G18" s="174"/>
      <c r="H18" s="174"/>
      <c r="I18" s="174"/>
      <c r="J18" s="174"/>
      <c r="K18" s="174"/>
      <c r="L18" s="174"/>
      <c r="M18" s="174"/>
      <c r="N18" s="174"/>
      <c r="O18" s="174"/>
      <c r="P18" s="174"/>
      <c r="Q18" s="174"/>
      <c r="R18" s="174"/>
      <c r="S18" s="174"/>
      <c r="T18" s="174"/>
      <c r="U18" s="174"/>
      <c r="V18" s="174"/>
      <c r="W18" s="174"/>
      <c r="X18" s="174"/>
      <c r="Y18" s="174"/>
      <c r="Z18" s="174"/>
      <c r="AA18" s="174"/>
      <c r="AB18" s="174"/>
      <c r="AC18" s="174"/>
      <c r="AD18" s="174"/>
      <c r="AE18" s="174"/>
      <c r="AF18" s="174"/>
      <c r="AG18" s="174"/>
      <c r="AH18" s="174"/>
      <c r="AI18" s="174"/>
      <c r="AJ18" s="174"/>
      <c r="AK18" s="174"/>
      <c r="AL18" s="174"/>
      <c r="AM18" s="174"/>
      <c r="AN18" s="174"/>
      <c r="AO18" s="174"/>
    </row>
    <row r="19" spans="2:41" s="173" customFormat="1" ht="22.15" customHeight="1" x14ac:dyDescent="0.2">
      <c r="B19" s="174"/>
      <c r="C19" s="174"/>
      <c r="D19" s="174"/>
      <c r="E19" s="174"/>
      <c r="F19" s="174"/>
      <c r="G19" s="174"/>
      <c r="H19" s="174"/>
      <c r="I19" s="174"/>
      <c r="J19" s="174"/>
      <c r="K19" s="174"/>
      <c r="L19" s="174"/>
      <c r="M19" s="174"/>
      <c r="N19" s="174"/>
      <c r="O19" s="174"/>
      <c r="P19" s="174"/>
      <c r="Q19" s="174"/>
      <c r="R19" s="174"/>
      <c r="S19" s="174"/>
      <c r="T19" s="174"/>
      <c r="U19" s="174"/>
      <c r="V19" s="174"/>
      <c r="W19" s="174"/>
      <c r="X19" s="174"/>
      <c r="Y19" s="174"/>
      <c r="Z19" s="174"/>
      <c r="AA19" s="174"/>
      <c r="AB19" s="174"/>
      <c r="AC19" s="174"/>
      <c r="AD19" s="174"/>
      <c r="AE19" s="174"/>
      <c r="AF19" s="174"/>
      <c r="AG19" s="174"/>
      <c r="AH19" s="174"/>
      <c r="AI19" s="174"/>
      <c r="AJ19" s="174"/>
      <c r="AK19" s="174"/>
      <c r="AL19" s="174"/>
      <c r="AM19" s="174"/>
      <c r="AN19" s="174"/>
      <c r="AO19" s="174"/>
    </row>
    <row r="20" spans="2:41" ht="9" customHeight="1" x14ac:dyDescent="0.2">
      <c r="B20" s="174"/>
      <c r="C20" s="174"/>
      <c r="D20" s="174"/>
      <c r="E20" s="174"/>
      <c r="F20" s="174"/>
      <c r="G20" s="174"/>
      <c r="H20" s="174"/>
      <c r="I20" s="174"/>
      <c r="J20" s="174"/>
      <c r="K20" s="174"/>
      <c r="L20" s="174"/>
      <c r="M20" s="174"/>
      <c r="N20" s="174"/>
      <c r="O20" s="174"/>
      <c r="P20" s="174"/>
      <c r="Q20" s="174"/>
      <c r="R20" s="174"/>
      <c r="S20" s="174"/>
      <c r="T20" s="174"/>
      <c r="U20" s="174"/>
      <c r="V20" s="174"/>
      <c r="W20" s="174"/>
      <c r="X20" s="174"/>
      <c r="Y20" s="174"/>
      <c r="Z20" s="174"/>
      <c r="AA20" s="174"/>
      <c r="AB20" s="174"/>
      <c r="AC20" s="174"/>
      <c r="AD20" s="174"/>
      <c r="AE20" s="174"/>
      <c r="AF20" s="174"/>
      <c r="AG20" s="174"/>
      <c r="AH20" s="174"/>
      <c r="AI20" s="174"/>
      <c r="AJ20" s="174"/>
      <c r="AK20" s="174"/>
      <c r="AL20" s="174"/>
      <c r="AM20" s="174"/>
      <c r="AN20" s="174"/>
      <c r="AO20" s="174"/>
    </row>
    <row r="21" spans="2:41" x14ac:dyDescent="0.2">
      <c r="B21" s="174"/>
      <c r="C21" s="174"/>
      <c r="D21" s="174"/>
      <c r="E21" s="174"/>
      <c r="F21" s="174"/>
      <c r="G21" s="174"/>
      <c r="H21" s="174"/>
      <c r="I21" s="174"/>
      <c r="J21" s="174"/>
      <c r="K21" s="174"/>
      <c r="L21" s="174"/>
      <c r="M21" s="174"/>
      <c r="N21" s="174"/>
      <c r="O21" s="174"/>
      <c r="P21" s="174"/>
      <c r="Q21" s="174"/>
      <c r="R21" s="174"/>
      <c r="S21" s="174"/>
      <c r="T21" s="174"/>
      <c r="U21" s="174"/>
      <c r="V21" s="174"/>
      <c r="W21" s="174"/>
      <c r="X21" s="174"/>
      <c r="Y21" s="174"/>
      <c r="Z21" s="174"/>
      <c r="AA21" s="174"/>
      <c r="AB21" s="174"/>
      <c r="AC21" s="174"/>
      <c r="AD21" s="174"/>
      <c r="AE21" s="174"/>
      <c r="AF21" s="174"/>
      <c r="AG21" s="174"/>
      <c r="AH21" s="174"/>
      <c r="AI21" s="174"/>
      <c r="AJ21" s="174"/>
      <c r="AK21" s="174"/>
      <c r="AL21" s="174"/>
      <c r="AM21" s="174"/>
      <c r="AN21" s="174"/>
      <c r="AO21" s="174"/>
    </row>
    <row r="22" spans="2:41" x14ac:dyDescent="0.2">
      <c r="B22" s="174"/>
      <c r="C22" s="174"/>
      <c r="D22" s="174"/>
      <c r="E22" s="174"/>
      <c r="F22" s="174"/>
      <c r="G22" s="174"/>
      <c r="H22" s="174"/>
      <c r="I22" s="174"/>
      <c r="J22" s="174"/>
      <c r="K22" s="174"/>
      <c r="L22" s="174"/>
      <c r="M22" s="174"/>
      <c r="N22" s="174"/>
      <c r="O22" s="174"/>
      <c r="P22" s="174"/>
      <c r="Q22" s="174"/>
      <c r="R22" s="174"/>
      <c r="S22" s="174"/>
      <c r="T22" s="174"/>
      <c r="U22" s="174"/>
      <c r="V22" s="174"/>
      <c r="W22" s="174"/>
      <c r="X22" s="174"/>
      <c r="Y22" s="174"/>
      <c r="Z22" s="174"/>
      <c r="AA22" s="174"/>
      <c r="AB22" s="174"/>
      <c r="AC22" s="174"/>
      <c r="AD22" s="174"/>
      <c r="AE22" s="174"/>
      <c r="AF22" s="174"/>
      <c r="AG22" s="174"/>
      <c r="AH22" s="174"/>
      <c r="AI22" s="174"/>
      <c r="AJ22" s="174"/>
      <c r="AK22" s="174"/>
      <c r="AL22" s="174"/>
      <c r="AM22" s="174"/>
      <c r="AN22" s="174"/>
      <c r="AO22" s="174"/>
    </row>
    <row r="23" spans="2:41" x14ac:dyDescent="0.2">
      <c r="B23" s="174"/>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174"/>
      <c r="AB23" s="174"/>
      <c r="AC23" s="174"/>
      <c r="AD23" s="174"/>
      <c r="AE23" s="174"/>
      <c r="AF23" s="174"/>
      <c r="AG23" s="174"/>
      <c r="AH23" s="174"/>
      <c r="AI23" s="174"/>
      <c r="AJ23" s="174"/>
      <c r="AK23" s="174"/>
      <c r="AL23" s="174"/>
      <c r="AM23" s="174"/>
      <c r="AN23" s="174"/>
      <c r="AO23" s="174"/>
    </row>
    <row r="24" spans="2:41" x14ac:dyDescent="0.2">
      <c r="B24" s="174"/>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174"/>
      <c r="AB24" s="174"/>
      <c r="AC24" s="174"/>
      <c r="AD24" s="174"/>
      <c r="AE24" s="174"/>
      <c r="AF24" s="174"/>
      <c r="AG24" s="174"/>
      <c r="AH24" s="174"/>
      <c r="AI24" s="174"/>
      <c r="AJ24" s="174"/>
      <c r="AK24" s="174"/>
      <c r="AL24" s="174"/>
      <c r="AM24" s="174"/>
      <c r="AN24" s="174"/>
      <c r="AO24" s="174"/>
    </row>
    <row r="25" spans="2:41" x14ac:dyDescent="0.2">
      <c r="B25" s="174"/>
      <c r="C25" s="174"/>
      <c r="D25" s="174"/>
      <c r="E25" s="174"/>
      <c r="F25" s="174"/>
      <c r="G25" s="174"/>
      <c r="H25" s="174"/>
      <c r="I25" s="174"/>
      <c r="J25" s="174"/>
      <c r="K25" s="174"/>
      <c r="L25" s="174"/>
      <c r="M25" s="174"/>
      <c r="N25" s="174"/>
      <c r="O25" s="174"/>
      <c r="P25" s="174"/>
      <c r="Q25" s="174"/>
      <c r="R25" s="174"/>
      <c r="S25" s="174"/>
      <c r="T25" s="174"/>
      <c r="U25" s="174"/>
      <c r="V25" s="174"/>
      <c r="W25" s="174"/>
      <c r="X25" s="174"/>
      <c r="Y25" s="174"/>
      <c r="Z25" s="174"/>
      <c r="AA25" s="174"/>
      <c r="AB25" s="174"/>
      <c r="AC25" s="174"/>
      <c r="AD25" s="174"/>
      <c r="AE25" s="174"/>
      <c r="AF25" s="174"/>
      <c r="AG25" s="174"/>
      <c r="AH25" s="174"/>
      <c r="AI25" s="174"/>
      <c r="AJ25" s="174"/>
      <c r="AK25" s="174"/>
      <c r="AL25" s="174"/>
      <c r="AM25" s="174"/>
      <c r="AN25" s="174"/>
      <c r="AO25" s="174"/>
    </row>
    <row r="26" spans="2:41" x14ac:dyDescent="0.2">
      <c r="B26" s="174"/>
      <c r="C26" s="174"/>
      <c r="D26" s="174"/>
      <c r="E26" s="174"/>
      <c r="F26" s="174"/>
      <c r="G26" s="174"/>
      <c r="H26" s="174"/>
      <c r="I26" s="174"/>
      <c r="J26" s="174"/>
      <c r="K26" s="174"/>
      <c r="L26" s="174"/>
      <c r="M26" s="174"/>
      <c r="N26" s="174"/>
      <c r="O26" s="174"/>
      <c r="P26" s="174"/>
      <c r="Q26" s="174"/>
      <c r="R26" s="174"/>
      <c r="S26" s="174"/>
      <c r="T26" s="174"/>
      <c r="U26" s="174"/>
      <c r="V26" s="174"/>
      <c r="W26" s="174"/>
      <c r="X26" s="174"/>
      <c r="Y26" s="174"/>
      <c r="Z26" s="174"/>
      <c r="AA26" s="174"/>
      <c r="AB26" s="174"/>
      <c r="AC26" s="174"/>
      <c r="AD26" s="174"/>
      <c r="AE26" s="174"/>
      <c r="AF26" s="174"/>
      <c r="AG26" s="174"/>
      <c r="AH26" s="174"/>
      <c r="AI26" s="174"/>
      <c r="AJ26" s="174"/>
      <c r="AK26" s="174"/>
      <c r="AL26" s="174"/>
      <c r="AM26" s="174"/>
      <c r="AN26" s="174"/>
      <c r="AO26" s="174"/>
    </row>
    <row r="27" spans="2:41" x14ac:dyDescent="0.2">
      <c r="B27" s="174"/>
      <c r="C27" s="174"/>
      <c r="D27" s="174"/>
      <c r="E27" s="174"/>
      <c r="F27" s="174"/>
      <c r="G27" s="174"/>
      <c r="H27" s="174"/>
      <c r="I27" s="174"/>
      <c r="J27" s="174"/>
      <c r="K27" s="174"/>
      <c r="L27" s="174"/>
      <c r="M27" s="174"/>
      <c r="N27" s="174"/>
      <c r="O27" s="174"/>
      <c r="P27" s="174"/>
      <c r="Q27" s="174"/>
      <c r="R27" s="174"/>
      <c r="S27" s="174"/>
      <c r="T27" s="174"/>
      <c r="U27" s="174"/>
      <c r="V27" s="174"/>
      <c r="W27" s="174"/>
      <c r="X27" s="174"/>
      <c r="Y27" s="174"/>
      <c r="Z27" s="174"/>
      <c r="AA27" s="174"/>
      <c r="AB27" s="174"/>
      <c r="AC27" s="174"/>
      <c r="AD27" s="174"/>
      <c r="AE27" s="174"/>
      <c r="AF27" s="174"/>
      <c r="AG27" s="174"/>
      <c r="AH27" s="174"/>
      <c r="AI27" s="174"/>
      <c r="AJ27" s="174"/>
      <c r="AK27" s="174"/>
      <c r="AL27" s="174"/>
      <c r="AM27" s="174"/>
      <c r="AN27" s="174"/>
      <c r="AO27" s="174"/>
    </row>
    <row r="28" spans="2:41" x14ac:dyDescent="0.2">
      <c r="B28" s="174"/>
      <c r="C28" s="174"/>
      <c r="D28" s="174"/>
      <c r="E28" s="174"/>
      <c r="F28" s="174"/>
      <c r="G28" s="174"/>
      <c r="H28" s="174"/>
      <c r="I28" s="174"/>
      <c r="J28" s="174"/>
      <c r="K28" s="174"/>
      <c r="L28" s="174"/>
      <c r="M28" s="174"/>
      <c r="N28" s="174"/>
      <c r="O28" s="174"/>
      <c r="P28" s="174"/>
      <c r="Q28" s="174"/>
      <c r="R28" s="174"/>
      <c r="S28" s="174"/>
      <c r="T28" s="174"/>
      <c r="U28" s="174"/>
      <c r="V28" s="174"/>
      <c r="W28" s="174"/>
      <c r="X28" s="174"/>
      <c r="Y28" s="174"/>
      <c r="Z28" s="174"/>
      <c r="AA28" s="174"/>
      <c r="AB28" s="174"/>
      <c r="AC28" s="174"/>
      <c r="AD28" s="174"/>
      <c r="AE28" s="174"/>
      <c r="AF28" s="174"/>
      <c r="AG28" s="174"/>
      <c r="AH28" s="174"/>
      <c r="AI28" s="174"/>
      <c r="AJ28" s="174"/>
      <c r="AK28" s="174"/>
      <c r="AL28" s="174"/>
      <c r="AM28" s="174"/>
      <c r="AN28" s="174"/>
      <c r="AO28" s="174"/>
    </row>
    <row r="29" spans="2:41" x14ac:dyDescent="0.2">
      <c r="B29" s="174"/>
      <c r="C29" s="174"/>
      <c r="D29" s="174"/>
      <c r="E29" s="174"/>
      <c r="F29" s="174"/>
      <c r="G29" s="174"/>
      <c r="H29" s="174"/>
      <c r="I29" s="174"/>
      <c r="J29" s="174"/>
      <c r="K29" s="174"/>
      <c r="L29" s="174"/>
      <c r="M29" s="174"/>
      <c r="N29" s="174"/>
      <c r="O29" s="174"/>
      <c r="P29" s="174"/>
      <c r="Q29" s="174"/>
      <c r="R29" s="174"/>
      <c r="S29" s="174"/>
      <c r="T29" s="174"/>
      <c r="U29" s="174"/>
      <c r="V29" s="174"/>
      <c r="W29" s="174"/>
      <c r="X29" s="174"/>
      <c r="Y29" s="174"/>
      <c r="Z29" s="174"/>
      <c r="AA29" s="174"/>
      <c r="AB29" s="174"/>
      <c r="AC29" s="174"/>
      <c r="AD29" s="174"/>
      <c r="AE29" s="174"/>
      <c r="AF29" s="174"/>
      <c r="AG29" s="174"/>
      <c r="AH29" s="174"/>
      <c r="AI29" s="174"/>
      <c r="AJ29" s="174"/>
      <c r="AK29" s="174"/>
      <c r="AL29" s="174"/>
      <c r="AM29" s="174"/>
      <c r="AN29" s="174"/>
      <c r="AO29" s="174"/>
    </row>
    <row r="30" spans="2:41" x14ac:dyDescent="0.2">
      <c r="B30" s="174"/>
      <c r="C30" s="174"/>
      <c r="D30" s="174"/>
      <c r="E30" s="174"/>
      <c r="F30" s="174"/>
      <c r="G30" s="174"/>
      <c r="H30" s="174"/>
      <c r="I30" s="174"/>
      <c r="J30" s="174"/>
      <c r="K30" s="174"/>
      <c r="L30" s="174"/>
      <c r="M30" s="174"/>
      <c r="N30" s="174"/>
      <c r="O30" s="174"/>
      <c r="P30" s="174"/>
      <c r="Q30" s="174"/>
      <c r="R30" s="174"/>
      <c r="S30" s="174"/>
      <c r="T30" s="174"/>
      <c r="U30" s="174"/>
      <c r="V30" s="174"/>
      <c r="W30" s="174"/>
      <c r="X30" s="174"/>
      <c r="Y30" s="174"/>
      <c r="Z30" s="174"/>
      <c r="AA30" s="174"/>
      <c r="AB30" s="174"/>
      <c r="AC30" s="174"/>
      <c r="AD30" s="174"/>
      <c r="AE30" s="174"/>
      <c r="AF30" s="174"/>
      <c r="AG30" s="174"/>
      <c r="AH30" s="174"/>
      <c r="AI30" s="174"/>
      <c r="AJ30" s="174"/>
      <c r="AK30" s="174"/>
      <c r="AL30" s="174"/>
      <c r="AM30" s="174"/>
      <c r="AN30" s="174"/>
      <c r="AO30" s="174"/>
    </row>
    <row r="31" spans="2:41" x14ac:dyDescent="0.2">
      <c r="B31" s="174"/>
      <c r="C31" s="174"/>
      <c r="D31" s="174"/>
      <c r="E31" s="174"/>
      <c r="F31" s="174"/>
      <c r="G31" s="174"/>
      <c r="H31" s="174"/>
      <c r="I31" s="174"/>
      <c r="J31" s="174"/>
      <c r="K31" s="174"/>
      <c r="L31" s="174"/>
      <c r="M31" s="174"/>
      <c r="N31" s="174"/>
      <c r="O31" s="174"/>
      <c r="P31" s="174"/>
      <c r="Q31" s="174"/>
      <c r="R31" s="174"/>
      <c r="S31" s="174"/>
      <c r="T31" s="174"/>
      <c r="U31" s="174"/>
      <c r="V31" s="174"/>
      <c r="W31" s="174"/>
      <c r="X31" s="174"/>
      <c r="Y31" s="174"/>
      <c r="Z31" s="174"/>
      <c r="AA31" s="174"/>
      <c r="AB31" s="174"/>
      <c r="AC31" s="174"/>
      <c r="AD31" s="174"/>
      <c r="AE31" s="174"/>
      <c r="AF31" s="174"/>
      <c r="AG31" s="174"/>
      <c r="AH31" s="174"/>
      <c r="AI31" s="174"/>
      <c r="AJ31" s="174"/>
      <c r="AK31" s="174"/>
      <c r="AL31" s="174"/>
      <c r="AM31" s="174"/>
      <c r="AN31" s="174"/>
      <c r="AO31" s="174"/>
    </row>
    <row r="32" spans="2:41" x14ac:dyDescent="0.2">
      <c r="B32" s="174"/>
      <c r="C32" s="174"/>
      <c r="D32" s="174"/>
      <c r="E32" s="174"/>
      <c r="F32" s="174"/>
      <c r="G32" s="174"/>
      <c r="H32" s="174"/>
      <c r="I32" s="174"/>
      <c r="J32" s="174"/>
      <c r="K32" s="174"/>
      <c r="L32" s="174"/>
      <c r="M32" s="174"/>
      <c r="N32" s="174"/>
      <c r="O32" s="174"/>
      <c r="P32" s="174"/>
      <c r="Q32" s="174"/>
      <c r="R32" s="174"/>
      <c r="S32" s="174"/>
      <c r="T32" s="174"/>
      <c r="U32" s="174"/>
      <c r="V32" s="174"/>
      <c r="W32" s="174"/>
      <c r="X32" s="174"/>
      <c r="Y32" s="174"/>
      <c r="Z32" s="174"/>
      <c r="AA32" s="174"/>
      <c r="AB32" s="174"/>
      <c r="AC32" s="174"/>
      <c r="AD32" s="174"/>
      <c r="AE32" s="174"/>
      <c r="AF32" s="174"/>
      <c r="AG32" s="174"/>
      <c r="AH32" s="174"/>
      <c r="AI32" s="174"/>
      <c r="AJ32" s="174"/>
      <c r="AK32" s="174"/>
      <c r="AL32" s="174"/>
      <c r="AM32" s="174"/>
      <c r="AN32" s="174"/>
      <c r="AO32" s="174"/>
    </row>
    <row r="33" spans="2:41" x14ac:dyDescent="0.2">
      <c r="B33" s="174"/>
      <c r="C33" s="174"/>
      <c r="D33" s="174"/>
      <c r="E33" s="174"/>
      <c r="F33" s="174"/>
      <c r="G33" s="174"/>
      <c r="H33" s="174"/>
      <c r="I33" s="174"/>
      <c r="J33" s="174"/>
      <c r="K33" s="174"/>
      <c r="L33" s="174"/>
      <c r="M33" s="174"/>
      <c r="N33" s="174"/>
      <c r="O33" s="174"/>
      <c r="P33" s="174"/>
      <c r="Q33" s="174"/>
      <c r="R33" s="174"/>
      <c r="S33" s="174"/>
      <c r="T33" s="174"/>
      <c r="U33" s="174"/>
      <c r="V33" s="174"/>
      <c r="W33" s="174"/>
      <c r="X33" s="174"/>
      <c r="Y33" s="174"/>
      <c r="Z33" s="174"/>
      <c r="AA33" s="174"/>
      <c r="AB33" s="174"/>
      <c r="AC33" s="174"/>
      <c r="AD33" s="174"/>
      <c r="AE33" s="174"/>
      <c r="AF33" s="174"/>
      <c r="AG33" s="174"/>
      <c r="AH33" s="174"/>
      <c r="AI33" s="174"/>
      <c r="AJ33" s="174"/>
      <c r="AK33" s="174"/>
      <c r="AL33" s="174"/>
      <c r="AM33" s="174"/>
      <c r="AN33" s="174"/>
      <c r="AO33" s="174"/>
    </row>
    <row r="34" spans="2:41" x14ac:dyDescent="0.2">
      <c r="B34" s="174"/>
      <c r="C34" s="174"/>
      <c r="D34" s="174"/>
      <c r="E34" s="174"/>
      <c r="F34" s="174"/>
      <c r="G34" s="174"/>
      <c r="H34" s="174"/>
      <c r="I34" s="174"/>
      <c r="J34" s="174"/>
      <c r="K34" s="174"/>
      <c r="L34" s="174"/>
      <c r="M34" s="174"/>
      <c r="N34" s="174"/>
      <c r="O34" s="174"/>
      <c r="P34" s="174"/>
      <c r="Q34" s="174"/>
      <c r="R34" s="174"/>
      <c r="S34" s="174"/>
      <c r="T34" s="174"/>
      <c r="U34" s="174"/>
      <c r="V34" s="174"/>
      <c r="W34" s="174"/>
      <c r="X34" s="174"/>
      <c r="Y34" s="174"/>
      <c r="Z34" s="174"/>
      <c r="AA34" s="174"/>
      <c r="AB34" s="174"/>
      <c r="AC34" s="174"/>
      <c r="AD34" s="174"/>
      <c r="AE34" s="174"/>
      <c r="AF34" s="174"/>
      <c r="AG34" s="174"/>
      <c r="AH34" s="174"/>
      <c r="AI34" s="174"/>
      <c r="AJ34" s="174"/>
      <c r="AK34" s="174"/>
      <c r="AL34" s="174"/>
      <c r="AM34" s="174"/>
      <c r="AN34" s="174"/>
      <c r="AO34" s="174"/>
    </row>
    <row r="35" spans="2:41" x14ac:dyDescent="0.2">
      <c r="B35" s="174"/>
      <c r="C35" s="174"/>
      <c r="D35" s="174"/>
      <c r="E35" s="174"/>
      <c r="F35" s="174"/>
      <c r="G35" s="174"/>
      <c r="H35" s="174"/>
      <c r="I35" s="174"/>
      <c r="J35" s="174"/>
      <c r="K35" s="174"/>
      <c r="L35" s="174"/>
      <c r="M35" s="174"/>
      <c r="N35" s="174"/>
      <c r="O35" s="174"/>
      <c r="P35" s="174"/>
      <c r="Q35" s="174"/>
      <c r="R35" s="174"/>
      <c r="S35" s="174"/>
      <c r="T35" s="174"/>
      <c r="U35" s="174"/>
      <c r="V35" s="174"/>
      <c r="W35" s="174"/>
      <c r="X35" s="174"/>
      <c r="Y35" s="174"/>
      <c r="Z35" s="174"/>
      <c r="AA35" s="174"/>
      <c r="AB35" s="174"/>
      <c r="AC35" s="174"/>
      <c r="AD35" s="174"/>
      <c r="AE35" s="174"/>
      <c r="AF35" s="174"/>
      <c r="AG35" s="174"/>
      <c r="AH35" s="174"/>
      <c r="AI35" s="174"/>
      <c r="AJ35" s="174"/>
      <c r="AK35" s="174"/>
      <c r="AL35" s="174"/>
      <c r="AM35" s="174"/>
      <c r="AN35" s="174"/>
      <c r="AO35" s="174"/>
    </row>
    <row r="36" spans="2:41" x14ac:dyDescent="0.2">
      <c r="B36" s="174"/>
      <c r="C36" s="174"/>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4"/>
      <c r="AM36" s="174"/>
      <c r="AN36" s="174"/>
      <c r="AO36" s="174"/>
    </row>
    <row r="37" spans="2:41" x14ac:dyDescent="0.2">
      <c r="B37" s="174"/>
      <c r="C37" s="174"/>
      <c r="D37" s="174"/>
      <c r="E37" s="174"/>
      <c r="F37" s="174"/>
      <c r="G37" s="174"/>
      <c r="H37" s="174"/>
      <c r="I37" s="174"/>
      <c r="J37" s="174"/>
      <c r="K37" s="174"/>
      <c r="L37" s="174"/>
      <c r="M37" s="174"/>
      <c r="N37" s="174"/>
      <c r="O37" s="174"/>
      <c r="P37" s="174"/>
      <c r="Q37" s="174"/>
      <c r="R37" s="174"/>
      <c r="S37" s="174"/>
      <c r="T37" s="174"/>
      <c r="U37" s="174"/>
      <c r="V37" s="174"/>
      <c r="W37" s="174"/>
      <c r="X37" s="174"/>
      <c r="Y37" s="174"/>
      <c r="Z37" s="174"/>
      <c r="AA37" s="174"/>
      <c r="AB37" s="174"/>
      <c r="AC37" s="174"/>
      <c r="AD37" s="174"/>
      <c r="AE37" s="174"/>
      <c r="AF37" s="174"/>
      <c r="AG37" s="174"/>
      <c r="AH37" s="174"/>
      <c r="AI37" s="174"/>
      <c r="AJ37" s="174"/>
      <c r="AK37" s="174"/>
      <c r="AL37" s="174"/>
      <c r="AM37" s="174"/>
      <c r="AN37" s="174"/>
      <c r="AO37" s="174"/>
    </row>
    <row r="38" spans="2:41" x14ac:dyDescent="0.2">
      <c r="B38" s="174"/>
      <c r="C38" s="174"/>
      <c r="D38" s="174"/>
      <c r="E38" s="174"/>
      <c r="F38" s="174"/>
      <c r="G38" s="174"/>
      <c r="H38" s="174"/>
      <c r="I38" s="174"/>
      <c r="J38" s="174"/>
      <c r="K38" s="174"/>
      <c r="L38" s="174"/>
      <c r="M38" s="174"/>
      <c r="N38" s="174"/>
      <c r="O38" s="174"/>
      <c r="P38" s="174"/>
      <c r="Q38" s="174"/>
      <c r="R38" s="174"/>
      <c r="S38" s="174"/>
      <c r="T38" s="174"/>
      <c r="U38" s="174"/>
      <c r="V38" s="174"/>
      <c r="W38" s="174"/>
      <c r="X38" s="174"/>
      <c r="Y38" s="174"/>
      <c r="Z38" s="174"/>
      <c r="AA38" s="174"/>
      <c r="AB38" s="174"/>
      <c r="AC38" s="174"/>
      <c r="AD38" s="174"/>
      <c r="AE38" s="174"/>
      <c r="AF38" s="174"/>
      <c r="AG38" s="174"/>
      <c r="AH38" s="174"/>
      <c r="AI38" s="174"/>
      <c r="AJ38" s="174"/>
      <c r="AK38" s="174"/>
      <c r="AL38" s="174"/>
      <c r="AM38" s="174"/>
      <c r="AN38" s="174"/>
      <c r="AO38" s="174"/>
    </row>
    <row r="39" spans="2:41" x14ac:dyDescent="0.2">
      <c r="B39" s="174"/>
      <c r="C39" s="174"/>
      <c r="D39" s="174"/>
      <c r="E39" s="174"/>
      <c r="F39" s="174"/>
      <c r="G39" s="174"/>
      <c r="H39" s="174"/>
      <c r="I39" s="174"/>
      <c r="J39" s="174"/>
      <c r="K39" s="174"/>
      <c r="L39" s="174"/>
      <c r="M39" s="174"/>
      <c r="N39" s="174"/>
      <c r="O39" s="174"/>
      <c r="P39" s="174"/>
      <c r="Q39" s="174"/>
      <c r="R39" s="174"/>
      <c r="S39" s="174"/>
      <c r="T39" s="174"/>
      <c r="U39" s="174"/>
      <c r="V39" s="174"/>
      <c r="W39" s="174"/>
      <c r="X39" s="174"/>
      <c r="Y39" s="174"/>
      <c r="Z39" s="174"/>
      <c r="AA39" s="174"/>
      <c r="AB39" s="174"/>
      <c r="AC39" s="174"/>
      <c r="AD39" s="174"/>
      <c r="AE39" s="174"/>
      <c r="AF39" s="174"/>
      <c r="AG39" s="174"/>
      <c r="AH39" s="174"/>
      <c r="AI39" s="174"/>
      <c r="AJ39" s="174"/>
      <c r="AK39" s="174"/>
      <c r="AL39" s="174"/>
      <c r="AM39" s="174"/>
      <c r="AN39" s="174"/>
      <c r="AO39" s="174"/>
    </row>
    <row r="40" spans="2:41" x14ac:dyDescent="0.2">
      <c r="B40" s="174"/>
      <c r="C40" s="174"/>
      <c r="D40" s="174"/>
      <c r="E40" s="174"/>
      <c r="F40" s="174"/>
      <c r="G40" s="174"/>
      <c r="H40" s="174"/>
      <c r="I40" s="174"/>
      <c r="J40" s="174"/>
      <c r="K40" s="174"/>
      <c r="L40" s="174"/>
      <c r="M40" s="174"/>
      <c r="N40" s="174"/>
      <c r="O40" s="174"/>
      <c r="P40" s="174"/>
      <c r="Q40" s="174"/>
      <c r="R40" s="174"/>
      <c r="S40" s="174"/>
      <c r="T40" s="174"/>
      <c r="U40" s="174"/>
      <c r="V40" s="174"/>
      <c r="W40" s="174"/>
      <c r="X40" s="174"/>
      <c r="Y40" s="174"/>
      <c r="Z40" s="174"/>
      <c r="AA40" s="174"/>
      <c r="AB40" s="174"/>
      <c r="AC40" s="174"/>
      <c r="AD40" s="174"/>
      <c r="AE40" s="174"/>
      <c r="AF40" s="174"/>
      <c r="AG40" s="174"/>
      <c r="AH40" s="174"/>
      <c r="AI40" s="174"/>
      <c r="AJ40" s="174"/>
      <c r="AK40" s="174"/>
      <c r="AL40" s="174"/>
      <c r="AM40" s="174"/>
      <c r="AN40" s="174"/>
      <c r="AO40" s="174"/>
    </row>
    <row r="41" spans="2:41" x14ac:dyDescent="0.2">
      <c r="B41" s="174"/>
      <c r="C41" s="174"/>
      <c r="D41" s="174"/>
      <c r="E41" s="174"/>
      <c r="F41" s="174"/>
      <c r="G41" s="174"/>
      <c r="H41" s="174"/>
      <c r="I41" s="174"/>
      <c r="J41" s="174"/>
      <c r="K41" s="174"/>
      <c r="L41" s="174"/>
      <c r="M41" s="174"/>
      <c r="N41" s="174"/>
      <c r="O41" s="174"/>
      <c r="P41" s="174"/>
      <c r="Q41" s="174"/>
      <c r="R41" s="174"/>
      <c r="S41" s="174"/>
      <c r="T41" s="174"/>
      <c r="U41" s="174"/>
      <c r="V41" s="174"/>
      <c r="W41" s="174"/>
      <c r="X41" s="174"/>
      <c r="Y41" s="174"/>
      <c r="Z41" s="174"/>
      <c r="AA41" s="174"/>
      <c r="AB41" s="174"/>
      <c r="AC41" s="174"/>
      <c r="AD41" s="174"/>
      <c r="AE41" s="174"/>
      <c r="AF41" s="174"/>
      <c r="AG41" s="174"/>
      <c r="AH41" s="174"/>
      <c r="AI41" s="174"/>
      <c r="AJ41" s="174"/>
      <c r="AK41" s="174"/>
      <c r="AL41" s="174"/>
      <c r="AM41" s="174"/>
      <c r="AN41" s="174"/>
      <c r="AO41" s="174"/>
    </row>
    <row r="42" spans="2:41" x14ac:dyDescent="0.2">
      <c r="B42" s="174"/>
      <c r="C42" s="174"/>
      <c r="D42" s="174"/>
      <c r="E42" s="174"/>
      <c r="F42" s="174"/>
      <c r="G42" s="174"/>
      <c r="H42" s="174"/>
      <c r="I42" s="174"/>
      <c r="J42" s="174"/>
      <c r="K42" s="174"/>
      <c r="L42" s="174"/>
      <c r="M42" s="174"/>
      <c r="N42" s="174"/>
      <c r="O42" s="174"/>
      <c r="P42" s="174"/>
      <c r="Q42" s="174"/>
      <c r="R42" s="174"/>
      <c r="S42" s="174"/>
      <c r="T42" s="174"/>
      <c r="U42" s="174"/>
      <c r="V42" s="174"/>
      <c r="W42" s="174"/>
      <c r="X42" s="174"/>
      <c r="Y42" s="174"/>
      <c r="Z42" s="174"/>
      <c r="AA42" s="174"/>
      <c r="AB42" s="174"/>
      <c r="AC42" s="174"/>
      <c r="AD42" s="174"/>
      <c r="AE42" s="174"/>
      <c r="AF42" s="174"/>
      <c r="AG42" s="174"/>
      <c r="AH42" s="174"/>
      <c r="AI42" s="174"/>
      <c r="AJ42" s="174"/>
      <c r="AK42" s="174"/>
      <c r="AL42" s="174"/>
      <c r="AM42" s="174"/>
      <c r="AN42" s="174"/>
      <c r="AO42" s="174"/>
    </row>
    <row r="43" spans="2:41" x14ac:dyDescent="0.2">
      <c r="B43" s="174"/>
      <c r="C43" s="174"/>
      <c r="D43" s="174"/>
      <c r="E43" s="174"/>
      <c r="F43" s="174"/>
      <c r="G43" s="174"/>
      <c r="H43" s="174"/>
      <c r="I43" s="174"/>
      <c r="J43" s="174"/>
      <c r="K43" s="174"/>
      <c r="L43" s="174"/>
      <c r="M43" s="174"/>
      <c r="N43" s="174"/>
      <c r="O43" s="174"/>
      <c r="P43" s="174"/>
      <c r="Q43" s="174"/>
      <c r="R43" s="174"/>
      <c r="S43" s="174"/>
      <c r="T43" s="174"/>
      <c r="U43" s="174"/>
      <c r="V43" s="174"/>
      <c r="W43" s="174"/>
      <c r="X43" s="174"/>
      <c r="Y43" s="174"/>
      <c r="Z43" s="174"/>
      <c r="AA43" s="174"/>
      <c r="AB43" s="174"/>
      <c r="AC43" s="174"/>
      <c r="AD43" s="174"/>
      <c r="AE43" s="174"/>
      <c r="AF43" s="174"/>
      <c r="AG43" s="174"/>
      <c r="AH43" s="174"/>
      <c r="AI43" s="174"/>
      <c r="AJ43" s="174"/>
      <c r="AK43" s="174"/>
      <c r="AL43" s="174"/>
      <c r="AM43" s="174"/>
      <c r="AN43" s="174"/>
      <c r="AO43" s="174"/>
    </row>
    <row r="44" spans="2:41" x14ac:dyDescent="0.2">
      <c r="B44" s="174"/>
      <c r="C44" s="174"/>
      <c r="D44" s="174"/>
      <c r="E44" s="174"/>
      <c r="F44" s="174"/>
      <c r="G44" s="174"/>
      <c r="H44" s="174"/>
      <c r="I44" s="174"/>
      <c r="J44" s="174"/>
      <c r="K44" s="174"/>
      <c r="L44" s="174"/>
      <c r="M44" s="174"/>
      <c r="N44" s="174"/>
      <c r="O44" s="174"/>
      <c r="P44" s="174"/>
      <c r="Q44" s="174"/>
      <c r="R44" s="174"/>
      <c r="S44" s="174"/>
      <c r="T44" s="174"/>
      <c r="U44" s="174"/>
      <c r="V44" s="174"/>
      <c r="W44" s="174"/>
      <c r="X44" s="174"/>
      <c r="Y44" s="174"/>
      <c r="Z44" s="174"/>
      <c r="AA44" s="174"/>
      <c r="AB44" s="174"/>
      <c r="AC44" s="174"/>
      <c r="AD44" s="174"/>
      <c r="AE44" s="174"/>
      <c r="AF44" s="174"/>
      <c r="AG44" s="174"/>
      <c r="AH44" s="174"/>
      <c r="AI44" s="174"/>
      <c r="AJ44" s="174"/>
      <c r="AK44" s="174"/>
      <c r="AL44" s="174"/>
      <c r="AM44" s="174"/>
      <c r="AN44" s="174"/>
      <c r="AO44" s="174"/>
    </row>
    <row r="45" spans="2:41" x14ac:dyDescent="0.2">
      <c r="B45" s="174"/>
      <c r="C45" s="174"/>
      <c r="D45" s="174"/>
      <c r="E45" s="174"/>
      <c r="F45" s="174"/>
      <c r="G45" s="174"/>
      <c r="H45" s="174"/>
      <c r="I45" s="174"/>
      <c r="J45" s="174"/>
      <c r="K45" s="174"/>
      <c r="L45" s="174"/>
      <c r="M45" s="174"/>
      <c r="N45" s="174"/>
      <c r="O45" s="174"/>
      <c r="P45" s="174"/>
      <c r="Q45" s="174"/>
      <c r="R45" s="174"/>
      <c r="S45" s="174"/>
      <c r="T45" s="174"/>
      <c r="U45" s="174"/>
      <c r="V45" s="174"/>
      <c r="W45" s="174"/>
      <c r="X45" s="174"/>
      <c r="Y45" s="174"/>
      <c r="Z45" s="174"/>
      <c r="AA45" s="174"/>
      <c r="AB45" s="174"/>
      <c r="AC45" s="174"/>
      <c r="AD45" s="174"/>
      <c r="AE45" s="174"/>
      <c r="AF45" s="174"/>
      <c r="AG45" s="174"/>
      <c r="AH45" s="174"/>
      <c r="AI45" s="174"/>
      <c r="AJ45" s="174"/>
      <c r="AK45" s="174"/>
      <c r="AL45" s="174"/>
      <c r="AM45" s="174"/>
      <c r="AN45" s="174"/>
      <c r="AO45" s="174"/>
    </row>
    <row r="46" spans="2:41" x14ac:dyDescent="0.2">
      <c r="B46" s="174"/>
      <c r="C46" s="174"/>
      <c r="D46" s="174"/>
      <c r="E46" s="174"/>
      <c r="F46" s="174"/>
      <c r="G46" s="174"/>
      <c r="H46" s="174"/>
      <c r="I46" s="174"/>
      <c r="J46" s="174"/>
      <c r="K46" s="174"/>
      <c r="L46" s="174"/>
      <c r="M46" s="174"/>
      <c r="N46" s="174"/>
      <c r="O46" s="174"/>
      <c r="P46" s="174"/>
      <c r="Q46" s="174"/>
      <c r="R46" s="174"/>
      <c r="S46" s="174"/>
      <c r="T46" s="174"/>
      <c r="U46" s="174"/>
      <c r="V46" s="174"/>
      <c r="W46" s="174"/>
      <c r="X46" s="174"/>
      <c r="Y46" s="174"/>
      <c r="Z46" s="174"/>
      <c r="AA46" s="174"/>
      <c r="AB46" s="174"/>
      <c r="AC46" s="174"/>
      <c r="AD46" s="174"/>
      <c r="AE46" s="174"/>
      <c r="AF46" s="174"/>
      <c r="AG46" s="174"/>
      <c r="AH46" s="174"/>
      <c r="AI46" s="174"/>
      <c r="AJ46" s="174"/>
      <c r="AK46" s="174"/>
      <c r="AL46" s="174"/>
      <c r="AM46" s="174"/>
      <c r="AN46" s="174"/>
      <c r="AO46" s="174"/>
    </row>
    <row r="47" spans="2:41" x14ac:dyDescent="0.2">
      <c r="B47" s="174"/>
      <c r="C47" s="174"/>
      <c r="D47" s="174"/>
      <c r="E47" s="174"/>
      <c r="F47" s="174"/>
      <c r="G47" s="174"/>
      <c r="H47" s="174"/>
      <c r="I47" s="174"/>
      <c r="J47" s="174"/>
      <c r="K47" s="174"/>
      <c r="L47" s="174"/>
      <c r="M47" s="174"/>
      <c r="N47" s="174"/>
      <c r="O47" s="174"/>
      <c r="P47" s="174"/>
      <c r="Q47" s="174"/>
      <c r="R47" s="174"/>
      <c r="S47" s="174"/>
      <c r="T47" s="174"/>
      <c r="U47" s="174"/>
      <c r="V47" s="174"/>
      <c r="W47" s="174"/>
      <c r="X47" s="174"/>
      <c r="Y47" s="174"/>
      <c r="Z47" s="174"/>
      <c r="AA47" s="174"/>
      <c r="AB47" s="174"/>
      <c r="AC47" s="174"/>
      <c r="AD47" s="174"/>
      <c r="AE47" s="174"/>
      <c r="AF47" s="174"/>
      <c r="AG47" s="174"/>
      <c r="AH47" s="174"/>
      <c r="AI47" s="174"/>
      <c r="AJ47" s="174"/>
      <c r="AK47" s="174"/>
      <c r="AL47" s="174"/>
      <c r="AM47" s="174"/>
      <c r="AN47" s="174"/>
      <c r="AO47" s="174"/>
    </row>
    <row r="48" spans="2:41" x14ac:dyDescent="0.2">
      <c r="B48" s="174"/>
      <c r="C48" s="174"/>
      <c r="D48" s="174"/>
      <c r="E48" s="174"/>
      <c r="F48" s="174"/>
      <c r="G48" s="174"/>
      <c r="H48" s="174"/>
      <c r="I48" s="174"/>
      <c r="J48" s="174"/>
      <c r="K48" s="174"/>
      <c r="L48" s="174"/>
      <c r="M48" s="174"/>
      <c r="N48" s="174"/>
      <c r="O48" s="174"/>
      <c r="P48" s="174"/>
      <c r="Q48" s="174"/>
      <c r="R48" s="174"/>
      <c r="S48" s="174"/>
      <c r="T48" s="174"/>
      <c r="U48" s="174"/>
      <c r="V48" s="174"/>
      <c r="W48" s="174"/>
      <c r="X48" s="174"/>
      <c r="Y48" s="174"/>
      <c r="Z48" s="174"/>
      <c r="AA48" s="174"/>
      <c r="AB48" s="174"/>
      <c r="AC48" s="174"/>
      <c r="AD48" s="174"/>
      <c r="AE48" s="174"/>
      <c r="AF48" s="174"/>
      <c r="AG48" s="174"/>
      <c r="AH48" s="174"/>
      <c r="AI48" s="174"/>
      <c r="AJ48" s="174"/>
      <c r="AK48" s="174"/>
      <c r="AL48" s="174"/>
      <c r="AM48" s="174"/>
      <c r="AN48" s="174"/>
      <c r="AO48" s="174"/>
    </row>
    <row r="49" spans="2:41" x14ac:dyDescent="0.2">
      <c r="B49" s="174"/>
      <c r="C49" s="174"/>
      <c r="D49" s="174"/>
      <c r="E49" s="174"/>
      <c r="F49" s="174"/>
      <c r="G49" s="174"/>
      <c r="H49" s="174"/>
      <c r="I49" s="174"/>
      <c r="J49" s="174"/>
      <c r="K49" s="174"/>
      <c r="L49" s="174"/>
      <c r="M49" s="174"/>
      <c r="N49" s="174"/>
      <c r="O49" s="174"/>
      <c r="P49" s="174"/>
      <c r="Q49" s="174"/>
      <c r="R49" s="174"/>
      <c r="S49" s="174"/>
      <c r="T49" s="174"/>
      <c r="U49" s="174"/>
      <c r="V49" s="174"/>
      <c r="W49" s="174"/>
      <c r="X49" s="174"/>
      <c r="Y49" s="174"/>
      <c r="Z49" s="174"/>
      <c r="AA49" s="174"/>
      <c r="AB49" s="174"/>
      <c r="AC49" s="174"/>
      <c r="AD49" s="174"/>
      <c r="AE49" s="174"/>
      <c r="AF49" s="174"/>
      <c r="AG49" s="174"/>
      <c r="AH49" s="174"/>
      <c r="AI49" s="174"/>
      <c r="AJ49" s="174"/>
      <c r="AK49" s="174"/>
      <c r="AL49" s="174"/>
      <c r="AM49" s="174"/>
      <c r="AN49" s="174"/>
      <c r="AO49" s="174"/>
    </row>
    <row r="50" spans="2:41" x14ac:dyDescent="0.2">
      <c r="B50" s="174"/>
      <c r="C50" s="174"/>
      <c r="D50" s="174"/>
      <c r="E50" s="174"/>
      <c r="F50" s="174"/>
      <c r="G50" s="174"/>
      <c r="H50" s="174"/>
      <c r="I50" s="174"/>
      <c r="J50" s="174"/>
      <c r="K50" s="174"/>
      <c r="L50" s="174"/>
      <c r="M50" s="174"/>
      <c r="N50" s="174"/>
      <c r="O50" s="174"/>
      <c r="P50" s="174"/>
      <c r="Q50" s="174"/>
      <c r="R50" s="174"/>
      <c r="S50" s="174"/>
      <c r="T50" s="174"/>
      <c r="U50" s="174"/>
      <c r="V50" s="174"/>
      <c r="W50" s="174"/>
      <c r="X50" s="174"/>
      <c r="Y50" s="174"/>
      <c r="Z50" s="174"/>
      <c r="AA50" s="174"/>
      <c r="AB50" s="174"/>
      <c r="AC50" s="174"/>
      <c r="AD50" s="174"/>
      <c r="AE50" s="174"/>
      <c r="AF50" s="174"/>
      <c r="AG50" s="174"/>
      <c r="AH50" s="174"/>
      <c r="AI50" s="174"/>
      <c r="AJ50" s="174"/>
      <c r="AK50" s="174"/>
      <c r="AL50" s="174"/>
      <c r="AM50" s="174"/>
      <c r="AN50" s="174"/>
      <c r="AO50" s="174"/>
    </row>
    <row r="51" spans="2:41" x14ac:dyDescent="0.2">
      <c r="B51" s="174"/>
      <c r="C51" s="174"/>
      <c r="D51" s="174"/>
      <c r="E51" s="174"/>
      <c r="F51" s="174"/>
      <c r="G51" s="174"/>
      <c r="H51" s="174"/>
      <c r="I51" s="174"/>
      <c r="J51" s="174"/>
      <c r="K51" s="174"/>
      <c r="L51" s="174"/>
      <c r="M51" s="174"/>
      <c r="N51" s="174"/>
      <c r="O51" s="174"/>
      <c r="P51" s="174"/>
      <c r="Q51" s="174"/>
      <c r="R51" s="174"/>
      <c r="S51" s="174"/>
      <c r="T51" s="174"/>
      <c r="U51" s="174"/>
      <c r="V51" s="174"/>
      <c r="W51" s="174"/>
      <c r="X51" s="174"/>
      <c r="Y51" s="174"/>
      <c r="Z51" s="174"/>
      <c r="AA51" s="174"/>
      <c r="AB51" s="174"/>
      <c r="AC51" s="174"/>
      <c r="AD51" s="174"/>
      <c r="AE51" s="174"/>
      <c r="AF51" s="174"/>
      <c r="AG51" s="174"/>
      <c r="AH51" s="174"/>
      <c r="AI51" s="174"/>
      <c r="AJ51" s="174"/>
      <c r="AK51" s="174"/>
      <c r="AL51" s="174"/>
      <c r="AM51" s="174"/>
      <c r="AN51" s="174"/>
      <c r="AO51" s="174"/>
    </row>
    <row r="52" spans="2:41" x14ac:dyDescent="0.2">
      <c r="B52" s="174"/>
      <c r="C52" s="174"/>
      <c r="D52" s="174"/>
      <c r="E52" s="174"/>
      <c r="F52" s="174"/>
      <c r="G52" s="174"/>
      <c r="H52" s="174"/>
      <c r="I52" s="174"/>
      <c r="J52" s="174"/>
      <c r="K52" s="174"/>
      <c r="L52" s="174"/>
      <c r="M52" s="174"/>
      <c r="N52" s="174"/>
      <c r="O52" s="174"/>
      <c r="P52" s="174"/>
      <c r="Q52" s="174"/>
      <c r="R52" s="174"/>
      <c r="S52" s="174"/>
      <c r="T52" s="174"/>
      <c r="U52" s="174"/>
      <c r="V52" s="174"/>
      <c r="W52" s="174"/>
      <c r="X52" s="174"/>
      <c r="Y52" s="174"/>
      <c r="Z52" s="174"/>
      <c r="AA52" s="174"/>
      <c r="AB52" s="174"/>
      <c r="AC52" s="174"/>
      <c r="AD52" s="174"/>
      <c r="AE52" s="174"/>
      <c r="AF52" s="174"/>
      <c r="AG52" s="174"/>
      <c r="AH52" s="174"/>
      <c r="AI52" s="174"/>
      <c r="AJ52" s="174"/>
      <c r="AK52" s="174"/>
      <c r="AL52" s="174"/>
      <c r="AM52" s="174"/>
      <c r="AN52" s="174"/>
      <c r="AO52" s="174"/>
    </row>
    <row r="53" spans="2:41" x14ac:dyDescent="0.2">
      <c r="B53" s="174"/>
      <c r="C53" s="174"/>
      <c r="D53" s="174"/>
      <c r="E53" s="174"/>
      <c r="F53" s="174"/>
      <c r="G53" s="174"/>
      <c r="H53" s="174"/>
      <c r="I53" s="174"/>
      <c r="J53" s="174"/>
      <c r="K53" s="174"/>
      <c r="L53" s="174"/>
      <c r="M53" s="174"/>
      <c r="N53" s="174"/>
      <c r="O53" s="174"/>
      <c r="P53" s="174"/>
      <c r="Q53" s="174"/>
      <c r="R53" s="174"/>
      <c r="S53" s="174"/>
      <c r="T53" s="174"/>
      <c r="U53" s="174"/>
      <c r="V53" s="174"/>
      <c r="W53" s="174"/>
      <c r="X53" s="174"/>
      <c r="Y53" s="174"/>
      <c r="Z53" s="174"/>
      <c r="AA53" s="174"/>
      <c r="AB53" s="174"/>
      <c r="AC53" s="174"/>
      <c r="AD53" s="174"/>
      <c r="AE53" s="174"/>
      <c r="AF53" s="174"/>
      <c r="AG53" s="174"/>
      <c r="AH53" s="174"/>
      <c r="AI53" s="174"/>
      <c r="AJ53" s="174"/>
      <c r="AK53" s="174"/>
      <c r="AL53" s="174"/>
      <c r="AM53" s="174"/>
      <c r="AN53" s="174"/>
      <c r="AO53" s="174"/>
    </row>
    <row r="54" spans="2:41" x14ac:dyDescent="0.2">
      <c r="B54" s="174"/>
      <c r="C54" s="174"/>
      <c r="D54" s="174"/>
      <c r="E54" s="174"/>
      <c r="F54" s="174"/>
      <c r="G54" s="174"/>
      <c r="H54" s="174"/>
      <c r="I54" s="174"/>
      <c r="J54" s="174"/>
      <c r="K54" s="174"/>
      <c r="L54" s="174"/>
      <c r="M54" s="174"/>
      <c r="N54" s="174"/>
      <c r="O54" s="174"/>
      <c r="P54" s="174"/>
      <c r="Q54" s="174"/>
      <c r="R54" s="174"/>
      <c r="S54" s="174"/>
      <c r="T54" s="174"/>
      <c r="U54" s="174"/>
      <c r="V54" s="174"/>
      <c r="W54" s="174"/>
      <c r="X54" s="174"/>
      <c r="Y54" s="174"/>
      <c r="Z54" s="174"/>
      <c r="AA54" s="174"/>
      <c r="AB54" s="174"/>
      <c r="AC54" s="174"/>
      <c r="AD54" s="174"/>
      <c r="AE54" s="174"/>
      <c r="AF54" s="174"/>
      <c r="AG54" s="174"/>
      <c r="AH54" s="174"/>
      <c r="AI54" s="174"/>
      <c r="AJ54" s="174"/>
      <c r="AK54" s="174"/>
      <c r="AL54" s="174"/>
      <c r="AM54" s="174"/>
      <c r="AN54" s="174"/>
      <c r="AO54" s="174"/>
    </row>
    <row r="55" spans="2:41" x14ac:dyDescent="0.2">
      <c r="B55" s="174"/>
      <c r="C55" s="174"/>
      <c r="D55" s="174"/>
      <c r="E55" s="174"/>
      <c r="F55" s="174"/>
      <c r="G55" s="174"/>
      <c r="H55" s="174"/>
      <c r="I55" s="174"/>
      <c r="J55" s="174"/>
      <c r="K55" s="174"/>
      <c r="L55" s="174"/>
      <c r="M55" s="174"/>
      <c r="N55" s="174"/>
      <c r="O55" s="174"/>
      <c r="P55" s="174"/>
      <c r="Q55" s="174"/>
      <c r="R55" s="174"/>
      <c r="S55" s="174"/>
      <c r="T55" s="174"/>
      <c r="U55" s="174"/>
      <c r="V55" s="174"/>
      <c r="W55" s="174"/>
      <c r="X55" s="174"/>
      <c r="Y55" s="174"/>
      <c r="Z55" s="174"/>
      <c r="AA55" s="174"/>
      <c r="AB55" s="174"/>
      <c r="AC55" s="174"/>
      <c r="AD55" s="174"/>
      <c r="AE55" s="174"/>
      <c r="AF55" s="174"/>
      <c r="AG55" s="174"/>
      <c r="AH55" s="174"/>
      <c r="AI55" s="174"/>
      <c r="AJ55" s="174"/>
      <c r="AK55" s="174"/>
      <c r="AL55" s="174"/>
      <c r="AM55" s="174"/>
      <c r="AN55" s="174"/>
      <c r="AO55" s="174"/>
    </row>
    <row r="56" spans="2:41" x14ac:dyDescent="0.2">
      <c r="B56" s="174"/>
      <c r="C56" s="174"/>
      <c r="D56" s="174"/>
      <c r="E56" s="174"/>
      <c r="F56" s="174"/>
      <c r="G56" s="174"/>
      <c r="H56" s="174"/>
      <c r="I56" s="174"/>
      <c r="J56" s="174"/>
      <c r="K56" s="174"/>
      <c r="L56" s="174"/>
      <c r="M56" s="174"/>
      <c r="N56" s="174"/>
      <c r="O56" s="174"/>
      <c r="P56" s="174"/>
      <c r="Q56" s="174"/>
      <c r="R56" s="174"/>
      <c r="S56" s="174"/>
      <c r="T56" s="174"/>
      <c r="U56" s="174"/>
      <c r="V56" s="174"/>
      <c r="W56" s="174"/>
      <c r="X56" s="174"/>
      <c r="Y56" s="174"/>
      <c r="Z56" s="174"/>
      <c r="AA56" s="174"/>
      <c r="AB56" s="174"/>
      <c r="AC56" s="174"/>
      <c r="AD56" s="174"/>
      <c r="AE56" s="174"/>
      <c r="AF56" s="174"/>
      <c r="AG56" s="174"/>
      <c r="AH56" s="174"/>
      <c r="AI56" s="174"/>
      <c r="AJ56" s="174"/>
      <c r="AK56" s="174"/>
      <c r="AL56" s="174"/>
      <c r="AM56" s="174"/>
      <c r="AN56" s="174"/>
      <c r="AO56" s="174"/>
    </row>
    <row r="57" spans="2:41" x14ac:dyDescent="0.2">
      <c r="B57" s="174"/>
      <c r="C57" s="174"/>
      <c r="D57" s="174"/>
      <c r="E57" s="174"/>
      <c r="F57" s="174"/>
      <c r="G57" s="174"/>
      <c r="H57" s="174"/>
      <c r="I57" s="174"/>
      <c r="J57" s="174"/>
      <c r="K57" s="174"/>
      <c r="L57" s="174"/>
      <c r="M57" s="174"/>
      <c r="N57" s="174"/>
      <c r="O57" s="174"/>
      <c r="P57" s="174"/>
      <c r="Q57" s="174"/>
      <c r="R57" s="174"/>
      <c r="S57" s="174"/>
      <c r="T57" s="174"/>
      <c r="U57" s="174"/>
      <c r="V57" s="174"/>
      <c r="W57" s="174"/>
      <c r="X57" s="174"/>
      <c r="Y57" s="174"/>
      <c r="Z57" s="174"/>
      <c r="AA57" s="174"/>
      <c r="AB57" s="174"/>
      <c r="AC57" s="174"/>
      <c r="AD57" s="174"/>
      <c r="AE57" s="174"/>
      <c r="AF57" s="174"/>
      <c r="AG57" s="174"/>
      <c r="AH57" s="174"/>
      <c r="AI57" s="174"/>
      <c r="AJ57" s="174"/>
      <c r="AK57" s="174"/>
      <c r="AL57" s="174"/>
      <c r="AM57" s="174"/>
      <c r="AN57" s="174"/>
      <c r="AO57" s="174"/>
    </row>
    <row r="58" spans="2:41" x14ac:dyDescent="0.2">
      <c r="B58" s="174"/>
      <c r="C58" s="174"/>
      <c r="D58" s="174"/>
      <c r="E58" s="174"/>
      <c r="F58" s="174"/>
      <c r="G58" s="174"/>
      <c r="H58" s="174"/>
      <c r="I58" s="174"/>
      <c r="J58" s="174"/>
      <c r="K58" s="174"/>
      <c r="L58" s="174"/>
      <c r="M58" s="174"/>
      <c r="N58" s="174"/>
      <c r="O58" s="174"/>
      <c r="P58" s="174"/>
      <c r="Q58" s="174"/>
      <c r="R58" s="174"/>
      <c r="S58" s="174"/>
      <c r="T58" s="174"/>
      <c r="U58" s="174"/>
      <c r="V58" s="174"/>
      <c r="W58" s="174"/>
      <c r="X58" s="174"/>
      <c r="Y58" s="174"/>
      <c r="Z58" s="174"/>
      <c r="AA58" s="174"/>
      <c r="AB58" s="174"/>
      <c r="AC58" s="174"/>
      <c r="AD58" s="174"/>
      <c r="AE58" s="174"/>
      <c r="AF58" s="174"/>
      <c r="AG58" s="174"/>
      <c r="AH58" s="174"/>
      <c r="AI58" s="174"/>
      <c r="AJ58" s="174"/>
      <c r="AK58" s="174"/>
      <c r="AL58" s="174"/>
      <c r="AM58" s="174"/>
      <c r="AN58" s="174"/>
      <c r="AO58" s="174"/>
    </row>
    <row r="59" spans="2:41" x14ac:dyDescent="0.2">
      <c r="B59" s="174"/>
      <c r="C59" s="174"/>
      <c r="D59" s="174"/>
      <c r="E59" s="174"/>
      <c r="F59" s="174"/>
      <c r="G59" s="174"/>
      <c r="H59" s="174"/>
      <c r="I59" s="174"/>
      <c r="J59" s="174"/>
      <c r="K59" s="174"/>
      <c r="L59" s="174"/>
      <c r="M59" s="174"/>
      <c r="N59" s="174"/>
      <c r="O59" s="174"/>
      <c r="P59" s="174"/>
      <c r="Q59" s="174"/>
      <c r="R59" s="174"/>
      <c r="S59" s="174"/>
      <c r="T59" s="174"/>
      <c r="U59" s="174"/>
      <c r="V59" s="174"/>
      <c r="W59" s="174"/>
      <c r="X59" s="174"/>
      <c r="Y59" s="174"/>
      <c r="Z59" s="174"/>
      <c r="AA59" s="174"/>
      <c r="AB59" s="174"/>
      <c r="AC59" s="174"/>
      <c r="AD59" s="174"/>
      <c r="AE59" s="174"/>
      <c r="AF59" s="174"/>
      <c r="AG59" s="174"/>
      <c r="AH59" s="174"/>
      <c r="AI59" s="174"/>
      <c r="AJ59" s="174"/>
      <c r="AK59" s="174"/>
      <c r="AL59" s="174"/>
      <c r="AM59" s="174"/>
      <c r="AN59" s="174"/>
      <c r="AO59" s="174"/>
    </row>
    <row r="60" spans="2:41" x14ac:dyDescent="0.2">
      <c r="B60" s="174"/>
      <c r="C60" s="174"/>
      <c r="D60" s="174"/>
      <c r="E60" s="174"/>
      <c r="F60" s="174"/>
      <c r="G60" s="174"/>
      <c r="H60" s="174"/>
      <c r="I60" s="174"/>
      <c r="J60" s="174"/>
      <c r="K60" s="174"/>
      <c r="L60" s="174"/>
      <c r="M60" s="174"/>
      <c r="N60" s="174"/>
      <c r="O60" s="174"/>
      <c r="P60" s="174"/>
      <c r="Q60" s="174"/>
      <c r="R60" s="174"/>
      <c r="S60" s="174"/>
      <c r="T60" s="174"/>
      <c r="U60" s="174"/>
      <c r="V60" s="174"/>
      <c r="W60" s="174"/>
      <c r="X60" s="174"/>
      <c r="Y60" s="174"/>
      <c r="Z60" s="174"/>
      <c r="AA60" s="174"/>
      <c r="AB60" s="174"/>
      <c r="AC60" s="174"/>
      <c r="AD60" s="174"/>
      <c r="AE60" s="174"/>
      <c r="AF60" s="174"/>
      <c r="AG60" s="174"/>
      <c r="AH60" s="174"/>
      <c r="AI60" s="174"/>
      <c r="AJ60" s="174"/>
      <c r="AK60" s="174"/>
      <c r="AL60" s="174"/>
      <c r="AM60" s="174"/>
      <c r="AN60" s="174"/>
      <c r="AO60" s="174"/>
    </row>
    <row r="61" spans="2:41" x14ac:dyDescent="0.2">
      <c r="B61" s="174"/>
      <c r="C61" s="174"/>
      <c r="D61" s="174"/>
      <c r="E61" s="174"/>
      <c r="F61" s="174"/>
      <c r="G61" s="174"/>
      <c r="H61" s="174"/>
      <c r="I61" s="174"/>
      <c r="J61" s="174"/>
      <c r="K61" s="174"/>
      <c r="L61" s="174"/>
      <c r="M61" s="174"/>
      <c r="N61" s="174"/>
      <c r="O61" s="174"/>
      <c r="P61" s="174"/>
      <c r="Q61" s="174"/>
      <c r="R61" s="174"/>
      <c r="S61" s="174"/>
      <c r="T61" s="174"/>
      <c r="U61" s="174"/>
      <c r="V61" s="174"/>
      <c r="W61" s="174"/>
      <c r="X61" s="174"/>
      <c r="Y61" s="174"/>
      <c r="Z61" s="174"/>
      <c r="AA61" s="174"/>
      <c r="AB61" s="174"/>
      <c r="AC61" s="174"/>
      <c r="AD61" s="174"/>
      <c r="AE61" s="174"/>
      <c r="AF61" s="174"/>
      <c r="AG61" s="174"/>
      <c r="AH61" s="174"/>
      <c r="AI61" s="174"/>
      <c r="AJ61" s="174"/>
      <c r="AK61" s="174"/>
      <c r="AL61" s="174"/>
      <c r="AM61" s="174"/>
      <c r="AN61" s="174"/>
      <c r="AO61" s="174"/>
    </row>
    <row r="62" spans="2:41" x14ac:dyDescent="0.2">
      <c r="B62" s="174"/>
      <c r="C62" s="174"/>
      <c r="D62" s="174"/>
      <c r="E62" s="174"/>
      <c r="F62" s="174"/>
      <c r="G62" s="174"/>
      <c r="H62" s="174"/>
      <c r="I62" s="174"/>
      <c r="J62" s="174"/>
      <c r="K62" s="174"/>
      <c r="L62" s="174"/>
      <c r="M62" s="174"/>
      <c r="N62" s="174"/>
      <c r="O62" s="174"/>
      <c r="P62" s="174"/>
      <c r="Q62" s="174"/>
      <c r="R62" s="174"/>
      <c r="S62" s="174"/>
      <c r="T62" s="174"/>
      <c r="U62" s="174"/>
      <c r="V62" s="174"/>
      <c r="W62" s="174"/>
      <c r="X62" s="174"/>
      <c r="Y62" s="174"/>
      <c r="Z62" s="174"/>
      <c r="AA62" s="174"/>
      <c r="AB62" s="174"/>
      <c r="AC62" s="174"/>
      <c r="AD62" s="174"/>
      <c r="AE62" s="174"/>
      <c r="AF62" s="174"/>
      <c r="AG62" s="174"/>
      <c r="AH62" s="174"/>
      <c r="AI62" s="174"/>
      <c r="AJ62" s="174"/>
      <c r="AK62" s="174"/>
      <c r="AL62" s="174"/>
      <c r="AM62" s="174"/>
      <c r="AN62" s="174"/>
      <c r="AO62" s="174"/>
    </row>
    <row r="63" spans="2:41" x14ac:dyDescent="0.2">
      <c r="B63" s="174"/>
      <c r="C63" s="174"/>
      <c r="D63" s="174"/>
      <c r="E63" s="174"/>
      <c r="F63" s="174"/>
      <c r="G63" s="174"/>
      <c r="H63" s="174"/>
      <c r="I63" s="174"/>
      <c r="J63" s="174"/>
      <c r="K63" s="174"/>
      <c r="L63" s="174"/>
      <c r="M63" s="174"/>
      <c r="N63" s="174"/>
      <c r="O63" s="174"/>
      <c r="P63" s="174"/>
      <c r="Q63" s="174"/>
      <c r="R63" s="174"/>
      <c r="S63" s="174"/>
      <c r="T63" s="174"/>
      <c r="U63" s="174"/>
      <c r="V63" s="174"/>
      <c r="W63" s="174"/>
      <c r="X63" s="174"/>
      <c r="Y63" s="174"/>
      <c r="Z63" s="174"/>
      <c r="AA63" s="174"/>
      <c r="AB63" s="174"/>
      <c r="AC63" s="174"/>
      <c r="AD63" s="174"/>
      <c r="AE63" s="174"/>
      <c r="AF63" s="174"/>
      <c r="AG63" s="174"/>
      <c r="AH63" s="174"/>
      <c r="AI63" s="174"/>
      <c r="AJ63" s="174"/>
      <c r="AK63" s="174"/>
      <c r="AL63" s="174"/>
      <c r="AM63" s="174"/>
      <c r="AN63" s="174"/>
      <c r="AO63" s="174"/>
    </row>
    <row r="64" spans="2:41" x14ac:dyDescent="0.2">
      <c r="B64" s="174"/>
      <c r="C64" s="174"/>
      <c r="D64" s="174"/>
      <c r="E64" s="174"/>
      <c r="F64" s="174"/>
      <c r="G64" s="174"/>
      <c r="H64" s="174"/>
      <c r="I64" s="174"/>
      <c r="J64" s="174"/>
      <c r="K64" s="174"/>
      <c r="L64" s="174"/>
      <c r="M64" s="174"/>
      <c r="N64" s="174"/>
      <c r="O64" s="174"/>
      <c r="P64" s="174"/>
      <c r="Q64" s="174"/>
      <c r="R64" s="174"/>
      <c r="S64" s="174"/>
      <c r="T64" s="174"/>
      <c r="U64" s="174"/>
      <c r="V64" s="174"/>
      <c r="W64" s="174"/>
      <c r="X64" s="174"/>
      <c r="Y64" s="174"/>
      <c r="Z64" s="174"/>
      <c r="AA64" s="174"/>
      <c r="AB64" s="174"/>
      <c r="AC64" s="174"/>
      <c r="AD64" s="174"/>
      <c r="AE64" s="174"/>
      <c r="AF64" s="174"/>
      <c r="AG64" s="174"/>
      <c r="AH64" s="174"/>
      <c r="AI64" s="174"/>
      <c r="AJ64" s="174"/>
      <c r="AK64" s="174"/>
      <c r="AL64" s="174"/>
      <c r="AM64" s="174"/>
      <c r="AN64" s="174"/>
      <c r="AO64" s="174"/>
    </row>
    <row r="65" spans="2:41" x14ac:dyDescent="0.2">
      <c r="B65" s="174"/>
      <c r="C65" s="174"/>
      <c r="D65" s="174"/>
      <c r="E65" s="174"/>
      <c r="F65" s="174"/>
      <c r="G65" s="174"/>
      <c r="H65" s="174"/>
      <c r="I65" s="174"/>
      <c r="J65" s="174"/>
      <c r="K65" s="174"/>
      <c r="L65" s="174"/>
      <c r="M65" s="174"/>
      <c r="N65" s="174"/>
      <c r="O65" s="174"/>
      <c r="P65" s="174"/>
      <c r="Q65" s="174"/>
      <c r="R65" s="174"/>
      <c r="S65" s="174"/>
      <c r="T65" s="174"/>
      <c r="U65" s="174"/>
      <c r="V65" s="174"/>
      <c r="W65" s="174"/>
      <c r="X65" s="174"/>
      <c r="Y65" s="174"/>
      <c r="Z65" s="174"/>
      <c r="AA65" s="174"/>
      <c r="AB65" s="174"/>
      <c r="AC65" s="174"/>
      <c r="AD65" s="174"/>
      <c r="AE65" s="174"/>
      <c r="AF65" s="174"/>
      <c r="AG65" s="174"/>
      <c r="AH65" s="174"/>
      <c r="AI65" s="174"/>
      <c r="AJ65" s="174"/>
      <c r="AK65" s="174"/>
      <c r="AL65" s="174"/>
      <c r="AM65" s="174"/>
      <c r="AN65" s="174"/>
      <c r="AO65" s="174"/>
    </row>
  </sheetData>
  <sheetProtection algorithmName="SHA-512" hashValue="0VybJHARVISeFI5FxQkWeVr+3oqVoxaWu8jPWrqJ6iqZr2KbBkL1MFwWhGT6ayztRkGgQkmyjtDMX7GarQHRBQ==" saltValue="rLrXoWEaWaUDlJFyofql7A==" spinCount="100000" sheet="1" objects="1" formatColumns="0"/>
  <mergeCells count="10">
    <mergeCell ref="Y4:AD17"/>
    <mergeCell ref="B4:K4"/>
    <mergeCell ref="C6:I6"/>
    <mergeCell ref="J6:M6"/>
    <mergeCell ref="Q6:Q7"/>
    <mergeCell ref="R6:R7"/>
    <mergeCell ref="B6:B7"/>
    <mergeCell ref="P6:P7"/>
    <mergeCell ref="N6:N7"/>
    <mergeCell ref="O6:O7"/>
  </mergeCells>
  <conditionalFormatting sqref="F8:F17">
    <cfRule type="expression" dxfId="12" priority="1">
      <formula>$F8="New Construction"</formula>
    </cfRule>
  </conditionalFormatting>
  <pageMargins left="0.5" right="0.5" top="0.5" bottom="0.5" header="0.3" footer="0.3"/>
  <pageSetup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Title="Retrofit Only" prompt="This measure is for retrofit projects only. If new Construction, please contact CLEAResult for further assistance._x000a_" xr:uid="{7971FF9C-8E99-4299-A2FE-20EFBD612D44}">
          <x14:formula1>
            <xm:f>'Look Up Tables'!$F$33:$F$34</xm:f>
          </x14:formula1>
          <xm:sqref>F8:F17</xm:sqref>
        </x14:dataValidation>
        <x14:dataValidation type="list" allowBlank="1" showInputMessage="1" showErrorMessage="1" xr:uid="{8E2C3451-017E-49AF-A58A-0072335C75EF}">
          <x14:formula1>
            <xm:f>'Look Up Tables'!$D$3:$D$4</xm:f>
          </x14:formula1>
          <xm:sqref>G8:G17</xm:sqref>
        </x14:dataValidation>
        <x14:dataValidation type="list" allowBlank="1" showInputMessage="1" showErrorMessage="1" xr:uid="{74BDEDFA-8F74-43D6-A4F5-81A123ECD79D}">
          <x14:formula1>
            <xm:f>'Look Up Tables'!$R$40:$R$42</xm:f>
          </x14:formula1>
          <xm:sqref>H8:H17</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AFC01-6159-4623-900F-8636034EF4B5}">
  <sheetPr codeName="Sheet10">
    <tabColor theme="8" tint="0.59999389629810485"/>
  </sheetPr>
  <dimension ref="A1:AM65"/>
  <sheetViews>
    <sheetView zoomScale="80" zoomScaleNormal="80" workbookViewId="0">
      <selection activeCell="H8" sqref="H8"/>
    </sheetView>
  </sheetViews>
  <sheetFormatPr defaultColWidth="8.75" defaultRowHeight="14.25" x14ac:dyDescent="0.2"/>
  <cols>
    <col min="1" max="1" width="3.625" style="169" customWidth="1"/>
    <col min="2" max="2" width="6.375" style="169" customWidth="1"/>
    <col min="3" max="5" width="18" style="169" customWidth="1"/>
    <col min="6" max="6" width="16.875" style="169" bestFit="1" customWidth="1"/>
    <col min="7" max="7" width="15.625" style="169" customWidth="1"/>
    <col min="8" max="8" width="11.25" style="169" customWidth="1"/>
    <col min="9" max="11" width="10.375" style="169" hidden="1" customWidth="1"/>
    <col min="12" max="12" width="8.75" style="169" hidden="1" customWidth="1"/>
    <col min="13" max="13" width="12.625" style="169" bestFit="1" customWidth="1"/>
    <col min="14" max="14" width="11.5" style="169" bestFit="1" customWidth="1"/>
    <col min="15" max="15" width="8.75" style="169" hidden="1" customWidth="1"/>
    <col min="16" max="16" width="14.25" style="169" customWidth="1"/>
    <col min="17" max="16384" width="8.75" style="169"/>
  </cols>
  <sheetData>
    <row r="1" spans="1:39" x14ac:dyDescent="0.2">
      <c r="A1" s="168" t="s">
        <v>686</v>
      </c>
      <c r="I1" s="169" t="s">
        <v>687</v>
      </c>
      <c r="J1" s="169" t="s">
        <v>687</v>
      </c>
      <c r="K1" s="169" t="s">
        <v>687</v>
      </c>
      <c r="L1" s="169" t="s">
        <v>687</v>
      </c>
      <c r="O1" s="169" t="s">
        <v>687</v>
      </c>
    </row>
    <row r="2" spans="1:39" ht="9.75" customHeight="1" x14ac:dyDescent="0.2"/>
    <row r="3" spans="1:39" ht="34.5" customHeight="1" x14ac:dyDescent="0.5">
      <c r="B3" s="218" t="s">
        <v>231</v>
      </c>
      <c r="C3" s="171"/>
      <c r="D3" s="171"/>
      <c r="E3" s="171"/>
      <c r="F3" s="171"/>
      <c r="G3" s="171"/>
    </row>
    <row r="4" spans="1:39" ht="28.9" customHeight="1" x14ac:dyDescent="0.2">
      <c r="B4" s="515" t="s">
        <v>211</v>
      </c>
      <c r="C4" s="515"/>
      <c r="D4" s="515"/>
      <c r="E4" s="515"/>
      <c r="F4" s="515"/>
      <c r="G4" s="515"/>
      <c r="H4" s="515"/>
      <c r="I4" s="515"/>
      <c r="J4" s="515"/>
      <c r="K4" s="515"/>
      <c r="L4" s="515"/>
      <c r="V4" s="457"/>
      <c r="W4" s="457"/>
      <c r="X4" s="457"/>
      <c r="Y4" s="457"/>
      <c r="Z4" s="457"/>
    </row>
    <row r="5" spans="1:39" ht="9" customHeight="1" thickBot="1" x14ac:dyDescent="0.3">
      <c r="B5" s="172"/>
      <c r="C5" s="172"/>
      <c r="D5" s="172"/>
      <c r="E5" s="172"/>
      <c r="F5" s="172"/>
      <c r="V5" s="457"/>
      <c r="W5" s="457"/>
      <c r="X5" s="457"/>
      <c r="Y5" s="457"/>
      <c r="Z5" s="457"/>
    </row>
    <row r="6" spans="1:39" s="173" customFormat="1" ht="22.15" customHeight="1" x14ac:dyDescent="0.2">
      <c r="B6" s="577" t="s">
        <v>242</v>
      </c>
      <c r="C6" s="579" t="s">
        <v>688</v>
      </c>
      <c r="D6" s="580"/>
      <c r="E6" s="580"/>
      <c r="F6" s="580"/>
      <c r="G6" s="580"/>
      <c r="H6" s="581"/>
      <c r="I6" s="572" t="s">
        <v>689</v>
      </c>
      <c r="J6" s="573"/>
      <c r="K6" s="573"/>
      <c r="L6" s="573"/>
      <c r="M6" s="573"/>
      <c r="N6" s="574"/>
      <c r="O6" s="584" t="s">
        <v>228</v>
      </c>
      <c r="P6" s="577" t="s">
        <v>690</v>
      </c>
      <c r="V6" s="457"/>
      <c r="W6" s="457"/>
      <c r="X6" s="457"/>
      <c r="Y6" s="457"/>
      <c r="Z6" s="457"/>
    </row>
    <row r="7" spans="1:39" s="174" customFormat="1" ht="33.75" customHeight="1" thickBot="1" x14ac:dyDescent="0.25">
      <c r="B7" s="578"/>
      <c r="C7" s="175" t="s">
        <v>691</v>
      </c>
      <c r="D7" s="176" t="s">
        <v>80</v>
      </c>
      <c r="E7" s="176" t="s">
        <v>82</v>
      </c>
      <c r="F7" s="177" t="s">
        <v>84</v>
      </c>
      <c r="G7" s="177" t="s">
        <v>692</v>
      </c>
      <c r="H7" s="178" t="s">
        <v>715</v>
      </c>
      <c r="I7" s="228" t="s">
        <v>716</v>
      </c>
      <c r="J7" s="235" t="s">
        <v>717</v>
      </c>
      <c r="K7" s="235" t="s">
        <v>718</v>
      </c>
      <c r="L7" s="229" t="s">
        <v>719</v>
      </c>
      <c r="M7" s="229" t="s">
        <v>131</v>
      </c>
      <c r="N7" s="230" t="s">
        <v>227</v>
      </c>
      <c r="O7" s="584"/>
      <c r="P7" s="585"/>
      <c r="Y7" s="457"/>
      <c r="Z7" s="457"/>
    </row>
    <row r="8" spans="1:39" s="173" customFormat="1" ht="21.75" customHeight="1" x14ac:dyDescent="0.2">
      <c r="B8" s="179">
        <v>1</v>
      </c>
      <c r="C8" s="193"/>
      <c r="D8" s="194"/>
      <c r="E8" s="194"/>
      <c r="F8" s="195"/>
      <c r="G8" s="195"/>
      <c r="H8" s="196"/>
      <c r="I8" s="222">
        <v>0.9</v>
      </c>
      <c r="J8" s="223">
        <v>0.3</v>
      </c>
      <c r="K8" s="223">
        <f>IFERROR(VLOOKUP(G8,'Look Up Tables'!$O$76:$P$77,2,FALSE),0)</f>
        <v>0</v>
      </c>
      <c r="L8" s="378">
        <v>487</v>
      </c>
      <c r="M8" s="210">
        <f>IFERROR(IF(F8="Retrofit",ROUND(N8*L8,2),0),"")</f>
        <v>0</v>
      </c>
      <c r="N8" s="211">
        <f>IFERROR(ROUND(IF(F8="Retrofit",H8*I8*J8*K8,0),4),"")</f>
        <v>0</v>
      </c>
      <c r="O8" s="174">
        <f>IFERROR(M8*'Project Summary'!$M$7+N8*'Project Summary'!$M$8,"")</f>
        <v>0</v>
      </c>
      <c r="P8" s="221" t="str">
        <f>IFERROR(O8*'Project Summary'!$F$37/'Project Summary'!$E$37,"")</f>
        <v/>
      </c>
      <c r="Q8" s="174"/>
      <c r="R8" s="174"/>
      <c r="S8" s="174"/>
      <c r="T8" s="174"/>
      <c r="U8" s="174"/>
      <c r="V8" s="174"/>
      <c r="W8" s="174"/>
      <c r="X8" s="174"/>
      <c r="Y8" s="457"/>
      <c r="Z8" s="457"/>
      <c r="AA8" s="174"/>
      <c r="AB8" s="174"/>
      <c r="AC8" s="174"/>
      <c r="AD8" s="174"/>
      <c r="AE8" s="174"/>
      <c r="AF8" s="174"/>
      <c r="AG8" s="174"/>
      <c r="AH8" s="174"/>
      <c r="AI8" s="174"/>
      <c r="AJ8" s="174"/>
      <c r="AK8" s="174"/>
      <c r="AL8" s="174"/>
      <c r="AM8" s="174"/>
    </row>
    <row r="9" spans="1:39" s="173" customFormat="1" ht="21.75" customHeight="1" x14ac:dyDescent="0.2">
      <c r="B9" s="184">
        <v>2</v>
      </c>
      <c r="C9" s="197"/>
      <c r="D9" s="198"/>
      <c r="E9" s="198"/>
      <c r="F9" s="199"/>
      <c r="G9" s="199"/>
      <c r="H9" s="200"/>
      <c r="I9" s="185">
        <v>0.9</v>
      </c>
      <c r="J9" s="186">
        <v>0.3</v>
      </c>
      <c r="K9" s="186">
        <f>IFERROR(VLOOKUP(G9,'Look Up Tables'!$O$76:$P$77,2,FALSE),0)</f>
        <v>0</v>
      </c>
      <c r="L9" s="379">
        <v>487</v>
      </c>
      <c r="M9" s="212">
        <f t="shared" ref="M9:M17" si="0">IFERROR(IF(F9="Retrofit",ROUND(N9*L9,2),0),"")</f>
        <v>0</v>
      </c>
      <c r="N9" s="213">
        <f t="shared" ref="N9:N17" si="1">IFERROR(ROUND(IF(F9="Retrofit",H9*I9*J9*K9,0),4),"")</f>
        <v>0</v>
      </c>
      <c r="O9" s="174">
        <f>IFERROR(M9*'Project Summary'!$M$7+N9*'Project Summary'!$M$8,"")</f>
        <v>0</v>
      </c>
      <c r="P9" s="187" t="str">
        <f>IFERROR(O9*'Project Summary'!$F$37/'Project Summary'!$E$37,"")</f>
        <v/>
      </c>
      <c r="Q9" s="174"/>
      <c r="R9" s="174"/>
      <c r="S9" s="174"/>
      <c r="T9" s="174"/>
      <c r="U9" s="174"/>
      <c r="V9" s="174"/>
      <c r="W9" s="174"/>
      <c r="X9" s="174"/>
      <c r="Y9" s="457"/>
      <c r="Z9" s="457"/>
      <c r="AA9" s="174"/>
      <c r="AB9" s="174"/>
      <c r="AC9" s="174"/>
      <c r="AD9" s="174"/>
      <c r="AE9" s="174"/>
      <c r="AF9" s="174"/>
      <c r="AG9" s="174"/>
      <c r="AH9" s="174"/>
      <c r="AI9" s="174"/>
      <c r="AJ9" s="174"/>
      <c r="AK9" s="174"/>
      <c r="AL9" s="174"/>
      <c r="AM9" s="174"/>
    </row>
    <row r="10" spans="1:39" s="173" customFormat="1" ht="21.75" customHeight="1" x14ac:dyDescent="0.2">
      <c r="B10" s="184">
        <v>3</v>
      </c>
      <c r="C10" s="197"/>
      <c r="D10" s="198"/>
      <c r="E10" s="198"/>
      <c r="F10" s="199"/>
      <c r="G10" s="199"/>
      <c r="H10" s="200"/>
      <c r="I10" s="185">
        <v>0.9</v>
      </c>
      <c r="J10" s="186">
        <v>0.3</v>
      </c>
      <c r="K10" s="186">
        <f>IFERROR(VLOOKUP(G10,'Look Up Tables'!$O$76:$P$77,2,FALSE),0)</f>
        <v>0</v>
      </c>
      <c r="L10" s="379">
        <v>487</v>
      </c>
      <c r="M10" s="212">
        <f t="shared" si="0"/>
        <v>0</v>
      </c>
      <c r="N10" s="213">
        <f t="shared" si="1"/>
        <v>0</v>
      </c>
      <c r="O10" s="174">
        <f>IFERROR(M10*'Project Summary'!$M$7+N10*'Project Summary'!$M$8,"")</f>
        <v>0</v>
      </c>
      <c r="P10" s="187" t="str">
        <f>IFERROR(O10*'Project Summary'!$F$37/'Project Summary'!$E$37,"")</f>
        <v/>
      </c>
      <c r="Q10" s="174"/>
      <c r="R10" s="174"/>
      <c r="S10" s="174"/>
      <c r="T10" s="174"/>
      <c r="U10" s="174"/>
      <c r="V10" s="174"/>
      <c r="W10" s="174"/>
      <c r="X10" s="174"/>
      <c r="Y10" s="174"/>
      <c r="Z10" s="174"/>
      <c r="AA10" s="174"/>
      <c r="AB10" s="174"/>
      <c r="AC10" s="174"/>
      <c r="AD10" s="174"/>
      <c r="AE10" s="174"/>
      <c r="AF10" s="174"/>
      <c r="AG10" s="174"/>
      <c r="AH10" s="174"/>
      <c r="AI10" s="174"/>
      <c r="AJ10" s="174"/>
      <c r="AK10" s="174"/>
      <c r="AL10" s="174"/>
      <c r="AM10" s="174"/>
    </row>
    <row r="11" spans="1:39" s="173" customFormat="1" ht="21.75" customHeight="1" x14ac:dyDescent="0.2">
      <c r="B11" s="184">
        <v>4</v>
      </c>
      <c r="C11" s="197"/>
      <c r="D11" s="198"/>
      <c r="E11" s="198"/>
      <c r="F11" s="199"/>
      <c r="G11" s="199"/>
      <c r="H11" s="200"/>
      <c r="I11" s="185">
        <v>0.9</v>
      </c>
      <c r="J11" s="186">
        <v>0.3</v>
      </c>
      <c r="K11" s="186">
        <f>IFERROR(VLOOKUP(G11,'Look Up Tables'!$O$76:$P$77,2,FALSE),0)</f>
        <v>0</v>
      </c>
      <c r="L11" s="379">
        <v>487</v>
      </c>
      <c r="M11" s="212">
        <f t="shared" si="0"/>
        <v>0</v>
      </c>
      <c r="N11" s="213">
        <f t="shared" si="1"/>
        <v>0</v>
      </c>
      <c r="O11" s="174">
        <f>IFERROR(M11*'Project Summary'!$M$7+N11*'Project Summary'!$M$8,"")</f>
        <v>0</v>
      </c>
      <c r="P11" s="187" t="str">
        <f>IFERROR(O11*'Project Summary'!$F$37/'Project Summary'!$E$37,"")</f>
        <v/>
      </c>
      <c r="Q11" s="174"/>
      <c r="R11" s="174"/>
      <c r="S11" s="174"/>
      <c r="T11" s="174"/>
      <c r="U11" s="174"/>
      <c r="V11" s="174"/>
      <c r="W11" s="174"/>
      <c r="X11" s="174"/>
      <c r="Y11" s="174"/>
      <c r="Z11" s="174"/>
      <c r="AA11" s="174"/>
      <c r="AB11" s="174"/>
      <c r="AC11" s="174"/>
      <c r="AD11" s="174"/>
      <c r="AE11" s="174"/>
      <c r="AF11" s="174"/>
      <c r="AG11" s="174"/>
      <c r="AH11" s="174"/>
      <c r="AI11" s="174"/>
      <c r="AJ11" s="174"/>
      <c r="AK11" s="174"/>
      <c r="AL11" s="174"/>
      <c r="AM11" s="174"/>
    </row>
    <row r="12" spans="1:39" s="173" customFormat="1" ht="21.75" customHeight="1" x14ac:dyDescent="0.2">
      <c r="B12" s="184">
        <v>5</v>
      </c>
      <c r="C12" s="197"/>
      <c r="D12" s="198"/>
      <c r="E12" s="198"/>
      <c r="F12" s="199"/>
      <c r="G12" s="199"/>
      <c r="H12" s="200"/>
      <c r="I12" s="185">
        <v>0.9</v>
      </c>
      <c r="J12" s="186">
        <v>0.3</v>
      </c>
      <c r="K12" s="186">
        <f>IFERROR(VLOOKUP(G12,'Look Up Tables'!$O$76:$P$77,2,FALSE),0)</f>
        <v>0</v>
      </c>
      <c r="L12" s="379">
        <v>487</v>
      </c>
      <c r="M12" s="212">
        <f t="shared" si="0"/>
        <v>0</v>
      </c>
      <c r="N12" s="213">
        <f t="shared" si="1"/>
        <v>0</v>
      </c>
      <c r="O12" s="174">
        <f>IFERROR(M12*'Project Summary'!$M$7+N12*'Project Summary'!$M$8,"")</f>
        <v>0</v>
      </c>
      <c r="P12" s="187" t="str">
        <f>IFERROR(O12*'Project Summary'!$F$37/'Project Summary'!$E$37,"")</f>
        <v/>
      </c>
      <c r="Q12" s="174"/>
      <c r="R12" s="174"/>
      <c r="S12" s="174"/>
      <c r="T12" s="174"/>
      <c r="U12" s="174"/>
      <c r="V12" s="174"/>
      <c r="W12" s="174"/>
      <c r="X12" s="174"/>
      <c r="Y12" s="174"/>
      <c r="Z12" s="174"/>
      <c r="AA12" s="174"/>
      <c r="AB12" s="174"/>
      <c r="AC12" s="174"/>
      <c r="AD12" s="174"/>
      <c r="AE12" s="174"/>
      <c r="AF12" s="174"/>
      <c r="AG12" s="174"/>
      <c r="AH12" s="174"/>
      <c r="AI12" s="174"/>
      <c r="AJ12" s="174"/>
      <c r="AK12" s="174"/>
      <c r="AL12" s="174"/>
      <c r="AM12" s="174"/>
    </row>
    <row r="13" spans="1:39" s="173" customFormat="1" ht="21.75" customHeight="1" x14ac:dyDescent="0.2">
      <c r="B13" s="184">
        <v>6</v>
      </c>
      <c r="C13" s="197"/>
      <c r="D13" s="198"/>
      <c r="E13" s="198"/>
      <c r="F13" s="199"/>
      <c r="G13" s="199"/>
      <c r="H13" s="200"/>
      <c r="I13" s="185">
        <v>0.9</v>
      </c>
      <c r="J13" s="186">
        <v>0.3</v>
      </c>
      <c r="K13" s="186">
        <f>IFERROR(VLOOKUP(G13,'Look Up Tables'!$O$76:$P$77,2,FALSE),0)</f>
        <v>0</v>
      </c>
      <c r="L13" s="379">
        <v>487</v>
      </c>
      <c r="M13" s="212">
        <f t="shared" si="0"/>
        <v>0</v>
      </c>
      <c r="N13" s="213">
        <f t="shared" si="1"/>
        <v>0</v>
      </c>
      <c r="O13" s="174">
        <f>IFERROR(M13*'Project Summary'!$M$7+N13*'Project Summary'!$M$8,"")</f>
        <v>0</v>
      </c>
      <c r="P13" s="187" t="str">
        <f>IFERROR(O13*'Project Summary'!$F$37/'Project Summary'!$E$37,"")</f>
        <v/>
      </c>
      <c r="Q13" s="174"/>
      <c r="R13" s="174"/>
      <c r="S13" s="174"/>
      <c r="T13" s="174"/>
      <c r="U13" s="174"/>
      <c r="V13" s="174"/>
      <c r="W13" s="174"/>
      <c r="X13" s="174"/>
      <c r="Y13" s="174"/>
      <c r="Z13" s="174"/>
      <c r="AA13" s="174"/>
      <c r="AB13" s="174"/>
      <c r="AC13" s="174"/>
      <c r="AD13" s="174"/>
      <c r="AE13" s="174"/>
      <c r="AF13" s="174"/>
      <c r="AG13" s="174"/>
      <c r="AH13" s="174"/>
      <c r="AI13" s="174"/>
      <c r="AJ13" s="174"/>
      <c r="AK13" s="174"/>
      <c r="AL13" s="174"/>
      <c r="AM13" s="174"/>
    </row>
    <row r="14" spans="1:39" s="173" customFormat="1" ht="21.75" customHeight="1" x14ac:dyDescent="0.2">
      <c r="B14" s="184">
        <v>7</v>
      </c>
      <c r="C14" s="197"/>
      <c r="D14" s="198"/>
      <c r="E14" s="198"/>
      <c r="F14" s="199"/>
      <c r="G14" s="199"/>
      <c r="H14" s="200"/>
      <c r="I14" s="185">
        <v>0.9</v>
      </c>
      <c r="J14" s="186">
        <v>0.3</v>
      </c>
      <c r="K14" s="186">
        <f>IFERROR(VLOOKUP(G14,'Look Up Tables'!$O$76:$P$77,2,FALSE),0)</f>
        <v>0</v>
      </c>
      <c r="L14" s="379">
        <v>487</v>
      </c>
      <c r="M14" s="212">
        <f t="shared" si="0"/>
        <v>0</v>
      </c>
      <c r="N14" s="213">
        <f t="shared" si="1"/>
        <v>0</v>
      </c>
      <c r="O14" s="174">
        <f>IFERROR(M14*'Project Summary'!$M$7+N14*'Project Summary'!$M$8,"")</f>
        <v>0</v>
      </c>
      <c r="P14" s="187" t="str">
        <f>IFERROR(O14*'Project Summary'!$F$37/'Project Summary'!$E$37,"")</f>
        <v/>
      </c>
      <c r="Q14" s="174"/>
      <c r="R14" s="174"/>
      <c r="S14" s="174"/>
      <c r="T14" s="174"/>
      <c r="U14" s="174"/>
      <c r="V14" s="174"/>
      <c r="W14" s="174"/>
      <c r="X14" s="174"/>
      <c r="Y14" s="174"/>
      <c r="Z14" s="174"/>
      <c r="AA14" s="174"/>
      <c r="AB14" s="174"/>
      <c r="AC14" s="174"/>
      <c r="AD14" s="174"/>
      <c r="AE14" s="174"/>
      <c r="AF14" s="174"/>
      <c r="AG14" s="174"/>
      <c r="AH14" s="174"/>
      <c r="AI14" s="174"/>
      <c r="AJ14" s="174"/>
      <c r="AK14" s="174"/>
      <c r="AL14" s="174"/>
      <c r="AM14" s="174"/>
    </row>
    <row r="15" spans="1:39" s="173" customFormat="1" ht="21.75" customHeight="1" x14ac:dyDescent="0.2">
      <c r="B15" s="184">
        <v>8</v>
      </c>
      <c r="C15" s="197"/>
      <c r="D15" s="198"/>
      <c r="E15" s="198"/>
      <c r="F15" s="199"/>
      <c r="G15" s="199"/>
      <c r="H15" s="200"/>
      <c r="I15" s="185">
        <v>0.9</v>
      </c>
      <c r="J15" s="186">
        <v>0.3</v>
      </c>
      <c r="K15" s="186">
        <f>IFERROR(VLOOKUP(G15,'Look Up Tables'!$O$76:$P$77,2,FALSE),0)</f>
        <v>0</v>
      </c>
      <c r="L15" s="379">
        <v>487</v>
      </c>
      <c r="M15" s="212">
        <f t="shared" si="0"/>
        <v>0</v>
      </c>
      <c r="N15" s="213">
        <f t="shared" si="1"/>
        <v>0</v>
      </c>
      <c r="O15" s="174">
        <f>IFERROR(M15*'Project Summary'!$M$7+N15*'Project Summary'!$M$8,"")</f>
        <v>0</v>
      </c>
      <c r="P15" s="187" t="str">
        <f>IFERROR(O15*'Project Summary'!$F$37/'Project Summary'!$E$37,"")</f>
        <v/>
      </c>
      <c r="Q15" s="174"/>
      <c r="R15" s="174"/>
      <c r="S15" s="174"/>
      <c r="T15" s="174"/>
      <c r="U15" s="174"/>
      <c r="V15" s="174"/>
      <c r="W15" s="174"/>
      <c r="X15" s="174"/>
      <c r="Y15" s="174"/>
      <c r="Z15" s="174"/>
      <c r="AA15" s="174"/>
      <c r="AB15" s="174"/>
      <c r="AC15" s="174"/>
      <c r="AD15" s="174"/>
      <c r="AE15" s="174"/>
      <c r="AF15" s="174"/>
      <c r="AG15" s="174"/>
      <c r="AH15" s="174"/>
      <c r="AI15" s="174"/>
      <c r="AJ15" s="174"/>
      <c r="AK15" s="174"/>
      <c r="AL15" s="174"/>
      <c r="AM15" s="174"/>
    </row>
    <row r="16" spans="1:39" s="173" customFormat="1" ht="21.75" customHeight="1" x14ac:dyDescent="0.2">
      <c r="B16" s="184">
        <v>9</v>
      </c>
      <c r="C16" s="197"/>
      <c r="D16" s="198"/>
      <c r="E16" s="198"/>
      <c r="F16" s="199"/>
      <c r="G16" s="199"/>
      <c r="H16" s="200"/>
      <c r="I16" s="185">
        <v>0.9</v>
      </c>
      <c r="J16" s="186">
        <v>0.3</v>
      </c>
      <c r="K16" s="186">
        <f>IFERROR(VLOOKUP(G16,'Look Up Tables'!$O$76:$P$77,2,FALSE),0)</f>
        <v>0</v>
      </c>
      <c r="L16" s="379">
        <v>487</v>
      </c>
      <c r="M16" s="212">
        <f t="shared" si="0"/>
        <v>0</v>
      </c>
      <c r="N16" s="213">
        <f t="shared" si="1"/>
        <v>0</v>
      </c>
      <c r="O16" s="174">
        <f>IFERROR(M16*'Project Summary'!$M$7+N16*'Project Summary'!$M$8,"")</f>
        <v>0</v>
      </c>
      <c r="P16" s="187" t="str">
        <f>IFERROR(O16*'Project Summary'!$F$37/'Project Summary'!$E$37,"")</f>
        <v/>
      </c>
      <c r="Q16" s="174"/>
      <c r="R16" s="174"/>
      <c r="S16" s="174"/>
      <c r="T16" s="174"/>
      <c r="U16" s="174"/>
      <c r="V16" s="174"/>
      <c r="W16" s="174"/>
      <c r="X16" s="174"/>
      <c r="Y16" s="174"/>
      <c r="Z16" s="174"/>
      <c r="AA16" s="174"/>
      <c r="AB16" s="174"/>
      <c r="AC16" s="174"/>
      <c r="AD16" s="174"/>
      <c r="AE16" s="174"/>
      <c r="AF16" s="174"/>
      <c r="AG16" s="174"/>
      <c r="AH16" s="174"/>
      <c r="AI16" s="174"/>
      <c r="AJ16" s="174"/>
      <c r="AK16" s="174"/>
      <c r="AL16" s="174"/>
      <c r="AM16" s="174"/>
    </row>
    <row r="17" spans="2:39" s="173" customFormat="1" ht="21.75" customHeight="1" thickBot="1" x14ac:dyDescent="0.25">
      <c r="B17" s="188">
        <v>10</v>
      </c>
      <c r="C17" s="202"/>
      <c r="D17" s="203"/>
      <c r="E17" s="203"/>
      <c r="F17" s="204"/>
      <c r="G17" s="204"/>
      <c r="H17" s="458"/>
      <c r="I17" s="189">
        <v>0.9</v>
      </c>
      <c r="J17" s="190">
        <v>0.3</v>
      </c>
      <c r="K17" s="190">
        <f>IFERROR(VLOOKUP(G17,'Look Up Tables'!$O$76:$P$77,2,FALSE),0)</f>
        <v>0</v>
      </c>
      <c r="L17" s="380">
        <v>487</v>
      </c>
      <c r="M17" s="214">
        <f t="shared" si="0"/>
        <v>0</v>
      </c>
      <c r="N17" s="215">
        <f t="shared" si="1"/>
        <v>0</v>
      </c>
      <c r="O17" s="174">
        <f>IFERROR(M17*'Project Summary'!$M$7+N17*'Project Summary'!$M$8,"")</f>
        <v>0</v>
      </c>
      <c r="P17" s="192" t="str">
        <f>IFERROR(O17*'Project Summary'!$F$37/'Project Summary'!$E$37,"")</f>
        <v/>
      </c>
      <c r="Q17" s="174"/>
      <c r="R17" s="174"/>
      <c r="S17" s="174"/>
      <c r="T17" s="174"/>
      <c r="U17" s="174"/>
      <c r="V17" s="174"/>
      <c r="W17" s="174"/>
      <c r="X17" s="174"/>
      <c r="Y17" s="174"/>
      <c r="Z17" s="174"/>
      <c r="AA17" s="174"/>
      <c r="AB17" s="174"/>
      <c r="AC17" s="174"/>
      <c r="AD17" s="174"/>
      <c r="AE17" s="174"/>
      <c r="AF17" s="174"/>
      <c r="AG17" s="174"/>
      <c r="AH17" s="174"/>
      <c r="AI17" s="174"/>
      <c r="AJ17" s="174"/>
      <c r="AK17" s="174"/>
      <c r="AL17" s="174"/>
      <c r="AM17" s="174"/>
    </row>
    <row r="18" spans="2:39" s="173" customFormat="1" ht="22.15" customHeight="1" x14ac:dyDescent="0.2">
      <c r="B18" s="174"/>
      <c r="C18" s="174"/>
      <c r="D18" s="174"/>
      <c r="E18" s="174"/>
      <c r="F18" s="174"/>
      <c r="G18" s="174"/>
      <c r="H18" s="174"/>
      <c r="I18" s="174"/>
      <c r="J18" s="174"/>
      <c r="K18" s="174"/>
      <c r="L18" s="174"/>
      <c r="M18" s="174"/>
      <c r="N18" s="174"/>
      <c r="O18" s="174"/>
      <c r="P18" s="174"/>
      <c r="Q18" s="174"/>
      <c r="R18" s="174"/>
      <c r="S18" s="174"/>
      <c r="T18" s="174"/>
      <c r="U18" s="174"/>
      <c r="V18" s="174"/>
      <c r="W18" s="174"/>
      <c r="X18" s="174"/>
      <c r="Y18" s="174"/>
      <c r="Z18" s="174"/>
      <c r="AA18" s="174"/>
      <c r="AB18" s="174"/>
      <c r="AC18" s="174"/>
      <c r="AD18" s="174"/>
      <c r="AE18" s="174"/>
      <c r="AF18" s="174"/>
      <c r="AG18" s="174"/>
      <c r="AH18" s="174"/>
      <c r="AI18" s="174"/>
      <c r="AJ18" s="174"/>
      <c r="AK18" s="174"/>
      <c r="AL18" s="174"/>
      <c r="AM18" s="174"/>
    </row>
    <row r="19" spans="2:39" s="173" customFormat="1" ht="22.15" customHeight="1" x14ac:dyDescent="0.2">
      <c r="B19" s="174"/>
      <c r="C19" s="174"/>
      <c r="D19" s="174"/>
      <c r="E19" s="174"/>
      <c r="F19" s="174"/>
      <c r="G19" s="174"/>
      <c r="H19" s="174"/>
      <c r="I19" s="174"/>
      <c r="J19" s="174"/>
      <c r="K19" s="174"/>
      <c r="L19" s="174"/>
      <c r="M19" s="174"/>
      <c r="N19" s="174"/>
      <c r="O19" s="174"/>
      <c r="P19" s="174"/>
      <c r="Q19" s="174"/>
      <c r="R19" s="174"/>
      <c r="S19" s="174"/>
      <c r="T19" s="174"/>
      <c r="U19" s="174"/>
      <c r="V19" s="174"/>
      <c r="W19" s="174"/>
      <c r="X19" s="174"/>
      <c r="Y19" s="174"/>
      <c r="Z19" s="174"/>
      <c r="AA19" s="174"/>
      <c r="AB19" s="174"/>
      <c r="AC19" s="174"/>
      <c r="AD19" s="174"/>
      <c r="AE19" s="174"/>
      <c r="AF19" s="174"/>
      <c r="AG19" s="174"/>
      <c r="AH19" s="174"/>
      <c r="AI19" s="174"/>
      <c r="AJ19" s="174"/>
      <c r="AK19" s="174"/>
      <c r="AL19" s="174"/>
      <c r="AM19" s="174"/>
    </row>
    <row r="20" spans="2:39" ht="9" customHeight="1" x14ac:dyDescent="0.2">
      <c r="B20" s="174"/>
      <c r="C20" s="174"/>
      <c r="D20" s="174"/>
      <c r="E20" s="174"/>
      <c r="F20" s="174"/>
      <c r="G20" s="174"/>
      <c r="H20" s="174"/>
      <c r="I20" s="174"/>
      <c r="J20" s="174"/>
      <c r="K20" s="174"/>
      <c r="L20" s="174"/>
      <c r="M20" s="174"/>
      <c r="N20" s="174"/>
      <c r="O20" s="174"/>
      <c r="P20" s="174"/>
      <c r="Q20" s="174"/>
      <c r="R20" s="174"/>
      <c r="S20" s="174"/>
      <c r="T20" s="174"/>
      <c r="U20" s="174"/>
      <c r="V20" s="174"/>
      <c r="W20" s="174"/>
      <c r="X20" s="174"/>
      <c r="Y20" s="174"/>
      <c r="Z20" s="174"/>
      <c r="AA20" s="174"/>
      <c r="AB20" s="174"/>
      <c r="AC20" s="174"/>
      <c r="AD20" s="174"/>
      <c r="AE20" s="174"/>
      <c r="AF20" s="174"/>
      <c r="AG20" s="174"/>
      <c r="AH20" s="174"/>
      <c r="AI20" s="174"/>
      <c r="AJ20" s="174"/>
      <c r="AK20" s="174"/>
      <c r="AL20" s="174"/>
      <c r="AM20" s="174"/>
    </row>
    <row r="21" spans="2:39" x14ac:dyDescent="0.2">
      <c r="B21" s="174"/>
      <c r="C21" s="174"/>
      <c r="D21" s="174"/>
      <c r="E21" s="174"/>
      <c r="F21" s="174"/>
      <c r="G21" s="174"/>
      <c r="H21" s="174"/>
      <c r="I21" s="174"/>
      <c r="J21" s="174"/>
      <c r="K21" s="174"/>
      <c r="L21" s="174"/>
      <c r="M21" s="174"/>
      <c r="N21" s="174"/>
      <c r="O21" s="174"/>
      <c r="P21" s="174"/>
      <c r="Q21" s="174"/>
      <c r="R21" s="174"/>
      <c r="S21" s="174"/>
      <c r="T21" s="174"/>
      <c r="U21" s="174"/>
      <c r="V21" s="174"/>
      <c r="W21" s="174"/>
      <c r="X21" s="174"/>
      <c r="Y21" s="174"/>
      <c r="Z21" s="174"/>
      <c r="AA21" s="174"/>
      <c r="AB21" s="174"/>
      <c r="AC21" s="174"/>
      <c r="AD21" s="174"/>
      <c r="AE21" s="174"/>
      <c r="AF21" s="174"/>
      <c r="AG21" s="174"/>
      <c r="AH21" s="174"/>
      <c r="AI21" s="174"/>
      <c r="AJ21" s="174"/>
      <c r="AK21" s="174"/>
      <c r="AL21" s="174"/>
      <c r="AM21" s="174"/>
    </row>
    <row r="22" spans="2:39" x14ac:dyDescent="0.2">
      <c r="B22" s="174"/>
      <c r="C22" s="174"/>
      <c r="D22" s="174"/>
      <c r="E22" s="174"/>
      <c r="F22" s="174"/>
      <c r="G22" s="174"/>
      <c r="H22" s="174"/>
      <c r="I22" s="174"/>
      <c r="J22" s="174"/>
      <c r="K22" s="174"/>
      <c r="L22" s="174"/>
      <c r="M22" s="174"/>
      <c r="N22" s="174"/>
      <c r="O22" s="174"/>
      <c r="P22" s="174"/>
      <c r="Q22" s="174"/>
      <c r="R22" s="174"/>
      <c r="S22" s="174"/>
      <c r="T22" s="174"/>
      <c r="U22" s="174"/>
      <c r="V22" s="174"/>
      <c r="W22" s="174"/>
      <c r="X22" s="174"/>
      <c r="Y22" s="174"/>
      <c r="Z22" s="174"/>
      <c r="AA22" s="174"/>
      <c r="AB22" s="174"/>
      <c r="AC22" s="174"/>
      <c r="AD22" s="174"/>
      <c r="AE22" s="174"/>
      <c r="AF22" s="174"/>
      <c r="AG22" s="174"/>
      <c r="AH22" s="174"/>
      <c r="AI22" s="174"/>
      <c r="AJ22" s="174"/>
      <c r="AK22" s="174"/>
      <c r="AL22" s="174"/>
      <c r="AM22" s="174"/>
    </row>
    <row r="23" spans="2:39" x14ac:dyDescent="0.2">
      <c r="B23" s="174"/>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174"/>
      <c r="AB23" s="174"/>
      <c r="AC23" s="174"/>
      <c r="AD23" s="174"/>
      <c r="AE23" s="174"/>
      <c r="AF23" s="174"/>
      <c r="AG23" s="174"/>
      <c r="AH23" s="174"/>
      <c r="AI23" s="174"/>
      <c r="AJ23" s="174"/>
      <c r="AK23" s="174"/>
      <c r="AL23" s="174"/>
      <c r="AM23" s="174"/>
    </row>
    <row r="24" spans="2:39" x14ac:dyDescent="0.2">
      <c r="B24" s="174"/>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174"/>
      <c r="AB24" s="174"/>
      <c r="AC24" s="174"/>
      <c r="AD24" s="174"/>
      <c r="AE24" s="174"/>
      <c r="AF24" s="174"/>
      <c r="AG24" s="174"/>
      <c r="AH24" s="174"/>
      <c r="AI24" s="174"/>
      <c r="AJ24" s="174"/>
      <c r="AK24" s="174"/>
      <c r="AL24" s="174"/>
      <c r="AM24" s="174"/>
    </row>
    <row r="25" spans="2:39" x14ac:dyDescent="0.2">
      <c r="B25" s="174"/>
      <c r="C25" s="174"/>
      <c r="D25" s="174"/>
      <c r="E25" s="174"/>
      <c r="F25" s="174"/>
      <c r="G25" s="174"/>
      <c r="H25" s="174"/>
      <c r="I25" s="174"/>
      <c r="J25" s="174"/>
      <c r="K25" s="174"/>
      <c r="L25" s="174"/>
      <c r="M25" s="174"/>
      <c r="N25" s="174"/>
      <c r="O25" s="174"/>
      <c r="P25" s="174"/>
      <c r="Q25" s="174"/>
      <c r="R25" s="174"/>
      <c r="S25" s="174"/>
      <c r="T25" s="174"/>
      <c r="U25" s="174"/>
      <c r="V25" s="174"/>
      <c r="W25" s="174"/>
      <c r="X25" s="174"/>
      <c r="Y25" s="174"/>
      <c r="Z25" s="174"/>
      <c r="AA25" s="174"/>
      <c r="AB25" s="174"/>
      <c r="AC25" s="174"/>
      <c r="AD25" s="174"/>
      <c r="AE25" s="174"/>
      <c r="AF25" s="174"/>
      <c r="AG25" s="174"/>
      <c r="AH25" s="174"/>
      <c r="AI25" s="174"/>
      <c r="AJ25" s="174"/>
      <c r="AK25" s="174"/>
      <c r="AL25" s="174"/>
      <c r="AM25" s="174"/>
    </row>
    <row r="26" spans="2:39" x14ac:dyDescent="0.2">
      <c r="B26" s="174"/>
      <c r="C26" s="174"/>
      <c r="D26" s="174"/>
      <c r="E26" s="174"/>
      <c r="F26" s="174"/>
      <c r="G26" s="174"/>
      <c r="H26" s="174"/>
      <c r="I26" s="174"/>
      <c r="J26" s="174"/>
      <c r="K26" s="174"/>
      <c r="L26" s="174"/>
      <c r="M26" s="174"/>
      <c r="N26" s="174"/>
      <c r="O26" s="174"/>
      <c r="P26" s="174"/>
      <c r="Q26" s="174"/>
      <c r="R26" s="174"/>
      <c r="S26" s="174"/>
      <c r="T26" s="174"/>
      <c r="U26" s="174"/>
      <c r="V26" s="174"/>
      <c r="W26" s="174"/>
      <c r="X26" s="174"/>
      <c r="Y26" s="174"/>
      <c r="Z26" s="174"/>
      <c r="AA26" s="174"/>
      <c r="AB26" s="174"/>
      <c r="AC26" s="174"/>
      <c r="AD26" s="174"/>
      <c r="AE26" s="174"/>
      <c r="AF26" s="174"/>
      <c r="AG26" s="174"/>
      <c r="AH26" s="174"/>
      <c r="AI26" s="174"/>
      <c r="AJ26" s="174"/>
      <c r="AK26" s="174"/>
      <c r="AL26" s="174"/>
      <c r="AM26" s="174"/>
    </row>
    <row r="27" spans="2:39" x14ac:dyDescent="0.2">
      <c r="B27" s="174"/>
      <c r="C27" s="174"/>
      <c r="D27" s="174"/>
      <c r="E27" s="174"/>
      <c r="F27" s="174"/>
      <c r="G27" s="174"/>
      <c r="H27" s="174"/>
      <c r="I27" s="174"/>
      <c r="J27" s="174"/>
      <c r="K27" s="174"/>
      <c r="L27" s="174"/>
      <c r="M27" s="174"/>
      <c r="N27" s="174"/>
      <c r="O27" s="174"/>
      <c r="P27" s="174"/>
      <c r="Q27" s="174"/>
      <c r="R27" s="174"/>
      <c r="S27" s="174"/>
      <c r="T27" s="174"/>
      <c r="U27" s="174"/>
      <c r="V27" s="174"/>
      <c r="W27" s="174"/>
      <c r="X27" s="174"/>
      <c r="Y27" s="174"/>
      <c r="Z27" s="174"/>
      <c r="AA27" s="174"/>
      <c r="AB27" s="174"/>
      <c r="AC27" s="174"/>
      <c r="AD27" s="174"/>
      <c r="AE27" s="174"/>
      <c r="AF27" s="174"/>
      <c r="AG27" s="174"/>
      <c r="AH27" s="174"/>
      <c r="AI27" s="174"/>
      <c r="AJ27" s="174"/>
      <c r="AK27" s="174"/>
      <c r="AL27" s="174"/>
      <c r="AM27" s="174"/>
    </row>
    <row r="28" spans="2:39" x14ac:dyDescent="0.2">
      <c r="B28" s="174"/>
      <c r="C28" s="174"/>
      <c r="D28" s="174"/>
      <c r="E28" s="174"/>
      <c r="F28" s="174"/>
      <c r="G28" s="174"/>
      <c r="H28" s="174"/>
      <c r="I28" s="174"/>
      <c r="J28" s="174"/>
      <c r="K28" s="174"/>
      <c r="L28" s="174"/>
      <c r="M28" s="174"/>
      <c r="N28" s="174"/>
      <c r="O28" s="174"/>
      <c r="P28" s="174"/>
      <c r="Q28" s="174"/>
      <c r="R28" s="174"/>
      <c r="S28" s="174"/>
      <c r="T28" s="174"/>
      <c r="U28" s="174"/>
      <c r="V28" s="174"/>
      <c r="W28" s="174"/>
      <c r="X28" s="174"/>
      <c r="Y28" s="174"/>
      <c r="Z28" s="174"/>
      <c r="AA28" s="174"/>
      <c r="AB28" s="174"/>
      <c r="AC28" s="174"/>
      <c r="AD28" s="174"/>
      <c r="AE28" s="174"/>
      <c r="AF28" s="174"/>
      <c r="AG28" s="174"/>
      <c r="AH28" s="174"/>
      <c r="AI28" s="174"/>
      <c r="AJ28" s="174"/>
      <c r="AK28" s="174"/>
      <c r="AL28" s="174"/>
      <c r="AM28" s="174"/>
    </row>
    <row r="29" spans="2:39" x14ac:dyDescent="0.2">
      <c r="B29" s="174"/>
      <c r="C29" s="174"/>
      <c r="D29" s="174"/>
      <c r="E29" s="174"/>
      <c r="F29" s="174"/>
      <c r="G29" s="174"/>
      <c r="H29" s="174"/>
      <c r="I29" s="174"/>
      <c r="J29" s="174"/>
      <c r="K29" s="174"/>
      <c r="L29" s="174"/>
      <c r="M29" s="174"/>
      <c r="N29" s="174"/>
      <c r="O29" s="174"/>
      <c r="P29" s="174"/>
      <c r="Q29" s="174"/>
      <c r="R29" s="174"/>
      <c r="S29" s="174"/>
      <c r="T29" s="174"/>
      <c r="U29" s="174"/>
      <c r="V29" s="174"/>
      <c r="W29" s="174"/>
      <c r="X29" s="174"/>
      <c r="Y29" s="174"/>
      <c r="Z29" s="174"/>
      <c r="AA29" s="174"/>
      <c r="AB29" s="174"/>
      <c r="AC29" s="174"/>
      <c r="AD29" s="174"/>
      <c r="AE29" s="174"/>
      <c r="AF29" s="174"/>
      <c r="AG29" s="174"/>
      <c r="AH29" s="174"/>
      <c r="AI29" s="174"/>
      <c r="AJ29" s="174"/>
      <c r="AK29" s="174"/>
      <c r="AL29" s="174"/>
      <c r="AM29" s="174"/>
    </row>
    <row r="30" spans="2:39" x14ac:dyDescent="0.2">
      <c r="B30" s="174"/>
      <c r="C30" s="174"/>
      <c r="D30" s="174"/>
      <c r="E30" s="174"/>
      <c r="F30" s="174"/>
      <c r="G30" s="174"/>
      <c r="H30" s="174"/>
      <c r="I30" s="174"/>
      <c r="J30" s="174"/>
      <c r="K30" s="174"/>
      <c r="L30" s="174"/>
      <c r="M30" s="174"/>
      <c r="N30" s="174"/>
      <c r="O30" s="174"/>
      <c r="P30" s="174"/>
      <c r="Q30" s="174"/>
      <c r="R30" s="174"/>
      <c r="S30" s="174"/>
      <c r="T30" s="174"/>
      <c r="U30" s="174"/>
      <c r="V30" s="174"/>
      <c r="W30" s="174"/>
      <c r="X30" s="174"/>
      <c r="Y30" s="174"/>
      <c r="Z30" s="174"/>
      <c r="AA30" s="174"/>
      <c r="AB30" s="174"/>
      <c r="AC30" s="174"/>
      <c r="AD30" s="174"/>
      <c r="AE30" s="174"/>
      <c r="AF30" s="174"/>
      <c r="AG30" s="174"/>
      <c r="AH30" s="174"/>
      <c r="AI30" s="174"/>
      <c r="AJ30" s="174"/>
      <c r="AK30" s="174"/>
      <c r="AL30" s="174"/>
      <c r="AM30" s="174"/>
    </row>
    <row r="31" spans="2:39" x14ac:dyDescent="0.2">
      <c r="B31" s="174"/>
      <c r="C31" s="174"/>
      <c r="D31" s="174"/>
      <c r="E31" s="174"/>
      <c r="F31" s="174"/>
      <c r="G31" s="174"/>
      <c r="H31" s="174"/>
      <c r="I31" s="174"/>
      <c r="J31" s="174"/>
      <c r="K31" s="174"/>
      <c r="L31" s="174"/>
      <c r="M31" s="174"/>
      <c r="N31" s="174"/>
      <c r="O31" s="174"/>
      <c r="P31" s="174"/>
      <c r="Q31" s="174"/>
      <c r="R31" s="174"/>
      <c r="S31" s="174"/>
      <c r="T31" s="174"/>
      <c r="U31" s="174"/>
      <c r="V31" s="174"/>
      <c r="W31" s="174"/>
      <c r="X31" s="174"/>
      <c r="Y31" s="174"/>
      <c r="Z31" s="174"/>
      <c r="AA31" s="174"/>
      <c r="AB31" s="174"/>
      <c r="AC31" s="174"/>
      <c r="AD31" s="174"/>
      <c r="AE31" s="174"/>
      <c r="AF31" s="174"/>
      <c r="AG31" s="174"/>
      <c r="AH31" s="174"/>
      <c r="AI31" s="174"/>
      <c r="AJ31" s="174"/>
      <c r="AK31" s="174"/>
      <c r="AL31" s="174"/>
      <c r="AM31" s="174"/>
    </row>
    <row r="32" spans="2:39" x14ac:dyDescent="0.2">
      <c r="B32" s="174"/>
      <c r="C32" s="174"/>
      <c r="D32" s="174"/>
      <c r="E32" s="174"/>
      <c r="F32" s="174"/>
      <c r="G32" s="174"/>
      <c r="H32" s="174"/>
      <c r="I32" s="174"/>
      <c r="J32" s="174"/>
      <c r="K32" s="174"/>
      <c r="L32" s="174"/>
      <c r="M32" s="174"/>
      <c r="N32" s="174"/>
      <c r="O32" s="174"/>
      <c r="P32" s="174"/>
      <c r="Q32" s="174"/>
      <c r="R32" s="174"/>
      <c r="S32" s="174"/>
      <c r="T32" s="174"/>
      <c r="U32" s="174"/>
      <c r="V32" s="174"/>
      <c r="W32" s="174"/>
      <c r="X32" s="174"/>
      <c r="Y32" s="174"/>
      <c r="Z32" s="174"/>
      <c r="AA32" s="174"/>
      <c r="AB32" s="174"/>
      <c r="AC32" s="174"/>
      <c r="AD32" s="174"/>
      <c r="AE32" s="174"/>
      <c r="AF32" s="174"/>
      <c r="AG32" s="174"/>
      <c r="AH32" s="174"/>
      <c r="AI32" s="174"/>
      <c r="AJ32" s="174"/>
      <c r="AK32" s="174"/>
      <c r="AL32" s="174"/>
      <c r="AM32" s="174"/>
    </row>
    <row r="33" spans="2:39" x14ac:dyDescent="0.2">
      <c r="B33" s="174"/>
      <c r="C33" s="174"/>
      <c r="D33" s="174"/>
      <c r="E33" s="174"/>
      <c r="F33" s="174"/>
      <c r="G33" s="174"/>
      <c r="H33" s="174"/>
      <c r="I33" s="174"/>
      <c r="J33" s="174"/>
      <c r="K33" s="174"/>
      <c r="L33" s="174"/>
      <c r="M33" s="174"/>
      <c r="N33" s="174"/>
      <c r="O33" s="174"/>
      <c r="P33" s="174"/>
      <c r="Q33" s="174"/>
      <c r="R33" s="174"/>
      <c r="S33" s="174"/>
      <c r="T33" s="174"/>
      <c r="U33" s="174"/>
      <c r="V33" s="174"/>
      <c r="W33" s="174"/>
      <c r="X33" s="174"/>
      <c r="Y33" s="174"/>
      <c r="Z33" s="174"/>
      <c r="AA33" s="174"/>
      <c r="AB33" s="174"/>
      <c r="AC33" s="174"/>
      <c r="AD33" s="174"/>
      <c r="AE33" s="174"/>
      <c r="AF33" s="174"/>
      <c r="AG33" s="174"/>
      <c r="AH33" s="174"/>
      <c r="AI33" s="174"/>
      <c r="AJ33" s="174"/>
      <c r="AK33" s="174"/>
      <c r="AL33" s="174"/>
      <c r="AM33" s="174"/>
    </row>
    <row r="34" spans="2:39" x14ac:dyDescent="0.2">
      <c r="B34" s="174"/>
      <c r="C34" s="174"/>
      <c r="D34" s="174"/>
      <c r="E34" s="174"/>
      <c r="F34" s="174"/>
      <c r="G34" s="174"/>
      <c r="H34" s="174"/>
      <c r="I34" s="174"/>
      <c r="J34" s="174"/>
      <c r="K34" s="174"/>
      <c r="L34" s="174"/>
      <c r="M34" s="174"/>
      <c r="N34" s="174"/>
      <c r="O34" s="174"/>
      <c r="P34" s="174"/>
      <c r="Q34" s="174"/>
      <c r="R34" s="174"/>
      <c r="S34" s="174"/>
      <c r="T34" s="174"/>
      <c r="U34" s="174"/>
      <c r="V34" s="174"/>
      <c r="W34" s="174"/>
      <c r="X34" s="174"/>
      <c r="Y34" s="174"/>
      <c r="Z34" s="174"/>
      <c r="AA34" s="174"/>
      <c r="AB34" s="174"/>
      <c r="AC34" s="174"/>
      <c r="AD34" s="174"/>
      <c r="AE34" s="174"/>
      <c r="AF34" s="174"/>
      <c r="AG34" s="174"/>
      <c r="AH34" s="174"/>
      <c r="AI34" s="174"/>
      <c r="AJ34" s="174"/>
      <c r="AK34" s="174"/>
      <c r="AL34" s="174"/>
      <c r="AM34" s="174"/>
    </row>
    <row r="35" spans="2:39" x14ac:dyDescent="0.2">
      <c r="B35" s="174"/>
      <c r="C35" s="174"/>
      <c r="D35" s="174"/>
      <c r="E35" s="174"/>
      <c r="F35" s="174"/>
      <c r="G35" s="174"/>
      <c r="H35" s="174"/>
      <c r="I35" s="174"/>
      <c r="J35" s="174"/>
      <c r="K35" s="174"/>
      <c r="L35" s="174"/>
      <c r="M35" s="174"/>
      <c r="N35" s="174"/>
      <c r="O35" s="174"/>
      <c r="P35" s="174"/>
      <c r="Q35" s="174"/>
      <c r="R35" s="174"/>
      <c r="S35" s="174"/>
      <c r="T35" s="174"/>
      <c r="U35" s="174"/>
      <c r="V35" s="174"/>
      <c r="W35" s="174"/>
      <c r="X35" s="174"/>
      <c r="Y35" s="174"/>
      <c r="Z35" s="174"/>
      <c r="AA35" s="174"/>
      <c r="AB35" s="174"/>
      <c r="AC35" s="174"/>
      <c r="AD35" s="174"/>
      <c r="AE35" s="174"/>
      <c r="AF35" s="174"/>
      <c r="AG35" s="174"/>
      <c r="AH35" s="174"/>
      <c r="AI35" s="174"/>
      <c r="AJ35" s="174"/>
      <c r="AK35" s="174"/>
      <c r="AL35" s="174"/>
      <c r="AM35" s="174"/>
    </row>
    <row r="36" spans="2:39" x14ac:dyDescent="0.2">
      <c r="B36" s="174"/>
      <c r="C36" s="174"/>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4"/>
      <c r="AM36" s="174"/>
    </row>
    <row r="37" spans="2:39" x14ac:dyDescent="0.2">
      <c r="B37" s="174"/>
      <c r="C37" s="174"/>
      <c r="D37" s="174"/>
      <c r="E37" s="174"/>
      <c r="F37" s="174"/>
      <c r="G37" s="174"/>
      <c r="H37" s="174"/>
      <c r="I37" s="174"/>
      <c r="J37" s="174"/>
      <c r="K37" s="174"/>
      <c r="L37" s="174"/>
      <c r="M37" s="174"/>
      <c r="N37" s="174"/>
      <c r="O37" s="174"/>
      <c r="P37" s="174"/>
      <c r="Q37" s="174"/>
      <c r="R37" s="174"/>
      <c r="S37" s="174"/>
      <c r="T37" s="174"/>
      <c r="U37" s="174"/>
      <c r="V37" s="174"/>
      <c r="W37" s="174"/>
      <c r="X37" s="174"/>
      <c r="Y37" s="174"/>
      <c r="Z37" s="174"/>
      <c r="AA37" s="174"/>
      <c r="AB37" s="174"/>
      <c r="AC37" s="174"/>
      <c r="AD37" s="174"/>
      <c r="AE37" s="174"/>
      <c r="AF37" s="174"/>
      <c r="AG37" s="174"/>
      <c r="AH37" s="174"/>
      <c r="AI37" s="174"/>
      <c r="AJ37" s="174"/>
      <c r="AK37" s="174"/>
      <c r="AL37" s="174"/>
      <c r="AM37" s="174"/>
    </row>
    <row r="38" spans="2:39" x14ac:dyDescent="0.2">
      <c r="B38" s="174"/>
      <c r="C38" s="174"/>
      <c r="D38" s="174"/>
      <c r="E38" s="174"/>
      <c r="F38" s="174"/>
      <c r="G38" s="174"/>
      <c r="H38" s="174"/>
      <c r="I38" s="174"/>
      <c r="J38" s="174"/>
      <c r="K38" s="174"/>
      <c r="L38" s="174"/>
      <c r="M38" s="174"/>
      <c r="N38" s="174"/>
      <c r="O38" s="174"/>
      <c r="P38" s="174"/>
      <c r="Q38" s="174"/>
      <c r="R38" s="174"/>
      <c r="S38" s="174"/>
      <c r="T38" s="174"/>
      <c r="U38" s="174"/>
      <c r="V38" s="174"/>
      <c r="W38" s="174"/>
      <c r="X38" s="174"/>
      <c r="Y38" s="174"/>
      <c r="Z38" s="174"/>
      <c r="AA38" s="174"/>
      <c r="AB38" s="174"/>
      <c r="AC38" s="174"/>
      <c r="AD38" s="174"/>
      <c r="AE38" s="174"/>
      <c r="AF38" s="174"/>
      <c r="AG38" s="174"/>
      <c r="AH38" s="174"/>
      <c r="AI38" s="174"/>
      <c r="AJ38" s="174"/>
      <c r="AK38" s="174"/>
      <c r="AL38" s="174"/>
      <c r="AM38" s="174"/>
    </row>
    <row r="39" spans="2:39" x14ac:dyDescent="0.2">
      <c r="B39" s="174"/>
      <c r="C39" s="174"/>
      <c r="D39" s="174"/>
      <c r="E39" s="174"/>
      <c r="F39" s="174"/>
      <c r="G39" s="174"/>
      <c r="H39" s="174"/>
      <c r="I39" s="174"/>
      <c r="J39" s="174"/>
      <c r="K39" s="174"/>
      <c r="L39" s="174"/>
      <c r="M39" s="174"/>
      <c r="N39" s="174"/>
      <c r="O39" s="174"/>
      <c r="P39" s="174"/>
      <c r="Q39" s="174"/>
      <c r="R39" s="174"/>
      <c r="S39" s="174"/>
      <c r="T39" s="174"/>
      <c r="U39" s="174"/>
      <c r="V39" s="174"/>
      <c r="W39" s="174"/>
      <c r="X39" s="174"/>
      <c r="Y39" s="174"/>
      <c r="Z39" s="174"/>
      <c r="AA39" s="174"/>
      <c r="AB39" s="174"/>
      <c r="AC39" s="174"/>
      <c r="AD39" s="174"/>
      <c r="AE39" s="174"/>
      <c r="AF39" s="174"/>
      <c r="AG39" s="174"/>
      <c r="AH39" s="174"/>
      <c r="AI39" s="174"/>
      <c r="AJ39" s="174"/>
      <c r="AK39" s="174"/>
      <c r="AL39" s="174"/>
      <c r="AM39" s="174"/>
    </row>
    <row r="40" spans="2:39" x14ac:dyDescent="0.2">
      <c r="B40" s="174"/>
      <c r="C40" s="174"/>
      <c r="D40" s="174"/>
      <c r="E40" s="174"/>
      <c r="F40" s="174"/>
      <c r="G40" s="174"/>
      <c r="H40" s="174"/>
      <c r="I40" s="174"/>
      <c r="J40" s="174"/>
      <c r="K40" s="174"/>
      <c r="L40" s="174"/>
      <c r="M40" s="174"/>
      <c r="N40" s="174"/>
      <c r="O40" s="174"/>
      <c r="P40" s="174"/>
      <c r="Q40" s="174"/>
      <c r="R40" s="174"/>
      <c r="S40" s="174"/>
      <c r="T40" s="174"/>
      <c r="U40" s="174"/>
      <c r="V40" s="174"/>
      <c r="W40" s="174"/>
      <c r="X40" s="174"/>
      <c r="Y40" s="174"/>
      <c r="Z40" s="174"/>
      <c r="AA40" s="174"/>
      <c r="AB40" s="174"/>
      <c r="AC40" s="174"/>
      <c r="AD40" s="174"/>
      <c r="AE40" s="174"/>
      <c r="AF40" s="174"/>
      <c r="AG40" s="174"/>
      <c r="AH40" s="174"/>
      <c r="AI40" s="174"/>
      <c r="AJ40" s="174"/>
      <c r="AK40" s="174"/>
      <c r="AL40" s="174"/>
      <c r="AM40" s="174"/>
    </row>
    <row r="41" spans="2:39" x14ac:dyDescent="0.2">
      <c r="B41" s="174"/>
      <c r="C41" s="174"/>
      <c r="D41" s="174"/>
      <c r="E41" s="174"/>
      <c r="F41" s="174"/>
      <c r="G41" s="174"/>
      <c r="H41" s="174"/>
      <c r="I41" s="174"/>
      <c r="J41" s="174"/>
      <c r="K41" s="174"/>
      <c r="L41" s="174"/>
      <c r="M41" s="174"/>
      <c r="N41" s="174"/>
      <c r="O41" s="174"/>
      <c r="P41" s="174"/>
      <c r="Q41" s="174"/>
      <c r="R41" s="174"/>
      <c r="S41" s="174"/>
      <c r="T41" s="174"/>
      <c r="U41" s="174"/>
      <c r="V41" s="174"/>
      <c r="W41" s="174"/>
      <c r="X41" s="174"/>
      <c r="Y41" s="174"/>
      <c r="Z41" s="174"/>
      <c r="AA41" s="174"/>
      <c r="AB41" s="174"/>
      <c r="AC41" s="174"/>
      <c r="AD41" s="174"/>
      <c r="AE41" s="174"/>
      <c r="AF41" s="174"/>
      <c r="AG41" s="174"/>
      <c r="AH41" s="174"/>
      <c r="AI41" s="174"/>
      <c r="AJ41" s="174"/>
      <c r="AK41" s="174"/>
      <c r="AL41" s="174"/>
      <c r="AM41" s="174"/>
    </row>
    <row r="42" spans="2:39" x14ac:dyDescent="0.2">
      <c r="B42" s="174"/>
      <c r="C42" s="174"/>
      <c r="D42" s="174"/>
      <c r="E42" s="174"/>
      <c r="F42" s="174"/>
      <c r="G42" s="174"/>
      <c r="H42" s="174"/>
      <c r="I42" s="174"/>
      <c r="J42" s="174"/>
      <c r="K42" s="174"/>
      <c r="L42" s="174"/>
      <c r="M42" s="174"/>
      <c r="N42" s="174"/>
      <c r="O42" s="174"/>
      <c r="P42" s="174"/>
      <c r="Q42" s="174"/>
      <c r="R42" s="174"/>
      <c r="S42" s="174"/>
      <c r="T42" s="174"/>
      <c r="U42" s="174"/>
      <c r="V42" s="174"/>
      <c r="W42" s="174"/>
      <c r="X42" s="174"/>
      <c r="Y42" s="174"/>
      <c r="Z42" s="174"/>
      <c r="AA42" s="174"/>
      <c r="AB42" s="174"/>
      <c r="AC42" s="174"/>
      <c r="AD42" s="174"/>
      <c r="AE42" s="174"/>
      <c r="AF42" s="174"/>
      <c r="AG42" s="174"/>
      <c r="AH42" s="174"/>
      <c r="AI42" s="174"/>
      <c r="AJ42" s="174"/>
      <c r="AK42" s="174"/>
      <c r="AL42" s="174"/>
      <c r="AM42" s="174"/>
    </row>
    <row r="43" spans="2:39" x14ac:dyDescent="0.2">
      <c r="B43" s="174"/>
      <c r="C43" s="174"/>
      <c r="D43" s="174"/>
      <c r="E43" s="174"/>
      <c r="F43" s="174"/>
      <c r="G43" s="174"/>
      <c r="H43" s="174"/>
      <c r="I43" s="174"/>
      <c r="J43" s="174"/>
      <c r="K43" s="174"/>
      <c r="L43" s="174"/>
      <c r="M43" s="174"/>
      <c r="N43" s="174"/>
      <c r="O43" s="174"/>
      <c r="P43" s="174"/>
      <c r="Q43" s="174"/>
      <c r="R43" s="174"/>
      <c r="S43" s="174"/>
      <c r="T43" s="174"/>
      <c r="U43" s="174"/>
      <c r="V43" s="174"/>
      <c r="W43" s="174"/>
      <c r="X43" s="174"/>
      <c r="Y43" s="174"/>
      <c r="Z43" s="174"/>
      <c r="AA43" s="174"/>
      <c r="AB43" s="174"/>
      <c r="AC43" s="174"/>
      <c r="AD43" s="174"/>
      <c r="AE43" s="174"/>
      <c r="AF43" s="174"/>
      <c r="AG43" s="174"/>
      <c r="AH43" s="174"/>
      <c r="AI43" s="174"/>
      <c r="AJ43" s="174"/>
      <c r="AK43" s="174"/>
      <c r="AL43" s="174"/>
      <c r="AM43" s="174"/>
    </row>
    <row r="44" spans="2:39" x14ac:dyDescent="0.2">
      <c r="B44" s="174"/>
      <c r="C44" s="174"/>
      <c r="D44" s="174"/>
      <c r="E44" s="174"/>
      <c r="F44" s="174"/>
      <c r="G44" s="174"/>
      <c r="H44" s="174"/>
      <c r="I44" s="174"/>
      <c r="J44" s="174"/>
      <c r="K44" s="174"/>
      <c r="L44" s="174"/>
      <c r="M44" s="174"/>
      <c r="N44" s="174"/>
      <c r="O44" s="174"/>
      <c r="P44" s="174"/>
      <c r="Q44" s="174"/>
      <c r="R44" s="174"/>
      <c r="S44" s="174"/>
      <c r="T44" s="174"/>
      <c r="U44" s="174"/>
      <c r="V44" s="174"/>
      <c r="W44" s="174"/>
      <c r="X44" s="174"/>
      <c r="Y44" s="174"/>
      <c r="Z44" s="174"/>
      <c r="AA44" s="174"/>
      <c r="AB44" s="174"/>
      <c r="AC44" s="174"/>
      <c r="AD44" s="174"/>
      <c r="AE44" s="174"/>
      <c r="AF44" s="174"/>
      <c r="AG44" s="174"/>
      <c r="AH44" s="174"/>
      <c r="AI44" s="174"/>
      <c r="AJ44" s="174"/>
      <c r="AK44" s="174"/>
      <c r="AL44" s="174"/>
      <c r="AM44" s="174"/>
    </row>
    <row r="45" spans="2:39" x14ac:dyDescent="0.2">
      <c r="B45" s="174"/>
      <c r="C45" s="174"/>
      <c r="D45" s="174"/>
      <c r="E45" s="174"/>
      <c r="F45" s="174"/>
      <c r="G45" s="174"/>
      <c r="H45" s="174"/>
      <c r="I45" s="174"/>
      <c r="J45" s="174"/>
      <c r="K45" s="174"/>
      <c r="L45" s="174"/>
      <c r="M45" s="174"/>
      <c r="N45" s="174"/>
      <c r="O45" s="174"/>
      <c r="P45" s="174"/>
      <c r="Q45" s="174"/>
      <c r="R45" s="174"/>
      <c r="S45" s="174"/>
      <c r="T45" s="174"/>
      <c r="U45" s="174"/>
      <c r="V45" s="174"/>
      <c r="W45" s="174"/>
      <c r="X45" s="174"/>
      <c r="Y45" s="174"/>
      <c r="Z45" s="174"/>
      <c r="AA45" s="174"/>
      <c r="AB45" s="174"/>
      <c r="AC45" s="174"/>
      <c r="AD45" s="174"/>
      <c r="AE45" s="174"/>
      <c r="AF45" s="174"/>
      <c r="AG45" s="174"/>
      <c r="AH45" s="174"/>
      <c r="AI45" s="174"/>
      <c r="AJ45" s="174"/>
      <c r="AK45" s="174"/>
      <c r="AL45" s="174"/>
      <c r="AM45" s="174"/>
    </row>
    <row r="46" spans="2:39" x14ac:dyDescent="0.2">
      <c r="B46" s="174"/>
      <c r="C46" s="174"/>
      <c r="D46" s="174"/>
      <c r="E46" s="174"/>
      <c r="F46" s="174"/>
      <c r="G46" s="174"/>
      <c r="H46" s="174"/>
      <c r="I46" s="174"/>
      <c r="J46" s="174"/>
      <c r="K46" s="174"/>
      <c r="L46" s="174"/>
      <c r="M46" s="174"/>
      <c r="N46" s="174"/>
      <c r="O46" s="174"/>
      <c r="P46" s="174"/>
      <c r="Q46" s="174"/>
      <c r="R46" s="174"/>
      <c r="S46" s="174"/>
      <c r="T46" s="174"/>
      <c r="U46" s="174"/>
      <c r="V46" s="174"/>
      <c r="W46" s="174"/>
      <c r="X46" s="174"/>
      <c r="Y46" s="174"/>
      <c r="Z46" s="174"/>
      <c r="AA46" s="174"/>
      <c r="AB46" s="174"/>
      <c r="AC46" s="174"/>
      <c r="AD46" s="174"/>
      <c r="AE46" s="174"/>
      <c r="AF46" s="174"/>
      <c r="AG46" s="174"/>
      <c r="AH46" s="174"/>
      <c r="AI46" s="174"/>
      <c r="AJ46" s="174"/>
      <c r="AK46" s="174"/>
      <c r="AL46" s="174"/>
      <c r="AM46" s="174"/>
    </row>
    <row r="47" spans="2:39" x14ac:dyDescent="0.2">
      <c r="B47" s="174"/>
      <c r="C47" s="174"/>
      <c r="D47" s="174"/>
      <c r="E47" s="174"/>
      <c r="F47" s="174"/>
      <c r="G47" s="174"/>
      <c r="H47" s="174"/>
      <c r="I47" s="174"/>
      <c r="J47" s="174"/>
      <c r="K47" s="174"/>
      <c r="L47" s="174"/>
      <c r="M47" s="174"/>
      <c r="N47" s="174"/>
      <c r="O47" s="174"/>
      <c r="P47" s="174"/>
      <c r="Q47" s="174"/>
      <c r="R47" s="174"/>
      <c r="S47" s="174"/>
      <c r="T47" s="174"/>
      <c r="U47" s="174"/>
      <c r="V47" s="174"/>
      <c r="W47" s="174"/>
      <c r="X47" s="174"/>
      <c r="Y47" s="174"/>
      <c r="Z47" s="174"/>
      <c r="AA47" s="174"/>
      <c r="AB47" s="174"/>
      <c r="AC47" s="174"/>
      <c r="AD47" s="174"/>
      <c r="AE47" s="174"/>
      <c r="AF47" s="174"/>
      <c r="AG47" s="174"/>
      <c r="AH47" s="174"/>
      <c r="AI47" s="174"/>
      <c r="AJ47" s="174"/>
      <c r="AK47" s="174"/>
      <c r="AL47" s="174"/>
      <c r="AM47" s="174"/>
    </row>
    <row r="48" spans="2:39" x14ac:dyDescent="0.2">
      <c r="B48" s="174"/>
      <c r="C48" s="174"/>
      <c r="D48" s="174"/>
      <c r="E48" s="174"/>
      <c r="F48" s="174"/>
      <c r="G48" s="174"/>
      <c r="H48" s="174"/>
      <c r="I48" s="174"/>
      <c r="J48" s="174"/>
      <c r="K48" s="174"/>
      <c r="L48" s="174"/>
      <c r="M48" s="174"/>
      <c r="N48" s="174"/>
      <c r="O48" s="174"/>
      <c r="P48" s="174"/>
      <c r="Q48" s="174"/>
      <c r="R48" s="174"/>
      <c r="S48" s="174"/>
      <c r="T48" s="174"/>
      <c r="U48" s="174"/>
      <c r="V48" s="174"/>
      <c r="W48" s="174"/>
      <c r="X48" s="174"/>
      <c r="Y48" s="174"/>
      <c r="Z48" s="174"/>
      <c r="AA48" s="174"/>
      <c r="AB48" s="174"/>
      <c r="AC48" s="174"/>
      <c r="AD48" s="174"/>
      <c r="AE48" s="174"/>
      <c r="AF48" s="174"/>
      <c r="AG48" s="174"/>
      <c r="AH48" s="174"/>
      <c r="AI48" s="174"/>
      <c r="AJ48" s="174"/>
      <c r="AK48" s="174"/>
      <c r="AL48" s="174"/>
      <c r="AM48" s="174"/>
    </row>
    <row r="49" spans="2:39" x14ac:dyDescent="0.2">
      <c r="B49" s="174"/>
      <c r="C49" s="174"/>
      <c r="D49" s="174"/>
      <c r="E49" s="174"/>
      <c r="F49" s="174"/>
      <c r="G49" s="174"/>
      <c r="H49" s="174"/>
      <c r="I49" s="174"/>
      <c r="J49" s="174"/>
      <c r="K49" s="174"/>
      <c r="L49" s="174"/>
      <c r="M49" s="174"/>
      <c r="N49" s="174"/>
      <c r="O49" s="174"/>
      <c r="P49" s="174"/>
      <c r="Q49" s="174"/>
      <c r="R49" s="174"/>
      <c r="S49" s="174"/>
      <c r="T49" s="174"/>
      <c r="U49" s="174"/>
      <c r="V49" s="174"/>
      <c r="W49" s="174"/>
      <c r="X49" s="174"/>
      <c r="Y49" s="174"/>
      <c r="Z49" s="174"/>
      <c r="AA49" s="174"/>
      <c r="AB49" s="174"/>
      <c r="AC49" s="174"/>
      <c r="AD49" s="174"/>
      <c r="AE49" s="174"/>
      <c r="AF49" s="174"/>
      <c r="AG49" s="174"/>
      <c r="AH49" s="174"/>
      <c r="AI49" s="174"/>
      <c r="AJ49" s="174"/>
      <c r="AK49" s="174"/>
      <c r="AL49" s="174"/>
      <c r="AM49" s="174"/>
    </row>
    <row r="50" spans="2:39" x14ac:dyDescent="0.2">
      <c r="B50" s="174"/>
      <c r="C50" s="174"/>
      <c r="D50" s="174"/>
      <c r="E50" s="174"/>
      <c r="F50" s="174"/>
      <c r="G50" s="174"/>
      <c r="H50" s="174"/>
      <c r="I50" s="174"/>
      <c r="J50" s="174"/>
      <c r="K50" s="174"/>
      <c r="L50" s="174"/>
      <c r="M50" s="174"/>
      <c r="N50" s="174"/>
      <c r="O50" s="174"/>
      <c r="P50" s="174"/>
      <c r="Q50" s="174"/>
      <c r="R50" s="174"/>
      <c r="S50" s="174"/>
      <c r="T50" s="174"/>
      <c r="U50" s="174"/>
      <c r="V50" s="174"/>
      <c r="W50" s="174"/>
      <c r="X50" s="174"/>
      <c r="Y50" s="174"/>
      <c r="Z50" s="174"/>
      <c r="AA50" s="174"/>
      <c r="AB50" s="174"/>
      <c r="AC50" s="174"/>
      <c r="AD50" s="174"/>
      <c r="AE50" s="174"/>
      <c r="AF50" s="174"/>
      <c r="AG50" s="174"/>
      <c r="AH50" s="174"/>
      <c r="AI50" s="174"/>
      <c r="AJ50" s="174"/>
      <c r="AK50" s="174"/>
      <c r="AL50" s="174"/>
      <c r="AM50" s="174"/>
    </row>
    <row r="51" spans="2:39" x14ac:dyDescent="0.2">
      <c r="B51" s="174"/>
      <c r="C51" s="174"/>
      <c r="D51" s="174"/>
      <c r="E51" s="174"/>
      <c r="F51" s="174"/>
      <c r="G51" s="174"/>
      <c r="H51" s="174"/>
      <c r="I51" s="174"/>
      <c r="J51" s="174"/>
      <c r="K51" s="174"/>
      <c r="L51" s="174"/>
      <c r="M51" s="174"/>
      <c r="N51" s="174"/>
      <c r="O51" s="174"/>
      <c r="P51" s="174"/>
      <c r="Q51" s="174"/>
      <c r="R51" s="174"/>
      <c r="S51" s="174"/>
      <c r="T51" s="174"/>
      <c r="U51" s="174"/>
      <c r="V51" s="174"/>
      <c r="W51" s="174"/>
      <c r="X51" s="174"/>
      <c r="Y51" s="174"/>
      <c r="Z51" s="174"/>
      <c r="AA51" s="174"/>
      <c r="AB51" s="174"/>
      <c r="AC51" s="174"/>
      <c r="AD51" s="174"/>
      <c r="AE51" s="174"/>
      <c r="AF51" s="174"/>
      <c r="AG51" s="174"/>
      <c r="AH51" s="174"/>
      <c r="AI51" s="174"/>
      <c r="AJ51" s="174"/>
      <c r="AK51" s="174"/>
      <c r="AL51" s="174"/>
      <c r="AM51" s="174"/>
    </row>
    <row r="52" spans="2:39" x14ac:dyDescent="0.2">
      <c r="B52" s="174"/>
      <c r="C52" s="174"/>
      <c r="D52" s="174"/>
      <c r="E52" s="174"/>
      <c r="F52" s="174"/>
      <c r="G52" s="174"/>
      <c r="H52" s="174"/>
      <c r="I52" s="174"/>
      <c r="J52" s="174"/>
      <c r="K52" s="174"/>
      <c r="L52" s="174"/>
      <c r="M52" s="174"/>
      <c r="N52" s="174"/>
      <c r="O52" s="174"/>
      <c r="P52" s="174"/>
      <c r="Q52" s="174"/>
      <c r="R52" s="174"/>
      <c r="S52" s="174"/>
      <c r="T52" s="174"/>
      <c r="U52" s="174"/>
      <c r="V52" s="174"/>
      <c r="W52" s="174"/>
      <c r="X52" s="174"/>
      <c r="Y52" s="174"/>
      <c r="Z52" s="174"/>
      <c r="AA52" s="174"/>
      <c r="AB52" s="174"/>
      <c r="AC52" s="174"/>
      <c r="AD52" s="174"/>
      <c r="AE52" s="174"/>
      <c r="AF52" s="174"/>
      <c r="AG52" s="174"/>
      <c r="AH52" s="174"/>
      <c r="AI52" s="174"/>
      <c r="AJ52" s="174"/>
      <c r="AK52" s="174"/>
      <c r="AL52" s="174"/>
      <c r="AM52" s="174"/>
    </row>
    <row r="53" spans="2:39" x14ac:dyDescent="0.2">
      <c r="B53" s="174"/>
      <c r="C53" s="174"/>
      <c r="D53" s="174"/>
      <c r="E53" s="174"/>
      <c r="F53" s="174"/>
      <c r="G53" s="174"/>
      <c r="H53" s="174"/>
      <c r="I53" s="174"/>
      <c r="J53" s="174"/>
      <c r="K53" s="174"/>
      <c r="L53" s="174"/>
      <c r="M53" s="174"/>
      <c r="N53" s="174"/>
      <c r="O53" s="174"/>
      <c r="P53" s="174"/>
      <c r="Q53" s="174"/>
      <c r="R53" s="174"/>
      <c r="S53" s="174"/>
      <c r="T53" s="174"/>
      <c r="U53" s="174"/>
      <c r="V53" s="174"/>
      <c r="W53" s="174"/>
      <c r="X53" s="174"/>
      <c r="Y53" s="174"/>
      <c r="Z53" s="174"/>
      <c r="AA53" s="174"/>
      <c r="AB53" s="174"/>
      <c r="AC53" s="174"/>
      <c r="AD53" s="174"/>
      <c r="AE53" s="174"/>
      <c r="AF53" s="174"/>
      <c r="AG53" s="174"/>
      <c r="AH53" s="174"/>
      <c r="AI53" s="174"/>
      <c r="AJ53" s="174"/>
      <c r="AK53" s="174"/>
      <c r="AL53" s="174"/>
      <c r="AM53" s="174"/>
    </row>
    <row r="54" spans="2:39" x14ac:dyDescent="0.2">
      <c r="B54" s="174"/>
      <c r="C54" s="174"/>
      <c r="D54" s="174"/>
      <c r="E54" s="174"/>
      <c r="F54" s="174"/>
      <c r="G54" s="174"/>
      <c r="H54" s="174"/>
      <c r="I54" s="174"/>
      <c r="J54" s="174"/>
      <c r="K54" s="174"/>
      <c r="L54" s="174"/>
      <c r="M54" s="174"/>
      <c r="N54" s="174"/>
      <c r="O54" s="174"/>
      <c r="P54" s="174"/>
      <c r="Q54" s="174"/>
      <c r="R54" s="174"/>
      <c r="S54" s="174"/>
      <c r="T54" s="174"/>
      <c r="U54" s="174"/>
      <c r="V54" s="174"/>
      <c r="W54" s="174"/>
      <c r="X54" s="174"/>
      <c r="Y54" s="174"/>
      <c r="Z54" s="174"/>
      <c r="AA54" s="174"/>
      <c r="AB54" s="174"/>
      <c r="AC54" s="174"/>
      <c r="AD54" s="174"/>
      <c r="AE54" s="174"/>
      <c r="AF54" s="174"/>
      <c r="AG54" s="174"/>
      <c r="AH54" s="174"/>
      <c r="AI54" s="174"/>
      <c r="AJ54" s="174"/>
      <c r="AK54" s="174"/>
      <c r="AL54" s="174"/>
      <c r="AM54" s="174"/>
    </row>
    <row r="55" spans="2:39" x14ac:dyDescent="0.2">
      <c r="B55" s="174"/>
      <c r="C55" s="174"/>
      <c r="D55" s="174"/>
      <c r="E55" s="174"/>
      <c r="F55" s="174"/>
      <c r="G55" s="174"/>
      <c r="H55" s="174"/>
      <c r="I55" s="174"/>
      <c r="J55" s="174"/>
      <c r="K55" s="174"/>
      <c r="L55" s="174"/>
      <c r="M55" s="174"/>
      <c r="N55" s="174"/>
      <c r="O55" s="174"/>
      <c r="P55" s="174"/>
      <c r="Q55" s="174"/>
      <c r="R55" s="174"/>
      <c r="S55" s="174"/>
      <c r="T55" s="174"/>
      <c r="U55" s="174"/>
      <c r="V55" s="174"/>
      <c r="W55" s="174"/>
      <c r="X55" s="174"/>
      <c r="Y55" s="174"/>
      <c r="Z55" s="174"/>
      <c r="AA55" s="174"/>
      <c r="AB55" s="174"/>
      <c r="AC55" s="174"/>
      <c r="AD55" s="174"/>
      <c r="AE55" s="174"/>
      <c r="AF55" s="174"/>
      <c r="AG55" s="174"/>
      <c r="AH55" s="174"/>
      <c r="AI55" s="174"/>
      <c r="AJ55" s="174"/>
      <c r="AK55" s="174"/>
      <c r="AL55" s="174"/>
      <c r="AM55" s="174"/>
    </row>
    <row r="56" spans="2:39" x14ac:dyDescent="0.2">
      <c r="B56" s="174"/>
      <c r="C56" s="174"/>
      <c r="D56" s="174"/>
      <c r="E56" s="174"/>
      <c r="F56" s="174"/>
      <c r="G56" s="174"/>
      <c r="H56" s="174"/>
      <c r="I56" s="174"/>
      <c r="J56" s="174"/>
      <c r="K56" s="174"/>
      <c r="L56" s="174"/>
      <c r="M56" s="174"/>
      <c r="N56" s="174"/>
      <c r="O56" s="174"/>
      <c r="P56" s="174"/>
      <c r="Q56" s="174"/>
      <c r="R56" s="174"/>
      <c r="S56" s="174"/>
      <c r="T56" s="174"/>
      <c r="U56" s="174"/>
      <c r="V56" s="174"/>
      <c r="W56" s="174"/>
      <c r="X56" s="174"/>
      <c r="Y56" s="174"/>
      <c r="Z56" s="174"/>
      <c r="AA56" s="174"/>
      <c r="AB56" s="174"/>
      <c r="AC56" s="174"/>
      <c r="AD56" s="174"/>
      <c r="AE56" s="174"/>
      <c r="AF56" s="174"/>
      <c r="AG56" s="174"/>
      <c r="AH56" s="174"/>
      <c r="AI56" s="174"/>
      <c r="AJ56" s="174"/>
      <c r="AK56" s="174"/>
      <c r="AL56" s="174"/>
      <c r="AM56" s="174"/>
    </row>
    <row r="57" spans="2:39" x14ac:dyDescent="0.2">
      <c r="B57" s="174"/>
      <c r="C57" s="174"/>
      <c r="D57" s="174"/>
      <c r="E57" s="174"/>
      <c r="F57" s="174"/>
      <c r="G57" s="174"/>
      <c r="H57" s="174"/>
      <c r="I57" s="174"/>
      <c r="J57" s="174"/>
      <c r="K57" s="174"/>
      <c r="L57" s="174"/>
      <c r="M57" s="174"/>
      <c r="N57" s="174"/>
      <c r="O57" s="174"/>
      <c r="P57" s="174"/>
      <c r="Q57" s="174"/>
      <c r="R57" s="174"/>
      <c r="S57" s="174"/>
      <c r="T57" s="174"/>
      <c r="U57" s="174"/>
      <c r="V57" s="174"/>
      <c r="W57" s="174"/>
      <c r="X57" s="174"/>
      <c r="Y57" s="174"/>
      <c r="Z57" s="174"/>
      <c r="AA57" s="174"/>
      <c r="AB57" s="174"/>
      <c r="AC57" s="174"/>
      <c r="AD57" s="174"/>
      <c r="AE57" s="174"/>
      <c r="AF57" s="174"/>
      <c r="AG57" s="174"/>
      <c r="AH57" s="174"/>
      <c r="AI57" s="174"/>
      <c r="AJ57" s="174"/>
      <c r="AK57" s="174"/>
      <c r="AL57" s="174"/>
      <c r="AM57" s="174"/>
    </row>
    <row r="58" spans="2:39" x14ac:dyDescent="0.2">
      <c r="B58" s="174"/>
      <c r="C58" s="174"/>
      <c r="D58" s="174"/>
      <c r="E58" s="174"/>
      <c r="F58" s="174"/>
      <c r="G58" s="174"/>
      <c r="H58" s="174"/>
      <c r="I58" s="174"/>
      <c r="J58" s="174"/>
      <c r="K58" s="174"/>
      <c r="L58" s="174"/>
      <c r="M58" s="174"/>
      <c r="N58" s="174"/>
      <c r="O58" s="174"/>
      <c r="P58" s="174"/>
      <c r="Q58" s="174"/>
      <c r="R58" s="174"/>
      <c r="S58" s="174"/>
      <c r="T58" s="174"/>
      <c r="U58" s="174"/>
      <c r="V58" s="174"/>
      <c r="W58" s="174"/>
      <c r="X58" s="174"/>
      <c r="Y58" s="174"/>
      <c r="Z58" s="174"/>
      <c r="AA58" s="174"/>
      <c r="AB58" s="174"/>
      <c r="AC58" s="174"/>
      <c r="AD58" s="174"/>
      <c r="AE58" s="174"/>
      <c r="AF58" s="174"/>
      <c r="AG58" s="174"/>
      <c r="AH58" s="174"/>
      <c r="AI58" s="174"/>
      <c r="AJ58" s="174"/>
      <c r="AK58" s="174"/>
      <c r="AL58" s="174"/>
      <c r="AM58" s="174"/>
    </row>
    <row r="59" spans="2:39" x14ac:dyDescent="0.2">
      <c r="B59" s="174"/>
      <c r="C59" s="174"/>
      <c r="D59" s="174"/>
      <c r="E59" s="174"/>
      <c r="F59" s="174"/>
      <c r="G59" s="174"/>
      <c r="H59" s="174"/>
      <c r="I59" s="174"/>
      <c r="J59" s="174"/>
      <c r="K59" s="174"/>
      <c r="L59" s="174"/>
      <c r="M59" s="174"/>
      <c r="N59" s="174"/>
      <c r="O59" s="174"/>
      <c r="P59" s="174"/>
      <c r="Q59" s="174"/>
      <c r="R59" s="174"/>
      <c r="S59" s="174"/>
      <c r="T59" s="174"/>
      <c r="U59" s="174"/>
      <c r="V59" s="174"/>
      <c r="W59" s="174"/>
      <c r="X59" s="174"/>
      <c r="Y59" s="174"/>
      <c r="Z59" s="174"/>
      <c r="AA59" s="174"/>
      <c r="AB59" s="174"/>
      <c r="AC59" s="174"/>
      <c r="AD59" s="174"/>
      <c r="AE59" s="174"/>
      <c r="AF59" s="174"/>
      <c r="AG59" s="174"/>
      <c r="AH59" s="174"/>
      <c r="AI59" s="174"/>
      <c r="AJ59" s="174"/>
      <c r="AK59" s="174"/>
      <c r="AL59" s="174"/>
      <c r="AM59" s="174"/>
    </row>
    <row r="60" spans="2:39" x14ac:dyDescent="0.2">
      <c r="B60" s="174"/>
      <c r="C60" s="174"/>
      <c r="D60" s="174"/>
      <c r="E60" s="174"/>
      <c r="F60" s="174"/>
      <c r="G60" s="174"/>
      <c r="H60" s="174"/>
      <c r="I60" s="174"/>
      <c r="J60" s="174"/>
      <c r="K60" s="174"/>
      <c r="L60" s="174"/>
      <c r="M60" s="174"/>
      <c r="N60" s="174"/>
      <c r="O60" s="174"/>
      <c r="P60" s="174"/>
      <c r="Q60" s="174"/>
      <c r="R60" s="174"/>
      <c r="S60" s="174"/>
      <c r="T60" s="174"/>
      <c r="U60" s="174"/>
      <c r="V60" s="174"/>
      <c r="W60" s="174"/>
      <c r="X60" s="174"/>
      <c r="Y60" s="174"/>
      <c r="Z60" s="174"/>
      <c r="AA60" s="174"/>
      <c r="AB60" s="174"/>
      <c r="AC60" s="174"/>
      <c r="AD60" s="174"/>
      <c r="AE60" s="174"/>
      <c r="AF60" s="174"/>
      <c r="AG60" s="174"/>
      <c r="AH60" s="174"/>
      <c r="AI60" s="174"/>
      <c r="AJ60" s="174"/>
      <c r="AK60" s="174"/>
      <c r="AL60" s="174"/>
      <c r="AM60" s="174"/>
    </row>
    <row r="61" spans="2:39" x14ac:dyDescent="0.2">
      <c r="B61" s="174"/>
      <c r="C61" s="174"/>
      <c r="D61" s="174"/>
      <c r="E61" s="174"/>
      <c r="F61" s="174"/>
      <c r="G61" s="174"/>
      <c r="H61" s="174"/>
      <c r="I61" s="174"/>
      <c r="J61" s="174"/>
      <c r="K61" s="174"/>
      <c r="L61" s="174"/>
      <c r="M61" s="174"/>
      <c r="N61" s="174"/>
      <c r="O61" s="174"/>
      <c r="P61" s="174"/>
      <c r="Q61" s="174"/>
      <c r="R61" s="174"/>
      <c r="S61" s="174"/>
      <c r="T61" s="174"/>
      <c r="U61" s="174"/>
      <c r="V61" s="174"/>
      <c r="W61" s="174"/>
      <c r="X61" s="174"/>
      <c r="Y61" s="174"/>
      <c r="Z61" s="174"/>
      <c r="AA61" s="174"/>
      <c r="AB61" s="174"/>
      <c r="AC61" s="174"/>
      <c r="AD61" s="174"/>
      <c r="AE61" s="174"/>
      <c r="AF61" s="174"/>
      <c r="AG61" s="174"/>
      <c r="AH61" s="174"/>
      <c r="AI61" s="174"/>
      <c r="AJ61" s="174"/>
      <c r="AK61" s="174"/>
      <c r="AL61" s="174"/>
      <c r="AM61" s="174"/>
    </row>
    <row r="62" spans="2:39" x14ac:dyDescent="0.2">
      <c r="B62" s="174"/>
      <c r="C62" s="174"/>
      <c r="D62" s="174"/>
      <c r="E62" s="174"/>
      <c r="F62" s="174"/>
      <c r="G62" s="174"/>
      <c r="H62" s="174"/>
      <c r="I62" s="174"/>
      <c r="J62" s="174"/>
      <c r="K62" s="174"/>
      <c r="L62" s="174"/>
      <c r="M62" s="174"/>
      <c r="N62" s="174"/>
      <c r="O62" s="174"/>
      <c r="P62" s="174"/>
      <c r="Q62" s="174"/>
      <c r="R62" s="174"/>
      <c r="S62" s="174"/>
      <c r="T62" s="174"/>
      <c r="U62" s="174"/>
      <c r="V62" s="174"/>
      <c r="W62" s="174"/>
      <c r="X62" s="174"/>
      <c r="Y62" s="174"/>
      <c r="Z62" s="174"/>
      <c r="AA62" s="174"/>
      <c r="AB62" s="174"/>
      <c r="AC62" s="174"/>
      <c r="AD62" s="174"/>
      <c r="AE62" s="174"/>
      <c r="AF62" s="174"/>
      <c r="AG62" s="174"/>
      <c r="AH62" s="174"/>
      <c r="AI62" s="174"/>
      <c r="AJ62" s="174"/>
      <c r="AK62" s="174"/>
      <c r="AL62" s="174"/>
      <c r="AM62" s="174"/>
    </row>
    <row r="63" spans="2:39" x14ac:dyDescent="0.2">
      <c r="B63" s="174"/>
      <c r="C63" s="174"/>
      <c r="D63" s="174"/>
      <c r="E63" s="174"/>
      <c r="F63" s="174"/>
      <c r="G63" s="174"/>
      <c r="H63" s="174"/>
      <c r="I63" s="174"/>
      <c r="J63" s="174"/>
      <c r="K63" s="174"/>
      <c r="L63" s="174"/>
      <c r="M63" s="174"/>
      <c r="N63" s="174"/>
      <c r="O63" s="174"/>
      <c r="P63" s="174"/>
      <c r="Q63" s="174"/>
      <c r="R63" s="174"/>
      <c r="S63" s="174"/>
      <c r="T63" s="174"/>
      <c r="U63" s="174"/>
      <c r="V63" s="174"/>
      <c r="W63" s="174"/>
      <c r="X63" s="174"/>
      <c r="Y63" s="174"/>
      <c r="Z63" s="174"/>
      <c r="AA63" s="174"/>
      <c r="AB63" s="174"/>
      <c r="AC63" s="174"/>
      <c r="AD63" s="174"/>
      <c r="AE63" s="174"/>
      <c r="AF63" s="174"/>
      <c r="AG63" s="174"/>
      <c r="AH63" s="174"/>
      <c r="AI63" s="174"/>
      <c r="AJ63" s="174"/>
      <c r="AK63" s="174"/>
      <c r="AL63" s="174"/>
      <c r="AM63" s="174"/>
    </row>
    <row r="64" spans="2:39" x14ac:dyDescent="0.2">
      <c r="B64" s="174"/>
      <c r="C64" s="174"/>
      <c r="D64" s="174"/>
      <c r="E64" s="174"/>
      <c r="F64" s="174"/>
      <c r="G64" s="174"/>
      <c r="H64" s="174"/>
      <c r="I64" s="174"/>
      <c r="J64" s="174"/>
      <c r="K64" s="174"/>
      <c r="L64" s="174"/>
      <c r="M64" s="174"/>
      <c r="N64" s="174"/>
      <c r="O64" s="174"/>
      <c r="P64" s="174"/>
      <c r="Q64" s="174"/>
      <c r="R64" s="174"/>
      <c r="S64" s="174"/>
      <c r="T64" s="174"/>
      <c r="U64" s="174"/>
      <c r="V64" s="174"/>
      <c r="W64" s="174"/>
      <c r="X64" s="174"/>
      <c r="Y64" s="174"/>
      <c r="Z64" s="174"/>
      <c r="AA64" s="174"/>
      <c r="AB64" s="174"/>
      <c r="AC64" s="174"/>
      <c r="AD64" s="174"/>
      <c r="AE64" s="174"/>
      <c r="AF64" s="174"/>
      <c r="AG64" s="174"/>
      <c r="AH64" s="174"/>
      <c r="AI64" s="174"/>
      <c r="AJ64" s="174"/>
      <c r="AK64" s="174"/>
      <c r="AL64" s="174"/>
      <c r="AM64" s="174"/>
    </row>
    <row r="65" spans="2:39" x14ac:dyDescent="0.2">
      <c r="B65" s="174"/>
      <c r="C65" s="174"/>
      <c r="D65" s="174"/>
      <c r="E65" s="174"/>
      <c r="F65" s="174"/>
      <c r="G65" s="174"/>
      <c r="H65" s="174"/>
      <c r="I65" s="174"/>
      <c r="J65" s="174"/>
      <c r="K65" s="174"/>
      <c r="L65" s="174"/>
      <c r="M65" s="174"/>
      <c r="N65" s="174"/>
      <c r="O65" s="174"/>
      <c r="P65" s="174"/>
      <c r="Q65" s="174"/>
      <c r="R65" s="174"/>
      <c r="S65" s="174"/>
      <c r="T65" s="174"/>
      <c r="U65" s="174"/>
      <c r="V65" s="174"/>
      <c r="W65" s="174"/>
      <c r="X65" s="174"/>
      <c r="Y65" s="174"/>
      <c r="Z65" s="174"/>
      <c r="AA65" s="174"/>
      <c r="AB65" s="174"/>
      <c r="AC65" s="174"/>
      <c r="AD65" s="174"/>
      <c r="AE65" s="174"/>
      <c r="AF65" s="174"/>
      <c r="AG65" s="174"/>
      <c r="AH65" s="174"/>
      <c r="AI65" s="174"/>
      <c r="AJ65" s="174"/>
      <c r="AK65" s="174"/>
      <c r="AL65" s="174"/>
      <c r="AM65" s="174"/>
    </row>
  </sheetData>
  <sheetProtection algorithmName="SHA-512" hashValue="16bBWG2EKa0XdmJ2aol1hSnUaRf9zwU9dFLCll9h9ZTnUr+GfVcGVbxrPIF53lu9IyCUbz0vDocnJ9gOHxmHDw==" saltValue="BqsRqhG7OF9my0DNsLDHpw==" spinCount="100000" sheet="1" objects="1" formatColumns="0"/>
  <mergeCells count="6">
    <mergeCell ref="B4:L4"/>
    <mergeCell ref="C6:H6"/>
    <mergeCell ref="I6:N6"/>
    <mergeCell ref="O6:O7"/>
    <mergeCell ref="P6:P7"/>
    <mergeCell ref="B6:B7"/>
  </mergeCells>
  <conditionalFormatting sqref="F8:F17">
    <cfRule type="expression" dxfId="11" priority="1">
      <formula>$F8="New Construction"</formula>
    </cfRule>
  </conditionalFormatting>
  <pageMargins left="0.5" right="0.5" top="0.5" bottom="0.5" header="0.3" footer="0.3"/>
  <pageSetup orientation="portrait" r:id="rId1"/>
  <drawing r:id="rId2"/>
  <extLst>
    <ext xmlns:x14="http://schemas.microsoft.com/office/spreadsheetml/2009/9/main" uri="{CCE6A557-97BC-4b89-ADB6-D9C93CAAB3DF}">
      <x14:dataValidations xmlns:xm="http://schemas.microsoft.com/office/excel/2006/main" xWindow="572" yWindow="534" count="2">
        <x14:dataValidation type="list" allowBlank="1" showInputMessage="1" showErrorMessage="1" xr:uid="{2F3152E3-5560-4851-80C0-B16174D4811D}">
          <x14:formula1>
            <xm:f>'Look Up Tables'!$D$3:$D$4</xm:f>
          </x14:formula1>
          <xm:sqref>G8:G17</xm:sqref>
        </x14:dataValidation>
        <x14:dataValidation type="list" allowBlank="1" showInputMessage="1" showErrorMessage="1" promptTitle="Retrofit Only" prompt="This measure is for retrofit projects only. If new Construction, please contact CLEAResult for further assistance._x000a_" xr:uid="{33E5FAFF-39C3-4D0A-813F-ABC483ACF839}">
          <x14:formula1>
            <xm:f>'Look Up Tables'!$F$33:$F$34</xm:f>
          </x14:formula1>
          <xm:sqref>F8:F17</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4A408-3A96-45E0-B27C-8A2072096DA4}">
  <sheetPr codeName="Sheet11">
    <tabColor theme="8" tint="0.59999389629810485"/>
  </sheetPr>
  <dimension ref="A1:AL65"/>
  <sheetViews>
    <sheetView zoomScale="80" zoomScaleNormal="80" workbookViewId="0">
      <selection activeCell="H15" sqref="H15"/>
    </sheetView>
  </sheetViews>
  <sheetFormatPr defaultColWidth="8.75" defaultRowHeight="14.25" x14ac:dyDescent="0.2"/>
  <cols>
    <col min="1" max="1" width="3.625" style="169" customWidth="1"/>
    <col min="2" max="2" width="6.375" style="169" customWidth="1"/>
    <col min="3" max="5" width="18" style="169" customWidth="1"/>
    <col min="6" max="6" width="16.875" style="169" bestFit="1" customWidth="1"/>
    <col min="7" max="7" width="16.875" style="169" customWidth="1"/>
    <col min="8" max="8" width="15.625" style="169" customWidth="1"/>
    <col min="9" max="9" width="11.25" style="169" customWidth="1"/>
    <col min="10" max="11" width="10.375" style="169" hidden="1" customWidth="1"/>
    <col min="12" max="12" width="12.625" style="169" bestFit="1" customWidth="1"/>
    <col min="13" max="13" width="11.5" style="169" bestFit="1" customWidth="1"/>
    <col min="14" max="14" width="7.5" style="169" hidden="1" customWidth="1"/>
    <col min="15" max="15" width="14.25" style="169" customWidth="1"/>
    <col min="16" max="16384" width="8.75" style="169"/>
  </cols>
  <sheetData>
    <row r="1" spans="1:38" x14ac:dyDescent="0.2">
      <c r="A1" s="168" t="s">
        <v>686</v>
      </c>
      <c r="J1" s="169" t="s">
        <v>687</v>
      </c>
      <c r="K1" s="169" t="s">
        <v>687</v>
      </c>
      <c r="N1" s="169" t="s">
        <v>687</v>
      </c>
    </row>
    <row r="2" spans="1:38" ht="9.75" customHeight="1" x14ac:dyDescent="0.2"/>
    <row r="3" spans="1:38" ht="34.5" customHeight="1" x14ac:dyDescent="0.5">
      <c r="B3" s="218" t="s">
        <v>158</v>
      </c>
      <c r="C3" s="171"/>
      <c r="D3" s="171"/>
      <c r="E3" s="171"/>
      <c r="F3" s="171"/>
      <c r="G3" s="171"/>
      <c r="H3" s="171"/>
    </row>
    <row r="4" spans="1:38" ht="28.9" customHeight="1" x14ac:dyDescent="0.2">
      <c r="B4" s="515" t="s">
        <v>211</v>
      </c>
      <c r="C4" s="515"/>
      <c r="D4" s="515"/>
      <c r="E4" s="515"/>
      <c r="F4" s="515"/>
      <c r="G4" s="515"/>
      <c r="H4" s="515"/>
      <c r="I4" s="515"/>
      <c r="J4" s="515"/>
      <c r="K4" s="515"/>
    </row>
    <row r="5" spans="1:38" ht="9" customHeight="1" thickBot="1" x14ac:dyDescent="0.3">
      <c r="B5" s="172"/>
      <c r="C5" s="172"/>
      <c r="D5" s="172"/>
      <c r="E5" s="172"/>
      <c r="F5" s="172"/>
      <c r="G5" s="172"/>
    </row>
    <row r="6" spans="1:38" s="173" customFormat="1" ht="22.15" customHeight="1" x14ac:dyDescent="0.2">
      <c r="B6" s="577" t="s">
        <v>242</v>
      </c>
      <c r="C6" s="579" t="s">
        <v>688</v>
      </c>
      <c r="D6" s="580"/>
      <c r="E6" s="580"/>
      <c r="F6" s="580"/>
      <c r="G6" s="580"/>
      <c r="H6" s="580"/>
      <c r="I6" s="581"/>
      <c r="J6" s="572" t="s">
        <v>689</v>
      </c>
      <c r="K6" s="573"/>
      <c r="L6" s="573"/>
      <c r="M6" s="574"/>
      <c r="N6" s="584" t="s">
        <v>228</v>
      </c>
      <c r="O6" s="577" t="s">
        <v>690</v>
      </c>
      <c r="S6" s="174"/>
      <c r="T6" s="174"/>
      <c r="U6" s="174"/>
      <c r="V6" s="174"/>
      <c r="W6" s="174"/>
      <c r="X6" s="174"/>
    </row>
    <row r="7" spans="1:38" s="174" customFormat="1" ht="33.75" customHeight="1" thickBot="1" x14ac:dyDescent="0.25">
      <c r="B7" s="578"/>
      <c r="C7" s="175" t="s">
        <v>691</v>
      </c>
      <c r="D7" s="176" t="s">
        <v>80</v>
      </c>
      <c r="E7" s="176" t="s">
        <v>82</v>
      </c>
      <c r="F7" s="177" t="s">
        <v>84</v>
      </c>
      <c r="G7" s="177" t="s">
        <v>273</v>
      </c>
      <c r="H7" s="177" t="s">
        <v>112</v>
      </c>
      <c r="I7" s="178" t="s">
        <v>94</v>
      </c>
      <c r="J7" s="228" t="s">
        <v>720</v>
      </c>
      <c r="K7" s="235" t="s">
        <v>721</v>
      </c>
      <c r="L7" s="229" t="s">
        <v>131</v>
      </c>
      <c r="M7" s="230" t="s">
        <v>227</v>
      </c>
      <c r="N7" s="584"/>
      <c r="O7" s="585"/>
    </row>
    <row r="8" spans="1:38" s="173" customFormat="1" ht="21.75" customHeight="1" x14ac:dyDescent="0.2">
      <c r="B8" s="179">
        <v>1</v>
      </c>
      <c r="C8" s="225"/>
      <c r="D8" s="226"/>
      <c r="E8" s="226"/>
      <c r="F8" s="201"/>
      <c r="G8" s="201"/>
      <c r="H8" s="201"/>
      <c r="I8" s="227"/>
      <c r="J8" s="222">
        <v>1696</v>
      </c>
      <c r="K8" s="378">
        <v>0.22</v>
      </c>
      <c r="L8" s="210">
        <f>IFERROR(ROUND(IF(F8="Retrofit",I8*(H8*J8),0),2),"")</f>
        <v>0</v>
      </c>
      <c r="M8" s="211">
        <f>IFERROR(ROUND(IF(F8="Retrofit",I8*(H8*K8),0),4),"")</f>
        <v>0</v>
      </c>
      <c r="N8" s="174">
        <f>IFERROR(L8*'Project Summary'!$M$7+M8*'Project Summary'!$M$8,"")</f>
        <v>0</v>
      </c>
      <c r="O8" s="221" t="str">
        <f>IFERROR(N8*'Project Summary'!$F$37/'Project Summary'!$E$37,"")</f>
        <v/>
      </c>
      <c r="P8" s="174"/>
      <c r="Q8" s="174"/>
      <c r="R8" s="174"/>
      <c r="S8" s="174"/>
      <c r="T8" s="174"/>
      <c r="U8" s="174"/>
      <c r="V8" s="174"/>
      <c r="W8" s="174"/>
      <c r="X8" s="174"/>
      <c r="Y8" s="174"/>
      <c r="Z8" s="174"/>
      <c r="AA8" s="174"/>
      <c r="AB8" s="174"/>
      <c r="AC8" s="174"/>
      <c r="AD8" s="174"/>
      <c r="AE8" s="174"/>
      <c r="AF8" s="174"/>
      <c r="AG8" s="174"/>
      <c r="AH8" s="174"/>
      <c r="AI8" s="174"/>
      <c r="AJ8" s="174"/>
      <c r="AK8" s="174"/>
      <c r="AL8" s="174"/>
    </row>
    <row r="9" spans="1:38" s="173" customFormat="1" ht="21.75" customHeight="1" x14ac:dyDescent="0.2">
      <c r="B9" s="184">
        <v>2</v>
      </c>
      <c r="C9" s="197"/>
      <c r="D9" s="198"/>
      <c r="E9" s="198"/>
      <c r="F9" s="199"/>
      <c r="G9" s="199"/>
      <c r="H9" s="199"/>
      <c r="I9" s="200"/>
      <c r="J9" s="185">
        <v>1696</v>
      </c>
      <c r="K9" s="379">
        <v>0.22</v>
      </c>
      <c r="L9" s="212">
        <f t="shared" ref="L9:L17" si="0">IFERROR(ROUND(IF(F9="Retrofit",I9*(H9*J9),0),2),"")</f>
        <v>0</v>
      </c>
      <c r="M9" s="213">
        <f t="shared" ref="M9:M17" si="1">IFERROR(ROUND(IF(F9="Retrofit",I9*(H9*K9),0),4),"")</f>
        <v>0</v>
      </c>
      <c r="N9" s="174">
        <f>IFERROR(L9*'Project Summary'!$M$7+M9*'Project Summary'!$M$8,"")</f>
        <v>0</v>
      </c>
      <c r="O9" s="187" t="str">
        <f>IFERROR(N9*'Project Summary'!$F$37/'Project Summary'!$E$37,"")</f>
        <v/>
      </c>
      <c r="P9" s="174"/>
      <c r="Q9" s="174"/>
      <c r="R9" s="174"/>
      <c r="S9" s="174"/>
      <c r="T9" s="174"/>
      <c r="U9" s="174"/>
      <c r="V9" s="174"/>
      <c r="W9" s="174"/>
      <c r="X9" s="174"/>
      <c r="Y9" s="174"/>
      <c r="Z9" s="174"/>
      <c r="AA9" s="174"/>
      <c r="AB9" s="174"/>
      <c r="AC9" s="174"/>
      <c r="AD9" s="174"/>
      <c r="AE9" s="174"/>
      <c r="AF9" s="174"/>
      <c r="AG9" s="174"/>
      <c r="AH9" s="174"/>
      <c r="AI9" s="174"/>
      <c r="AJ9" s="174"/>
      <c r="AK9" s="174"/>
      <c r="AL9" s="174"/>
    </row>
    <row r="10" spans="1:38" s="173" customFormat="1" ht="21.75" customHeight="1" x14ac:dyDescent="0.2">
      <c r="B10" s="184">
        <v>3</v>
      </c>
      <c r="C10" s="197"/>
      <c r="D10" s="198"/>
      <c r="E10" s="198"/>
      <c r="F10" s="199"/>
      <c r="G10" s="199"/>
      <c r="H10" s="199"/>
      <c r="I10" s="200"/>
      <c r="J10" s="185">
        <v>1696</v>
      </c>
      <c r="K10" s="379">
        <v>0.22</v>
      </c>
      <c r="L10" s="212">
        <f t="shared" si="0"/>
        <v>0</v>
      </c>
      <c r="M10" s="213">
        <f t="shared" si="1"/>
        <v>0</v>
      </c>
      <c r="N10" s="174">
        <f>IFERROR(L10*'Project Summary'!$M$7+M10*'Project Summary'!$M$8,"")</f>
        <v>0</v>
      </c>
      <c r="O10" s="187" t="str">
        <f>IFERROR(N10*'Project Summary'!$F$37/'Project Summary'!$E$37,"")</f>
        <v/>
      </c>
      <c r="P10" s="174"/>
      <c r="Q10" s="174"/>
      <c r="R10" s="174"/>
      <c r="S10" s="174"/>
      <c r="T10" s="174"/>
      <c r="U10" s="174"/>
      <c r="V10" s="174"/>
      <c r="W10" s="174"/>
      <c r="X10" s="174"/>
      <c r="Y10" s="174"/>
      <c r="Z10" s="174"/>
      <c r="AA10" s="174"/>
      <c r="AB10" s="174"/>
      <c r="AC10" s="174"/>
      <c r="AD10" s="174"/>
      <c r="AE10" s="174"/>
      <c r="AF10" s="174"/>
      <c r="AG10" s="174"/>
      <c r="AH10" s="174"/>
      <c r="AI10" s="174"/>
      <c r="AJ10" s="174"/>
      <c r="AK10" s="174"/>
      <c r="AL10" s="174"/>
    </row>
    <row r="11" spans="1:38" s="173" customFormat="1" ht="21.75" customHeight="1" x14ac:dyDescent="0.2">
      <c r="B11" s="184">
        <v>4</v>
      </c>
      <c r="C11" s="197"/>
      <c r="D11" s="198"/>
      <c r="E11" s="198"/>
      <c r="F11" s="199"/>
      <c r="G11" s="199"/>
      <c r="H11" s="199"/>
      <c r="I11" s="200"/>
      <c r="J11" s="185">
        <v>1696</v>
      </c>
      <c r="K11" s="379">
        <v>0.22</v>
      </c>
      <c r="L11" s="212">
        <f t="shared" si="0"/>
        <v>0</v>
      </c>
      <c r="M11" s="213">
        <f t="shared" si="1"/>
        <v>0</v>
      </c>
      <c r="N11" s="174">
        <f>IFERROR(L11*'Project Summary'!$M$7+M11*'Project Summary'!$M$8,"")</f>
        <v>0</v>
      </c>
      <c r="O11" s="187" t="str">
        <f>IFERROR(N11*'Project Summary'!$F$37/'Project Summary'!$E$37,"")</f>
        <v/>
      </c>
      <c r="P11" s="174"/>
      <c r="Q11" s="174"/>
      <c r="R11" s="174"/>
      <c r="S11" s="174"/>
      <c r="T11" s="174"/>
      <c r="U11" s="174"/>
      <c r="V11" s="174"/>
      <c r="W11" s="174"/>
      <c r="X11" s="174"/>
      <c r="Y11" s="174"/>
      <c r="Z11" s="174"/>
      <c r="AA11" s="174"/>
      <c r="AB11" s="174"/>
      <c r="AC11" s="174"/>
      <c r="AD11" s="174"/>
      <c r="AE11" s="174"/>
      <c r="AF11" s="174"/>
      <c r="AG11" s="174"/>
      <c r="AH11" s="174"/>
      <c r="AI11" s="174"/>
      <c r="AJ11" s="174"/>
      <c r="AK11" s="174"/>
      <c r="AL11" s="174"/>
    </row>
    <row r="12" spans="1:38" s="173" customFormat="1" ht="21.75" customHeight="1" x14ac:dyDescent="0.2">
      <c r="B12" s="184">
        <v>5</v>
      </c>
      <c r="C12" s="197"/>
      <c r="D12" s="198"/>
      <c r="E12" s="198"/>
      <c r="F12" s="199"/>
      <c r="G12" s="199"/>
      <c r="H12" s="199"/>
      <c r="I12" s="200"/>
      <c r="J12" s="185">
        <v>1696</v>
      </c>
      <c r="K12" s="379">
        <v>0.22</v>
      </c>
      <c r="L12" s="212">
        <f t="shared" si="0"/>
        <v>0</v>
      </c>
      <c r="M12" s="213">
        <f t="shared" si="1"/>
        <v>0</v>
      </c>
      <c r="N12" s="174">
        <f>IFERROR(L12*'Project Summary'!$M$7+M12*'Project Summary'!$M$8,"")</f>
        <v>0</v>
      </c>
      <c r="O12" s="187" t="str">
        <f>IFERROR(N12*'Project Summary'!$F$37/'Project Summary'!$E$37,"")</f>
        <v/>
      </c>
      <c r="P12" s="174"/>
      <c r="Q12" s="174"/>
      <c r="R12" s="174"/>
      <c r="S12" s="174"/>
      <c r="T12" s="174"/>
      <c r="U12" s="174"/>
      <c r="V12" s="174"/>
      <c r="W12" s="174"/>
      <c r="X12" s="174"/>
      <c r="Y12" s="174"/>
      <c r="Z12" s="174"/>
      <c r="AA12" s="174"/>
      <c r="AB12" s="174"/>
      <c r="AC12" s="174"/>
      <c r="AD12" s="174"/>
      <c r="AE12" s="174"/>
      <c r="AF12" s="174"/>
      <c r="AG12" s="174"/>
      <c r="AH12" s="174"/>
      <c r="AI12" s="174"/>
      <c r="AJ12" s="174"/>
      <c r="AK12" s="174"/>
      <c r="AL12" s="174"/>
    </row>
    <row r="13" spans="1:38" s="173" customFormat="1" ht="21.75" customHeight="1" x14ac:dyDescent="0.2">
      <c r="B13" s="184">
        <v>6</v>
      </c>
      <c r="C13" s="197"/>
      <c r="D13" s="198"/>
      <c r="E13" s="198"/>
      <c r="F13" s="199"/>
      <c r="G13" s="199"/>
      <c r="H13" s="199"/>
      <c r="I13" s="200"/>
      <c r="J13" s="185">
        <v>1696</v>
      </c>
      <c r="K13" s="379">
        <v>0.22</v>
      </c>
      <c r="L13" s="212">
        <f t="shared" si="0"/>
        <v>0</v>
      </c>
      <c r="M13" s="213">
        <f t="shared" si="1"/>
        <v>0</v>
      </c>
      <c r="N13" s="174">
        <f>IFERROR(L13*'Project Summary'!$M$7+M13*'Project Summary'!$M$8,"")</f>
        <v>0</v>
      </c>
      <c r="O13" s="187" t="str">
        <f>IFERROR(N13*'Project Summary'!$F$37/'Project Summary'!$E$37,"")</f>
        <v/>
      </c>
      <c r="P13" s="174"/>
      <c r="Q13" s="174"/>
      <c r="R13" s="174"/>
      <c r="S13" s="174"/>
      <c r="T13" s="174"/>
      <c r="U13" s="174"/>
      <c r="V13" s="174"/>
      <c r="W13" s="174"/>
      <c r="X13" s="174"/>
      <c r="Y13" s="174"/>
      <c r="Z13" s="174"/>
      <c r="AA13" s="174"/>
      <c r="AB13" s="174"/>
      <c r="AC13" s="174"/>
      <c r="AD13" s="174"/>
      <c r="AE13" s="174"/>
      <c r="AF13" s="174"/>
      <c r="AG13" s="174"/>
      <c r="AH13" s="174"/>
      <c r="AI13" s="174"/>
      <c r="AJ13" s="174"/>
      <c r="AK13" s="174"/>
      <c r="AL13" s="174"/>
    </row>
    <row r="14" spans="1:38" s="173" customFormat="1" ht="21.75" customHeight="1" x14ac:dyDescent="0.2">
      <c r="B14" s="184">
        <v>7</v>
      </c>
      <c r="C14" s="197"/>
      <c r="D14" s="198"/>
      <c r="E14" s="198"/>
      <c r="F14" s="199"/>
      <c r="G14" s="199"/>
      <c r="H14" s="199"/>
      <c r="I14" s="200"/>
      <c r="J14" s="185">
        <v>1696</v>
      </c>
      <c r="K14" s="379">
        <v>0.22</v>
      </c>
      <c r="L14" s="212">
        <f t="shared" si="0"/>
        <v>0</v>
      </c>
      <c r="M14" s="213">
        <f t="shared" si="1"/>
        <v>0</v>
      </c>
      <c r="N14" s="174">
        <f>IFERROR(L14*'Project Summary'!$M$7+M14*'Project Summary'!$M$8,"")</f>
        <v>0</v>
      </c>
      <c r="O14" s="187" t="str">
        <f>IFERROR(N14*'Project Summary'!$F$37/'Project Summary'!$E$37,"")</f>
        <v/>
      </c>
      <c r="P14" s="174"/>
      <c r="Q14" s="174"/>
      <c r="R14" s="174"/>
      <c r="S14" s="174"/>
      <c r="T14" s="174"/>
      <c r="U14" s="174"/>
      <c r="V14" s="174"/>
      <c r="W14" s="174"/>
      <c r="X14" s="174"/>
      <c r="Y14" s="174"/>
      <c r="Z14" s="174"/>
      <c r="AA14" s="174"/>
      <c r="AB14" s="174"/>
      <c r="AC14" s="174"/>
      <c r="AD14" s="174"/>
      <c r="AE14" s="174"/>
      <c r="AF14" s="174"/>
      <c r="AG14" s="174"/>
      <c r="AH14" s="174"/>
      <c r="AI14" s="174"/>
      <c r="AJ14" s="174"/>
      <c r="AK14" s="174"/>
      <c r="AL14" s="174"/>
    </row>
    <row r="15" spans="1:38" s="173" customFormat="1" ht="21.75" customHeight="1" x14ac:dyDescent="0.2">
      <c r="B15" s="184">
        <v>8</v>
      </c>
      <c r="C15" s="197"/>
      <c r="D15" s="198"/>
      <c r="E15" s="198"/>
      <c r="F15" s="199"/>
      <c r="G15" s="199"/>
      <c r="H15" s="199"/>
      <c r="I15" s="200"/>
      <c r="J15" s="185">
        <v>1696</v>
      </c>
      <c r="K15" s="379">
        <v>0.22</v>
      </c>
      <c r="L15" s="212">
        <f t="shared" si="0"/>
        <v>0</v>
      </c>
      <c r="M15" s="213">
        <f t="shared" si="1"/>
        <v>0</v>
      </c>
      <c r="N15" s="174">
        <f>IFERROR(L15*'Project Summary'!$M$7+M15*'Project Summary'!$M$8,"")</f>
        <v>0</v>
      </c>
      <c r="O15" s="187" t="str">
        <f>IFERROR(N15*'Project Summary'!$F$37/'Project Summary'!$E$37,"")</f>
        <v/>
      </c>
      <c r="P15" s="174"/>
      <c r="Q15" s="174"/>
      <c r="R15" s="174"/>
      <c r="S15" s="174"/>
      <c r="T15" s="174"/>
      <c r="U15" s="174"/>
      <c r="V15" s="174"/>
      <c r="W15" s="174"/>
      <c r="X15" s="174"/>
      <c r="Y15" s="174"/>
      <c r="Z15" s="174"/>
      <c r="AA15" s="174"/>
      <c r="AB15" s="174"/>
      <c r="AC15" s="174"/>
      <c r="AD15" s="174"/>
      <c r="AE15" s="174"/>
      <c r="AF15" s="174"/>
      <c r="AG15" s="174"/>
      <c r="AH15" s="174"/>
      <c r="AI15" s="174"/>
      <c r="AJ15" s="174"/>
      <c r="AK15" s="174"/>
      <c r="AL15" s="174"/>
    </row>
    <row r="16" spans="1:38" s="173" customFormat="1" ht="21.75" customHeight="1" x14ac:dyDescent="0.2">
      <c r="B16" s="184">
        <v>9</v>
      </c>
      <c r="C16" s="197"/>
      <c r="D16" s="198"/>
      <c r="E16" s="198"/>
      <c r="F16" s="199"/>
      <c r="G16" s="199"/>
      <c r="H16" s="199"/>
      <c r="I16" s="200"/>
      <c r="J16" s="185">
        <v>1696</v>
      </c>
      <c r="K16" s="379">
        <v>0.22</v>
      </c>
      <c r="L16" s="212">
        <f t="shared" si="0"/>
        <v>0</v>
      </c>
      <c r="M16" s="213">
        <f t="shared" si="1"/>
        <v>0</v>
      </c>
      <c r="N16" s="174">
        <f>IFERROR(L16*'Project Summary'!$M$7+M16*'Project Summary'!$M$8,"")</f>
        <v>0</v>
      </c>
      <c r="O16" s="187" t="str">
        <f>IFERROR(N16*'Project Summary'!$F$37/'Project Summary'!$E$37,"")</f>
        <v/>
      </c>
      <c r="P16" s="174"/>
      <c r="Q16" s="174"/>
      <c r="R16" s="174"/>
      <c r="S16" s="174"/>
      <c r="T16" s="174"/>
      <c r="U16" s="174"/>
      <c r="V16" s="174"/>
      <c r="W16" s="174"/>
      <c r="X16" s="174"/>
      <c r="Y16" s="174"/>
      <c r="Z16" s="174"/>
      <c r="AA16" s="174"/>
      <c r="AB16" s="174"/>
      <c r="AC16" s="174"/>
      <c r="AD16" s="174"/>
      <c r="AE16" s="174"/>
      <c r="AF16" s="174"/>
      <c r="AG16" s="174"/>
      <c r="AH16" s="174"/>
      <c r="AI16" s="174"/>
      <c r="AJ16" s="174"/>
      <c r="AK16" s="174"/>
      <c r="AL16" s="174"/>
    </row>
    <row r="17" spans="2:38" s="173" customFormat="1" ht="21.75" customHeight="1" thickBot="1" x14ac:dyDescent="0.25">
      <c r="B17" s="188">
        <v>10</v>
      </c>
      <c r="C17" s="202"/>
      <c r="D17" s="203"/>
      <c r="E17" s="203"/>
      <c r="F17" s="205"/>
      <c r="G17" s="205"/>
      <c r="H17" s="205"/>
      <c r="I17" s="206"/>
      <c r="J17" s="189">
        <v>1696</v>
      </c>
      <c r="K17" s="380">
        <v>0.22</v>
      </c>
      <c r="L17" s="214">
        <f t="shared" si="0"/>
        <v>0</v>
      </c>
      <c r="M17" s="215">
        <f t="shared" si="1"/>
        <v>0</v>
      </c>
      <c r="N17" s="174">
        <f>IFERROR(L17*'Project Summary'!$M$7+M17*'Project Summary'!$M$8,"")</f>
        <v>0</v>
      </c>
      <c r="O17" s="192" t="str">
        <f>IFERROR(N17*'Project Summary'!$F$37/'Project Summary'!$E$37,"")</f>
        <v/>
      </c>
      <c r="P17" s="174"/>
      <c r="Q17" s="174"/>
      <c r="R17" s="174"/>
      <c r="S17" s="174"/>
      <c r="T17" s="174"/>
      <c r="U17" s="174"/>
      <c r="V17" s="174"/>
      <c r="W17" s="174"/>
      <c r="X17" s="174"/>
      <c r="Y17" s="174"/>
      <c r="Z17" s="174"/>
      <c r="AA17" s="174"/>
      <c r="AB17" s="174"/>
      <c r="AC17" s="174"/>
      <c r="AD17" s="174"/>
      <c r="AE17" s="174"/>
      <c r="AF17" s="174"/>
      <c r="AG17" s="174"/>
      <c r="AH17" s="174"/>
      <c r="AI17" s="174"/>
      <c r="AJ17" s="174"/>
      <c r="AK17" s="174"/>
      <c r="AL17" s="174"/>
    </row>
    <row r="18" spans="2:38" s="173" customFormat="1" ht="22.15" customHeight="1" x14ac:dyDescent="0.2">
      <c r="B18" s="174"/>
      <c r="C18" s="174"/>
      <c r="D18" s="174"/>
      <c r="E18" s="174"/>
      <c r="F18" s="174"/>
      <c r="G18" s="174"/>
      <c r="H18" s="174"/>
      <c r="I18" s="174"/>
      <c r="J18" s="174"/>
      <c r="K18" s="174"/>
      <c r="L18" s="174"/>
      <c r="M18" s="174"/>
      <c r="N18" s="174"/>
      <c r="O18" s="174"/>
      <c r="P18" s="174"/>
      <c r="Q18" s="174"/>
      <c r="R18" s="174"/>
      <c r="S18" s="174"/>
      <c r="T18" s="174"/>
      <c r="U18" s="174"/>
      <c r="V18" s="174"/>
      <c r="W18" s="174"/>
      <c r="X18" s="174"/>
      <c r="Y18" s="174"/>
      <c r="Z18" s="174"/>
      <c r="AA18" s="174"/>
      <c r="AB18" s="174"/>
      <c r="AC18" s="174"/>
      <c r="AD18" s="174"/>
      <c r="AE18" s="174"/>
      <c r="AF18" s="174"/>
      <c r="AG18" s="174"/>
      <c r="AH18" s="174"/>
      <c r="AI18" s="174"/>
      <c r="AJ18" s="174"/>
      <c r="AK18" s="174"/>
      <c r="AL18" s="174"/>
    </row>
    <row r="19" spans="2:38" s="173" customFormat="1" ht="22.15" customHeight="1" x14ac:dyDescent="0.2">
      <c r="B19" s="174"/>
      <c r="C19" s="174"/>
      <c r="D19" s="174"/>
      <c r="E19" s="174"/>
      <c r="F19" s="174"/>
      <c r="G19" s="174"/>
      <c r="H19" s="174"/>
      <c r="I19" s="174"/>
      <c r="J19" s="174"/>
      <c r="K19" s="174"/>
      <c r="L19" s="174"/>
      <c r="M19" s="174"/>
      <c r="N19" s="174"/>
      <c r="O19" s="174"/>
      <c r="P19" s="174"/>
      <c r="Q19" s="174"/>
      <c r="R19" s="174"/>
      <c r="S19" s="174"/>
      <c r="T19" s="174"/>
      <c r="U19" s="174"/>
      <c r="V19" s="174"/>
      <c r="W19" s="174"/>
      <c r="X19" s="174"/>
      <c r="Y19" s="174"/>
      <c r="Z19" s="174"/>
      <c r="AA19" s="174"/>
      <c r="AB19" s="174"/>
      <c r="AC19" s="174"/>
      <c r="AD19" s="174"/>
      <c r="AE19" s="174"/>
      <c r="AF19" s="174"/>
      <c r="AG19" s="174"/>
      <c r="AH19" s="174"/>
      <c r="AI19" s="174"/>
      <c r="AJ19" s="174"/>
      <c r="AK19" s="174"/>
      <c r="AL19" s="174"/>
    </row>
    <row r="20" spans="2:38" ht="9" customHeight="1" x14ac:dyDescent="0.2">
      <c r="B20" s="174"/>
      <c r="C20" s="174"/>
      <c r="D20" s="174"/>
      <c r="E20" s="174"/>
      <c r="F20" s="174"/>
      <c r="G20" s="174"/>
      <c r="H20" s="174"/>
      <c r="I20" s="174"/>
      <c r="J20" s="174"/>
      <c r="K20" s="174"/>
      <c r="L20" s="174"/>
      <c r="M20" s="174"/>
      <c r="N20" s="174"/>
      <c r="O20" s="174"/>
      <c r="P20" s="174"/>
      <c r="Q20" s="174"/>
      <c r="R20" s="174"/>
      <c r="S20" s="174"/>
      <c r="T20" s="174"/>
      <c r="U20" s="174"/>
      <c r="V20" s="174"/>
      <c r="W20" s="174"/>
      <c r="X20" s="174"/>
      <c r="Y20" s="174"/>
      <c r="Z20" s="174"/>
      <c r="AA20" s="174"/>
      <c r="AB20" s="174"/>
      <c r="AC20" s="174"/>
      <c r="AD20" s="174"/>
      <c r="AE20" s="174"/>
      <c r="AF20" s="174"/>
      <c r="AG20" s="174"/>
      <c r="AH20" s="174"/>
      <c r="AI20" s="174"/>
      <c r="AJ20" s="174"/>
      <c r="AK20" s="174"/>
      <c r="AL20" s="174"/>
    </row>
    <row r="21" spans="2:38" x14ac:dyDescent="0.2">
      <c r="B21" s="174"/>
      <c r="C21" s="174"/>
      <c r="D21" s="174"/>
      <c r="E21" s="174"/>
      <c r="F21" s="174"/>
      <c r="G21" s="174"/>
      <c r="H21" s="174"/>
      <c r="I21" s="174"/>
      <c r="J21" s="174"/>
      <c r="K21" s="174"/>
      <c r="L21" s="174"/>
      <c r="M21" s="174"/>
      <c r="N21" s="174"/>
      <c r="O21" s="174"/>
      <c r="P21" s="174"/>
      <c r="Q21" s="174"/>
      <c r="R21" s="174"/>
      <c r="S21" s="174"/>
      <c r="T21" s="174"/>
      <c r="U21" s="174"/>
      <c r="V21" s="174"/>
      <c r="W21" s="174"/>
      <c r="X21" s="174"/>
      <c r="Y21" s="174"/>
      <c r="Z21" s="174"/>
      <c r="AA21" s="174"/>
      <c r="AB21" s="174"/>
      <c r="AC21" s="174"/>
      <c r="AD21" s="174"/>
      <c r="AE21" s="174"/>
      <c r="AF21" s="174"/>
      <c r="AG21" s="174"/>
      <c r="AH21" s="174"/>
      <c r="AI21" s="174"/>
      <c r="AJ21" s="174"/>
      <c r="AK21" s="174"/>
      <c r="AL21" s="174"/>
    </row>
    <row r="22" spans="2:38" x14ac:dyDescent="0.2">
      <c r="B22" s="174"/>
      <c r="C22" s="174"/>
      <c r="D22" s="174"/>
      <c r="E22" s="174"/>
      <c r="F22" s="174"/>
      <c r="G22" s="174"/>
      <c r="H22" s="174"/>
      <c r="I22" s="174"/>
      <c r="J22" s="174"/>
      <c r="K22" s="174"/>
      <c r="L22" s="174"/>
      <c r="M22" s="174"/>
      <c r="N22" s="174"/>
      <c r="O22" s="174"/>
      <c r="P22" s="174"/>
      <c r="Q22" s="174"/>
      <c r="R22" s="174"/>
      <c r="S22" s="174"/>
      <c r="T22" s="174"/>
      <c r="U22" s="174"/>
      <c r="V22" s="174"/>
      <c r="W22" s="174"/>
      <c r="X22" s="174"/>
      <c r="Y22" s="174"/>
      <c r="Z22" s="174"/>
      <c r="AA22" s="174"/>
      <c r="AB22" s="174"/>
      <c r="AC22" s="174"/>
      <c r="AD22" s="174"/>
      <c r="AE22" s="174"/>
      <c r="AF22" s="174"/>
      <c r="AG22" s="174"/>
      <c r="AH22" s="174"/>
      <c r="AI22" s="174"/>
      <c r="AJ22" s="174"/>
      <c r="AK22" s="174"/>
      <c r="AL22" s="174"/>
    </row>
    <row r="23" spans="2:38" x14ac:dyDescent="0.2">
      <c r="B23" s="174"/>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174"/>
      <c r="AB23" s="174"/>
      <c r="AC23" s="174"/>
      <c r="AD23" s="174"/>
      <c r="AE23" s="174"/>
      <c r="AF23" s="174"/>
      <c r="AG23" s="174"/>
      <c r="AH23" s="174"/>
      <c r="AI23" s="174"/>
      <c r="AJ23" s="174"/>
      <c r="AK23" s="174"/>
      <c r="AL23" s="174"/>
    </row>
    <row r="24" spans="2:38" x14ac:dyDescent="0.2">
      <c r="B24" s="174"/>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174"/>
      <c r="AB24" s="174"/>
      <c r="AC24" s="174"/>
      <c r="AD24" s="174"/>
      <c r="AE24" s="174"/>
      <c r="AF24" s="174"/>
      <c r="AG24" s="174"/>
      <c r="AH24" s="174"/>
      <c r="AI24" s="174"/>
      <c r="AJ24" s="174"/>
      <c r="AK24" s="174"/>
      <c r="AL24" s="174"/>
    </row>
    <row r="25" spans="2:38" x14ac:dyDescent="0.2">
      <c r="B25" s="174"/>
      <c r="C25" s="174"/>
      <c r="D25" s="174"/>
      <c r="E25" s="174"/>
      <c r="F25" s="174"/>
      <c r="G25" s="174"/>
      <c r="H25" s="174"/>
      <c r="I25" s="174"/>
      <c r="J25" s="174"/>
      <c r="K25" s="174"/>
      <c r="L25" s="174"/>
      <c r="M25" s="174"/>
      <c r="N25" s="174"/>
      <c r="O25" s="174"/>
      <c r="P25" s="174"/>
      <c r="Q25" s="174"/>
      <c r="R25" s="174"/>
      <c r="S25" s="174"/>
      <c r="T25" s="174"/>
      <c r="U25" s="174"/>
      <c r="V25" s="174"/>
      <c r="W25" s="174"/>
      <c r="X25" s="174"/>
      <c r="Y25" s="174"/>
      <c r="Z25" s="174"/>
      <c r="AA25" s="174"/>
      <c r="AB25" s="174"/>
      <c r="AC25" s="174"/>
      <c r="AD25" s="174"/>
      <c r="AE25" s="174"/>
      <c r="AF25" s="174"/>
      <c r="AG25" s="174"/>
      <c r="AH25" s="174"/>
      <c r="AI25" s="174"/>
      <c r="AJ25" s="174"/>
      <c r="AK25" s="174"/>
      <c r="AL25" s="174"/>
    </row>
    <row r="26" spans="2:38" x14ac:dyDescent="0.2">
      <c r="B26" s="174"/>
      <c r="C26" s="174"/>
      <c r="D26" s="174"/>
      <c r="E26" s="174"/>
      <c r="F26" s="174"/>
      <c r="G26" s="174"/>
      <c r="H26" s="174"/>
      <c r="I26" s="174"/>
      <c r="J26" s="174"/>
      <c r="K26" s="174"/>
      <c r="L26" s="174"/>
      <c r="M26" s="174"/>
      <c r="N26" s="174"/>
      <c r="O26" s="174"/>
      <c r="P26" s="174"/>
      <c r="Q26" s="174"/>
      <c r="R26" s="174"/>
      <c r="S26" s="174"/>
      <c r="T26" s="174"/>
      <c r="U26" s="174"/>
      <c r="V26" s="174"/>
      <c r="W26" s="174"/>
      <c r="X26" s="174"/>
      <c r="Y26" s="174"/>
      <c r="Z26" s="174"/>
      <c r="AA26" s="174"/>
      <c r="AB26" s="174"/>
      <c r="AC26" s="174"/>
      <c r="AD26" s="174"/>
      <c r="AE26" s="174"/>
      <c r="AF26" s="174"/>
      <c r="AG26" s="174"/>
      <c r="AH26" s="174"/>
      <c r="AI26" s="174"/>
      <c r="AJ26" s="174"/>
      <c r="AK26" s="174"/>
      <c r="AL26" s="174"/>
    </row>
    <row r="27" spans="2:38" x14ac:dyDescent="0.2">
      <c r="B27" s="174"/>
      <c r="C27" s="174"/>
      <c r="D27" s="174"/>
      <c r="E27" s="174"/>
      <c r="F27" s="174"/>
      <c r="G27" s="174"/>
      <c r="H27" s="174"/>
      <c r="I27" s="174"/>
      <c r="J27" s="174"/>
      <c r="K27" s="174"/>
      <c r="L27" s="174"/>
      <c r="M27" s="174"/>
      <c r="N27" s="174"/>
      <c r="O27" s="174"/>
      <c r="P27" s="174"/>
      <c r="Q27" s="174"/>
      <c r="R27" s="174"/>
      <c r="S27" s="174"/>
      <c r="T27" s="174"/>
      <c r="U27" s="174"/>
      <c r="V27" s="174"/>
      <c r="W27" s="174"/>
      <c r="X27" s="174"/>
      <c r="Y27" s="174"/>
      <c r="Z27" s="174"/>
      <c r="AA27" s="174"/>
      <c r="AB27" s="174"/>
      <c r="AC27" s="174"/>
      <c r="AD27" s="174"/>
      <c r="AE27" s="174"/>
      <c r="AF27" s="174"/>
      <c r="AG27" s="174"/>
      <c r="AH27" s="174"/>
      <c r="AI27" s="174"/>
      <c r="AJ27" s="174"/>
      <c r="AK27" s="174"/>
      <c r="AL27" s="174"/>
    </row>
    <row r="28" spans="2:38" x14ac:dyDescent="0.2">
      <c r="B28" s="174"/>
      <c r="C28" s="174"/>
      <c r="D28" s="174"/>
      <c r="E28" s="174"/>
      <c r="F28" s="174"/>
      <c r="G28" s="174"/>
      <c r="H28" s="174"/>
      <c r="I28" s="174"/>
      <c r="J28" s="174"/>
      <c r="K28" s="174"/>
      <c r="L28" s="174"/>
      <c r="M28" s="174"/>
      <c r="N28" s="174"/>
      <c r="O28" s="174"/>
      <c r="P28" s="174"/>
      <c r="Q28" s="174"/>
      <c r="R28" s="174"/>
      <c r="S28" s="174"/>
      <c r="T28" s="174"/>
      <c r="U28" s="174"/>
      <c r="V28" s="174"/>
      <c r="W28" s="174"/>
      <c r="X28" s="174"/>
      <c r="Y28" s="174"/>
      <c r="Z28" s="174"/>
      <c r="AA28" s="174"/>
      <c r="AB28" s="174"/>
      <c r="AC28" s="174"/>
      <c r="AD28" s="174"/>
      <c r="AE28" s="174"/>
      <c r="AF28" s="174"/>
      <c r="AG28" s="174"/>
      <c r="AH28" s="174"/>
      <c r="AI28" s="174"/>
      <c r="AJ28" s="174"/>
      <c r="AK28" s="174"/>
      <c r="AL28" s="174"/>
    </row>
    <row r="29" spans="2:38" x14ac:dyDescent="0.2">
      <c r="B29" s="174"/>
      <c r="C29" s="174"/>
      <c r="D29" s="174"/>
      <c r="E29" s="174"/>
      <c r="F29" s="174"/>
      <c r="G29" s="174"/>
      <c r="H29" s="174"/>
      <c r="I29" s="174"/>
      <c r="J29" s="174"/>
      <c r="K29" s="174"/>
      <c r="L29" s="174"/>
      <c r="M29" s="174"/>
      <c r="N29" s="174"/>
      <c r="O29" s="174"/>
      <c r="P29" s="174"/>
      <c r="Q29" s="174"/>
      <c r="R29" s="174"/>
      <c r="S29" s="174"/>
      <c r="T29" s="174"/>
      <c r="U29" s="174"/>
      <c r="V29" s="174"/>
      <c r="W29" s="174"/>
      <c r="X29" s="174"/>
      <c r="Y29" s="174"/>
      <c r="Z29" s="174"/>
      <c r="AA29" s="174"/>
      <c r="AB29" s="174"/>
      <c r="AC29" s="174"/>
      <c r="AD29" s="174"/>
      <c r="AE29" s="174"/>
      <c r="AF29" s="174"/>
      <c r="AG29" s="174"/>
      <c r="AH29" s="174"/>
      <c r="AI29" s="174"/>
      <c r="AJ29" s="174"/>
      <c r="AK29" s="174"/>
      <c r="AL29" s="174"/>
    </row>
    <row r="30" spans="2:38" x14ac:dyDescent="0.2">
      <c r="B30" s="174"/>
      <c r="C30" s="174"/>
      <c r="D30" s="174"/>
      <c r="E30" s="174"/>
      <c r="F30" s="174"/>
      <c r="G30" s="174"/>
      <c r="H30" s="174"/>
      <c r="I30" s="174"/>
      <c r="J30" s="174"/>
      <c r="K30" s="174"/>
      <c r="L30" s="174"/>
      <c r="M30" s="174"/>
      <c r="N30" s="174"/>
      <c r="O30" s="174"/>
      <c r="P30" s="174"/>
      <c r="Q30" s="174"/>
      <c r="R30" s="174"/>
      <c r="S30" s="174"/>
      <c r="T30" s="174"/>
      <c r="U30" s="174"/>
      <c r="V30" s="174"/>
      <c r="W30" s="174"/>
      <c r="X30" s="174"/>
      <c r="Y30" s="174"/>
      <c r="Z30" s="174"/>
      <c r="AA30" s="174"/>
      <c r="AB30" s="174"/>
      <c r="AC30" s="174"/>
      <c r="AD30" s="174"/>
      <c r="AE30" s="174"/>
      <c r="AF30" s="174"/>
      <c r="AG30" s="174"/>
      <c r="AH30" s="174"/>
      <c r="AI30" s="174"/>
      <c r="AJ30" s="174"/>
      <c r="AK30" s="174"/>
      <c r="AL30" s="174"/>
    </row>
    <row r="31" spans="2:38" x14ac:dyDescent="0.2">
      <c r="B31" s="174"/>
      <c r="C31" s="174"/>
      <c r="D31" s="174"/>
      <c r="E31" s="174"/>
      <c r="F31" s="174"/>
      <c r="G31" s="174"/>
      <c r="H31" s="174"/>
      <c r="I31" s="174"/>
      <c r="J31" s="174"/>
      <c r="K31" s="174"/>
      <c r="L31" s="174"/>
      <c r="M31" s="174"/>
      <c r="N31" s="174"/>
      <c r="O31" s="174"/>
      <c r="P31" s="174"/>
      <c r="Q31" s="174"/>
      <c r="R31" s="174"/>
      <c r="S31" s="174"/>
      <c r="T31" s="174"/>
      <c r="U31" s="174"/>
      <c r="V31" s="174"/>
      <c r="W31" s="174"/>
      <c r="X31" s="174"/>
      <c r="Y31" s="174"/>
      <c r="Z31" s="174"/>
      <c r="AA31" s="174"/>
      <c r="AB31" s="174"/>
      <c r="AC31" s="174"/>
      <c r="AD31" s="174"/>
      <c r="AE31" s="174"/>
      <c r="AF31" s="174"/>
      <c r="AG31" s="174"/>
      <c r="AH31" s="174"/>
      <c r="AI31" s="174"/>
      <c r="AJ31" s="174"/>
      <c r="AK31" s="174"/>
      <c r="AL31" s="174"/>
    </row>
    <row r="32" spans="2:38" x14ac:dyDescent="0.2">
      <c r="B32" s="174"/>
      <c r="C32" s="174"/>
      <c r="D32" s="174"/>
      <c r="E32" s="174"/>
      <c r="F32" s="174"/>
      <c r="G32" s="174"/>
      <c r="H32" s="174"/>
      <c r="I32" s="174"/>
      <c r="J32" s="174"/>
      <c r="K32" s="174"/>
      <c r="L32" s="174"/>
      <c r="M32" s="174"/>
      <c r="N32" s="174"/>
      <c r="O32" s="174"/>
      <c r="P32" s="174"/>
      <c r="Q32" s="174"/>
      <c r="R32" s="174"/>
      <c r="S32" s="174"/>
      <c r="T32" s="174"/>
      <c r="U32" s="174"/>
      <c r="V32" s="174"/>
      <c r="W32" s="174"/>
      <c r="X32" s="174"/>
      <c r="Y32" s="174"/>
      <c r="Z32" s="174"/>
      <c r="AA32" s="174"/>
      <c r="AB32" s="174"/>
      <c r="AC32" s="174"/>
      <c r="AD32" s="174"/>
      <c r="AE32" s="174"/>
      <c r="AF32" s="174"/>
      <c r="AG32" s="174"/>
      <c r="AH32" s="174"/>
      <c r="AI32" s="174"/>
      <c r="AJ32" s="174"/>
      <c r="AK32" s="174"/>
      <c r="AL32" s="174"/>
    </row>
    <row r="33" spans="2:38" x14ac:dyDescent="0.2">
      <c r="B33" s="174"/>
      <c r="C33" s="174"/>
      <c r="D33" s="174"/>
      <c r="E33" s="174"/>
      <c r="F33" s="174"/>
      <c r="G33" s="174"/>
      <c r="H33" s="174"/>
      <c r="I33" s="174"/>
      <c r="J33" s="174"/>
      <c r="K33" s="174"/>
      <c r="L33" s="174"/>
      <c r="M33" s="174"/>
      <c r="N33" s="174"/>
      <c r="O33" s="174"/>
      <c r="P33" s="174"/>
      <c r="Q33" s="174"/>
      <c r="R33" s="174"/>
      <c r="S33" s="174"/>
      <c r="T33" s="174"/>
      <c r="U33" s="174"/>
      <c r="V33" s="174"/>
      <c r="W33" s="174"/>
      <c r="X33" s="174"/>
      <c r="Y33" s="174"/>
      <c r="Z33" s="174"/>
      <c r="AA33" s="174"/>
      <c r="AB33" s="174"/>
      <c r="AC33" s="174"/>
      <c r="AD33" s="174"/>
      <c r="AE33" s="174"/>
      <c r="AF33" s="174"/>
      <c r="AG33" s="174"/>
      <c r="AH33" s="174"/>
      <c r="AI33" s="174"/>
      <c r="AJ33" s="174"/>
      <c r="AK33" s="174"/>
      <c r="AL33" s="174"/>
    </row>
    <row r="34" spans="2:38" x14ac:dyDescent="0.2">
      <c r="B34" s="174"/>
      <c r="C34" s="174"/>
      <c r="D34" s="174"/>
      <c r="E34" s="174"/>
      <c r="F34" s="174"/>
      <c r="G34" s="174"/>
      <c r="H34" s="174"/>
      <c r="I34" s="174"/>
      <c r="J34" s="174"/>
      <c r="K34" s="174"/>
      <c r="L34" s="174"/>
      <c r="M34" s="174"/>
      <c r="N34" s="174"/>
      <c r="O34" s="174"/>
      <c r="P34" s="174"/>
      <c r="Q34" s="174"/>
      <c r="R34" s="174"/>
      <c r="S34" s="174"/>
      <c r="T34" s="174"/>
      <c r="U34" s="174"/>
      <c r="V34" s="174"/>
      <c r="W34" s="174"/>
      <c r="X34" s="174"/>
      <c r="Y34" s="174"/>
      <c r="Z34" s="174"/>
      <c r="AA34" s="174"/>
      <c r="AB34" s="174"/>
      <c r="AC34" s="174"/>
      <c r="AD34" s="174"/>
      <c r="AE34" s="174"/>
      <c r="AF34" s="174"/>
      <c r="AG34" s="174"/>
      <c r="AH34" s="174"/>
      <c r="AI34" s="174"/>
      <c r="AJ34" s="174"/>
      <c r="AK34" s="174"/>
      <c r="AL34" s="174"/>
    </row>
    <row r="35" spans="2:38" x14ac:dyDescent="0.2">
      <c r="B35" s="174"/>
      <c r="C35" s="174"/>
      <c r="D35" s="174"/>
      <c r="E35" s="174"/>
      <c r="F35" s="174"/>
      <c r="G35" s="174"/>
      <c r="H35" s="174"/>
      <c r="I35" s="174"/>
      <c r="J35" s="174"/>
      <c r="K35" s="174"/>
      <c r="L35" s="174"/>
      <c r="M35" s="174"/>
      <c r="N35" s="174"/>
      <c r="O35" s="174"/>
      <c r="P35" s="174"/>
      <c r="Q35" s="174"/>
      <c r="R35" s="174"/>
      <c r="S35" s="174"/>
      <c r="T35" s="174"/>
      <c r="U35" s="174"/>
      <c r="V35" s="174"/>
      <c r="W35" s="174"/>
      <c r="X35" s="174"/>
      <c r="Y35" s="174"/>
      <c r="Z35" s="174"/>
      <c r="AA35" s="174"/>
      <c r="AB35" s="174"/>
      <c r="AC35" s="174"/>
      <c r="AD35" s="174"/>
      <c r="AE35" s="174"/>
      <c r="AF35" s="174"/>
      <c r="AG35" s="174"/>
      <c r="AH35" s="174"/>
      <c r="AI35" s="174"/>
      <c r="AJ35" s="174"/>
      <c r="AK35" s="174"/>
      <c r="AL35" s="174"/>
    </row>
    <row r="36" spans="2:38" x14ac:dyDescent="0.2">
      <c r="B36" s="174"/>
      <c r="C36" s="174"/>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4"/>
    </row>
    <row r="37" spans="2:38" x14ac:dyDescent="0.2">
      <c r="B37" s="174"/>
      <c r="C37" s="174"/>
      <c r="D37" s="174"/>
      <c r="E37" s="174"/>
      <c r="F37" s="174"/>
      <c r="G37" s="174"/>
      <c r="H37" s="174"/>
      <c r="I37" s="174"/>
      <c r="J37" s="174"/>
      <c r="K37" s="174"/>
      <c r="L37" s="174"/>
      <c r="M37" s="174"/>
      <c r="N37" s="174"/>
      <c r="O37" s="174"/>
      <c r="P37" s="174"/>
      <c r="Q37" s="174"/>
      <c r="R37" s="174"/>
      <c r="S37" s="174"/>
      <c r="T37" s="174"/>
      <c r="U37" s="174"/>
      <c r="V37" s="174"/>
      <c r="W37" s="174"/>
      <c r="X37" s="174"/>
      <c r="Y37" s="174"/>
      <c r="Z37" s="174"/>
      <c r="AA37" s="174"/>
      <c r="AB37" s="174"/>
      <c r="AC37" s="174"/>
      <c r="AD37" s="174"/>
      <c r="AE37" s="174"/>
      <c r="AF37" s="174"/>
      <c r="AG37" s="174"/>
      <c r="AH37" s="174"/>
      <c r="AI37" s="174"/>
      <c r="AJ37" s="174"/>
      <c r="AK37" s="174"/>
      <c r="AL37" s="174"/>
    </row>
    <row r="38" spans="2:38" x14ac:dyDescent="0.2">
      <c r="B38" s="174"/>
      <c r="C38" s="174"/>
      <c r="D38" s="174"/>
      <c r="E38" s="174"/>
      <c r="F38" s="174"/>
      <c r="G38" s="174"/>
      <c r="H38" s="174"/>
      <c r="I38" s="174"/>
      <c r="J38" s="174"/>
      <c r="K38" s="174"/>
      <c r="L38" s="174"/>
      <c r="M38" s="174"/>
      <c r="N38" s="174"/>
      <c r="O38" s="174"/>
      <c r="P38" s="174"/>
      <c r="Q38" s="174"/>
      <c r="R38" s="174"/>
      <c r="S38" s="174"/>
      <c r="T38" s="174"/>
      <c r="U38" s="174"/>
      <c r="V38" s="174"/>
      <c r="W38" s="174"/>
      <c r="X38" s="174"/>
      <c r="Y38" s="174"/>
      <c r="Z38" s="174"/>
      <c r="AA38" s="174"/>
      <c r="AB38" s="174"/>
      <c r="AC38" s="174"/>
      <c r="AD38" s="174"/>
      <c r="AE38" s="174"/>
      <c r="AF38" s="174"/>
      <c r="AG38" s="174"/>
      <c r="AH38" s="174"/>
      <c r="AI38" s="174"/>
      <c r="AJ38" s="174"/>
      <c r="AK38" s="174"/>
      <c r="AL38" s="174"/>
    </row>
    <row r="39" spans="2:38" x14ac:dyDescent="0.2">
      <c r="B39" s="174"/>
      <c r="C39" s="174"/>
      <c r="D39" s="174"/>
      <c r="E39" s="174"/>
      <c r="F39" s="174"/>
      <c r="G39" s="174"/>
      <c r="H39" s="174"/>
      <c r="I39" s="174"/>
      <c r="J39" s="174"/>
      <c r="K39" s="174"/>
      <c r="L39" s="174"/>
      <c r="M39" s="174"/>
      <c r="N39" s="174"/>
      <c r="O39" s="174"/>
      <c r="P39" s="174"/>
      <c r="Q39" s="174"/>
      <c r="R39" s="174"/>
      <c r="S39" s="174"/>
      <c r="T39" s="174"/>
      <c r="U39" s="174"/>
      <c r="V39" s="174"/>
      <c r="W39" s="174"/>
      <c r="X39" s="174"/>
      <c r="Y39" s="174"/>
      <c r="Z39" s="174"/>
      <c r="AA39" s="174"/>
      <c r="AB39" s="174"/>
      <c r="AC39" s="174"/>
      <c r="AD39" s="174"/>
      <c r="AE39" s="174"/>
      <c r="AF39" s="174"/>
      <c r="AG39" s="174"/>
      <c r="AH39" s="174"/>
      <c r="AI39" s="174"/>
      <c r="AJ39" s="174"/>
      <c r="AK39" s="174"/>
      <c r="AL39" s="174"/>
    </row>
    <row r="40" spans="2:38" x14ac:dyDescent="0.2">
      <c r="B40" s="174"/>
      <c r="C40" s="174"/>
      <c r="D40" s="174"/>
      <c r="E40" s="174"/>
      <c r="F40" s="174"/>
      <c r="G40" s="174"/>
      <c r="H40" s="174"/>
      <c r="I40" s="174"/>
      <c r="J40" s="174"/>
      <c r="K40" s="174"/>
      <c r="L40" s="174"/>
      <c r="M40" s="174"/>
      <c r="N40" s="174"/>
      <c r="O40" s="174"/>
      <c r="P40" s="174"/>
      <c r="Q40" s="174"/>
      <c r="R40" s="174"/>
      <c r="S40" s="174"/>
      <c r="T40" s="174"/>
      <c r="U40" s="174"/>
      <c r="V40" s="174"/>
      <c r="W40" s="174"/>
      <c r="X40" s="174"/>
      <c r="Y40" s="174"/>
      <c r="Z40" s="174"/>
      <c r="AA40" s="174"/>
      <c r="AB40" s="174"/>
      <c r="AC40" s="174"/>
      <c r="AD40" s="174"/>
      <c r="AE40" s="174"/>
      <c r="AF40" s="174"/>
      <c r="AG40" s="174"/>
      <c r="AH40" s="174"/>
      <c r="AI40" s="174"/>
      <c r="AJ40" s="174"/>
      <c r="AK40" s="174"/>
      <c r="AL40" s="174"/>
    </row>
    <row r="41" spans="2:38" x14ac:dyDescent="0.2">
      <c r="B41" s="174"/>
      <c r="C41" s="174"/>
      <c r="D41" s="174"/>
      <c r="E41" s="174"/>
      <c r="F41" s="174"/>
      <c r="G41" s="174"/>
      <c r="H41" s="174"/>
      <c r="I41" s="174"/>
      <c r="J41" s="174"/>
      <c r="K41" s="174"/>
      <c r="L41" s="174"/>
      <c r="M41" s="174"/>
      <c r="N41" s="174"/>
      <c r="O41" s="174"/>
      <c r="P41" s="174"/>
      <c r="Q41" s="174"/>
      <c r="R41" s="174"/>
      <c r="S41" s="174"/>
      <c r="T41" s="174"/>
      <c r="U41" s="174"/>
      <c r="V41" s="174"/>
      <c r="W41" s="174"/>
      <c r="X41" s="174"/>
      <c r="Y41" s="174"/>
      <c r="Z41" s="174"/>
      <c r="AA41" s="174"/>
      <c r="AB41" s="174"/>
      <c r="AC41" s="174"/>
      <c r="AD41" s="174"/>
      <c r="AE41" s="174"/>
      <c r="AF41" s="174"/>
      <c r="AG41" s="174"/>
      <c r="AH41" s="174"/>
      <c r="AI41" s="174"/>
      <c r="AJ41" s="174"/>
      <c r="AK41" s="174"/>
      <c r="AL41" s="174"/>
    </row>
    <row r="42" spans="2:38" x14ac:dyDescent="0.2">
      <c r="B42" s="174"/>
      <c r="C42" s="174"/>
      <c r="D42" s="174"/>
      <c r="E42" s="174"/>
      <c r="F42" s="174"/>
      <c r="G42" s="174"/>
      <c r="H42" s="174"/>
      <c r="I42" s="174"/>
      <c r="J42" s="174"/>
      <c r="K42" s="174"/>
      <c r="L42" s="174"/>
      <c r="M42" s="174"/>
      <c r="N42" s="174"/>
      <c r="O42" s="174"/>
      <c r="P42" s="174"/>
      <c r="Q42" s="174"/>
      <c r="R42" s="174"/>
      <c r="S42" s="174"/>
      <c r="T42" s="174"/>
      <c r="U42" s="174"/>
      <c r="V42" s="174"/>
      <c r="W42" s="174"/>
      <c r="X42" s="174"/>
      <c r="Y42" s="174"/>
      <c r="Z42" s="174"/>
      <c r="AA42" s="174"/>
      <c r="AB42" s="174"/>
      <c r="AC42" s="174"/>
      <c r="AD42" s="174"/>
      <c r="AE42" s="174"/>
      <c r="AF42" s="174"/>
      <c r="AG42" s="174"/>
      <c r="AH42" s="174"/>
      <c r="AI42" s="174"/>
      <c r="AJ42" s="174"/>
      <c r="AK42" s="174"/>
      <c r="AL42" s="174"/>
    </row>
    <row r="43" spans="2:38" x14ac:dyDescent="0.2">
      <c r="B43" s="174"/>
      <c r="C43" s="174"/>
      <c r="D43" s="174"/>
      <c r="E43" s="174"/>
      <c r="F43" s="174"/>
      <c r="G43" s="174"/>
      <c r="H43" s="174"/>
      <c r="I43" s="174"/>
      <c r="J43" s="174"/>
      <c r="K43" s="174"/>
      <c r="L43" s="174"/>
      <c r="M43" s="174"/>
      <c r="N43" s="174"/>
      <c r="O43" s="174"/>
      <c r="P43" s="174"/>
      <c r="Q43" s="174"/>
      <c r="R43" s="174"/>
      <c r="S43" s="174"/>
      <c r="T43" s="174"/>
      <c r="U43" s="174"/>
      <c r="V43" s="174"/>
      <c r="W43" s="174"/>
      <c r="X43" s="174"/>
      <c r="Y43" s="174"/>
      <c r="Z43" s="174"/>
      <c r="AA43" s="174"/>
      <c r="AB43" s="174"/>
      <c r="AC43" s="174"/>
      <c r="AD43" s="174"/>
      <c r="AE43" s="174"/>
      <c r="AF43" s="174"/>
      <c r="AG43" s="174"/>
      <c r="AH43" s="174"/>
      <c r="AI43" s="174"/>
      <c r="AJ43" s="174"/>
      <c r="AK43" s="174"/>
      <c r="AL43" s="174"/>
    </row>
    <row r="44" spans="2:38" x14ac:dyDescent="0.2">
      <c r="B44" s="174"/>
      <c r="C44" s="174"/>
      <c r="D44" s="174"/>
      <c r="E44" s="174"/>
      <c r="F44" s="174"/>
      <c r="G44" s="174"/>
      <c r="H44" s="174"/>
      <c r="I44" s="174"/>
      <c r="J44" s="174"/>
      <c r="K44" s="174"/>
      <c r="L44" s="174"/>
      <c r="M44" s="174"/>
      <c r="N44" s="174"/>
      <c r="O44" s="174"/>
      <c r="P44" s="174"/>
      <c r="Q44" s="174"/>
      <c r="R44" s="174"/>
      <c r="S44" s="174"/>
      <c r="T44" s="174"/>
      <c r="U44" s="174"/>
      <c r="V44" s="174"/>
      <c r="W44" s="174"/>
      <c r="X44" s="174"/>
      <c r="Y44" s="174"/>
      <c r="Z44" s="174"/>
      <c r="AA44" s="174"/>
      <c r="AB44" s="174"/>
      <c r="AC44" s="174"/>
      <c r="AD44" s="174"/>
      <c r="AE44" s="174"/>
      <c r="AF44" s="174"/>
      <c r="AG44" s="174"/>
      <c r="AH44" s="174"/>
      <c r="AI44" s="174"/>
      <c r="AJ44" s="174"/>
      <c r="AK44" s="174"/>
      <c r="AL44" s="174"/>
    </row>
    <row r="45" spans="2:38" x14ac:dyDescent="0.2">
      <c r="B45" s="174"/>
      <c r="C45" s="174"/>
      <c r="D45" s="174"/>
      <c r="E45" s="174"/>
      <c r="F45" s="174"/>
      <c r="G45" s="174"/>
      <c r="H45" s="174"/>
      <c r="I45" s="174"/>
      <c r="J45" s="174"/>
      <c r="K45" s="174"/>
      <c r="L45" s="174"/>
      <c r="M45" s="174"/>
      <c r="N45" s="174"/>
      <c r="O45" s="174"/>
      <c r="P45" s="174"/>
      <c r="Q45" s="174"/>
      <c r="R45" s="174"/>
      <c r="S45" s="174"/>
      <c r="T45" s="174"/>
      <c r="U45" s="174"/>
      <c r="V45" s="174"/>
      <c r="W45" s="174"/>
      <c r="X45" s="174"/>
      <c r="Y45" s="174"/>
      <c r="Z45" s="174"/>
      <c r="AA45" s="174"/>
      <c r="AB45" s="174"/>
      <c r="AC45" s="174"/>
      <c r="AD45" s="174"/>
      <c r="AE45" s="174"/>
      <c r="AF45" s="174"/>
      <c r="AG45" s="174"/>
      <c r="AH45" s="174"/>
      <c r="AI45" s="174"/>
      <c r="AJ45" s="174"/>
      <c r="AK45" s="174"/>
      <c r="AL45" s="174"/>
    </row>
    <row r="46" spans="2:38" x14ac:dyDescent="0.2">
      <c r="B46" s="174"/>
      <c r="C46" s="174"/>
      <c r="D46" s="174"/>
      <c r="E46" s="174"/>
      <c r="F46" s="174"/>
      <c r="G46" s="174"/>
      <c r="H46" s="174"/>
      <c r="I46" s="174"/>
      <c r="J46" s="174"/>
      <c r="K46" s="174"/>
      <c r="L46" s="174"/>
      <c r="M46" s="174"/>
      <c r="N46" s="174"/>
      <c r="O46" s="174"/>
      <c r="P46" s="174"/>
      <c r="Q46" s="174"/>
      <c r="R46" s="174"/>
      <c r="S46" s="174"/>
      <c r="T46" s="174"/>
      <c r="U46" s="174"/>
      <c r="V46" s="174"/>
      <c r="W46" s="174"/>
      <c r="X46" s="174"/>
      <c r="Y46" s="174"/>
      <c r="Z46" s="174"/>
      <c r="AA46" s="174"/>
      <c r="AB46" s="174"/>
      <c r="AC46" s="174"/>
      <c r="AD46" s="174"/>
      <c r="AE46" s="174"/>
      <c r="AF46" s="174"/>
      <c r="AG46" s="174"/>
      <c r="AH46" s="174"/>
      <c r="AI46" s="174"/>
      <c r="AJ46" s="174"/>
      <c r="AK46" s="174"/>
      <c r="AL46" s="174"/>
    </row>
    <row r="47" spans="2:38" x14ac:dyDescent="0.2">
      <c r="B47" s="174"/>
      <c r="C47" s="174"/>
      <c r="D47" s="174"/>
      <c r="E47" s="174"/>
      <c r="F47" s="174"/>
      <c r="G47" s="174"/>
      <c r="H47" s="174"/>
      <c r="I47" s="174"/>
      <c r="J47" s="174"/>
      <c r="K47" s="174"/>
      <c r="L47" s="174"/>
      <c r="M47" s="174"/>
      <c r="N47" s="174"/>
      <c r="O47" s="174"/>
      <c r="P47" s="174"/>
      <c r="Q47" s="174"/>
      <c r="R47" s="174"/>
      <c r="S47" s="174"/>
      <c r="T47" s="174"/>
      <c r="U47" s="174"/>
      <c r="V47" s="174"/>
      <c r="W47" s="174"/>
      <c r="X47" s="174"/>
      <c r="Y47" s="174"/>
      <c r="Z47" s="174"/>
      <c r="AA47" s="174"/>
      <c r="AB47" s="174"/>
      <c r="AC47" s="174"/>
      <c r="AD47" s="174"/>
      <c r="AE47" s="174"/>
      <c r="AF47" s="174"/>
      <c r="AG47" s="174"/>
      <c r="AH47" s="174"/>
      <c r="AI47" s="174"/>
      <c r="AJ47" s="174"/>
      <c r="AK47" s="174"/>
      <c r="AL47" s="174"/>
    </row>
    <row r="48" spans="2:38" x14ac:dyDescent="0.2">
      <c r="B48" s="174"/>
      <c r="C48" s="174"/>
      <c r="D48" s="174"/>
      <c r="E48" s="174"/>
      <c r="F48" s="174"/>
      <c r="G48" s="174"/>
      <c r="H48" s="174"/>
      <c r="I48" s="174"/>
      <c r="J48" s="174"/>
      <c r="K48" s="174"/>
      <c r="L48" s="174"/>
      <c r="M48" s="174"/>
      <c r="N48" s="174"/>
      <c r="O48" s="174"/>
      <c r="P48" s="174"/>
      <c r="Q48" s="174"/>
      <c r="R48" s="174"/>
      <c r="S48" s="174"/>
      <c r="T48" s="174"/>
      <c r="U48" s="174"/>
      <c r="V48" s="174"/>
      <c r="W48" s="174"/>
      <c r="X48" s="174"/>
      <c r="Y48" s="174"/>
      <c r="Z48" s="174"/>
      <c r="AA48" s="174"/>
      <c r="AB48" s="174"/>
      <c r="AC48" s="174"/>
      <c r="AD48" s="174"/>
      <c r="AE48" s="174"/>
      <c r="AF48" s="174"/>
      <c r="AG48" s="174"/>
      <c r="AH48" s="174"/>
      <c r="AI48" s="174"/>
      <c r="AJ48" s="174"/>
      <c r="AK48" s="174"/>
      <c r="AL48" s="174"/>
    </row>
    <row r="49" spans="2:38" x14ac:dyDescent="0.2">
      <c r="B49" s="174"/>
      <c r="C49" s="174"/>
      <c r="D49" s="174"/>
      <c r="E49" s="174"/>
      <c r="F49" s="174"/>
      <c r="G49" s="174"/>
      <c r="H49" s="174"/>
      <c r="I49" s="174"/>
      <c r="J49" s="174"/>
      <c r="K49" s="174"/>
      <c r="L49" s="174"/>
      <c r="M49" s="174"/>
      <c r="N49" s="174"/>
      <c r="O49" s="174"/>
      <c r="P49" s="174"/>
      <c r="Q49" s="174"/>
      <c r="R49" s="174"/>
      <c r="S49" s="174"/>
      <c r="T49" s="174"/>
      <c r="U49" s="174"/>
      <c r="V49" s="174"/>
      <c r="W49" s="174"/>
      <c r="X49" s="174"/>
      <c r="Y49" s="174"/>
      <c r="Z49" s="174"/>
      <c r="AA49" s="174"/>
      <c r="AB49" s="174"/>
      <c r="AC49" s="174"/>
      <c r="AD49" s="174"/>
      <c r="AE49" s="174"/>
      <c r="AF49" s="174"/>
      <c r="AG49" s="174"/>
      <c r="AH49" s="174"/>
      <c r="AI49" s="174"/>
      <c r="AJ49" s="174"/>
      <c r="AK49" s="174"/>
      <c r="AL49" s="174"/>
    </row>
    <row r="50" spans="2:38" x14ac:dyDescent="0.2">
      <c r="B50" s="174"/>
      <c r="C50" s="174"/>
      <c r="D50" s="174"/>
      <c r="E50" s="174"/>
      <c r="F50" s="174"/>
      <c r="G50" s="174"/>
      <c r="H50" s="174"/>
      <c r="I50" s="174"/>
      <c r="J50" s="174"/>
      <c r="K50" s="174"/>
      <c r="L50" s="174"/>
      <c r="M50" s="174"/>
      <c r="N50" s="174"/>
      <c r="O50" s="174"/>
      <c r="P50" s="174"/>
      <c r="Q50" s="174"/>
      <c r="R50" s="174"/>
      <c r="S50" s="174"/>
      <c r="T50" s="174"/>
      <c r="U50" s="174"/>
      <c r="V50" s="174"/>
      <c r="W50" s="174"/>
      <c r="X50" s="174"/>
      <c r="Y50" s="174"/>
      <c r="Z50" s="174"/>
      <c r="AA50" s="174"/>
      <c r="AB50" s="174"/>
      <c r="AC50" s="174"/>
      <c r="AD50" s="174"/>
      <c r="AE50" s="174"/>
      <c r="AF50" s="174"/>
      <c r="AG50" s="174"/>
      <c r="AH50" s="174"/>
      <c r="AI50" s="174"/>
      <c r="AJ50" s="174"/>
      <c r="AK50" s="174"/>
      <c r="AL50" s="174"/>
    </row>
    <row r="51" spans="2:38" x14ac:dyDescent="0.2">
      <c r="B51" s="174"/>
      <c r="C51" s="174"/>
      <c r="D51" s="174"/>
      <c r="E51" s="174"/>
      <c r="F51" s="174"/>
      <c r="G51" s="174"/>
      <c r="H51" s="174"/>
      <c r="I51" s="174"/>
      <c r="J51" s="174"/>
      <c r="K51" s="174"/>
      <c r="L51" s="174"/>
      <c r="M51" s="174"/>
      <c r="N51" s="174"/>
      <c r="O51" s="174"/>
      <c r="P51" s="174"/>
      <c r="Q51" s="174"/>
      <c r="R51" s="174"/>
      <c r="S51" s="174"/>
      <c r="T51" s="174"/>
      <c r="U51" s="174"/>
      <c r="V51" s="174"/>
      <c r="W51" s="174"/>
      <c r="X51" s="174"/>
      <c r="Y51" s="174"/>
      <c r="Z51" s="174"/>
      <c r="AA51" s="174"/>
      <c r="AB51" s="174"/>
      <c r="AC51" s="174"/>
      <c r="AD51" s="174"/>
      <c r="AE51" s="174"/>
      <c r="AF51" s="174"/>
      <c r="AG51" s="174"/>
      <c r="AH51" s="174"/>
      <c r="AI51" s="174"/>
      <c r="AJ51" s="174"/>
      <c r="AK51" s="174"/>
      <c r="AL51" s="174"/>
    </row>
    <row r="52" spans="2:38" x14ac:dyDescent="0.2">
      <c r="B52" s="174"/>
      <c r="C52" s="174"/>
      <c r="D52" s="174"/>
      <c r="E52" s="174"/>
      <c r="F52" s="174"/>
      <c r="G52" s="174"/>
      <c r="H52" s="174"/>
      <c r="I52" s="174"/>
      <c r="J52" s="174"/>
      <c r="K52" s="174"/>
      <c r="L52" s="174"/>
      <c r="M52" s="174"/>
      <c r="N52" s="174"/>
      <c r="O52" s="174"/>
      <c r="P52" s="174"/>
      <c r="Q52" s="174"/>
      <c r="R52" s="174"/>
      <c r="S52" s="174"/>
      <c r="T52" s="174"/>
      <c r="U52" s="174"/>
      <c r="V52" s="174"/>
      <c r="W52" s="174"/>
      <c r="X52" s="174"/>
      <c r="Y52" s="174"/>
      <c r="Z52" s="174"/>
      <c r="AA52" s="174"/>
      <c r="AB52" s="174"/>
      <c r="AC52" s="174"/>
      <c r="AD52" s="174"/>
      <c r="AE52" s="174"/>
      <c r="AF52" s="174"/>
      <c r="AG52" s="174"/>
      <c r="AH52" s="174"/>
      <c r="AI52" s="174"/>
      <c r="AJ52" s="174"/>
      <c r="AK52" s="174"/>
      <c r="AL52" s="174"/>
    </row>
    <row r="53" spans="2:38" x14ac:dyDescent="0.2">
      <c r="B53" s="174"/>
      <c r="C53" s="174"/>
      <c r="D53" s="174"/>
      <c r="E53" s="174"/>
      <c r="F53" s="174"/>
      <c r="G53" s="174"/>
      <c r="H53" s="174"/>
      <c r="I53" s="174"/>
      <c r="J53" s="174"/>
      <c r="K53" s="174"/>
      <c r="L53" s="174"/>
      <c r="M53" s="174"/>
      <c r="N53" s="174"/>
      <c r="O53" s="174"/>
      <c r="P53" s="174"/>
      <c r="Q53" s="174"/>
      <c r="R53" s="174"/>
      <c r="S53" s="174"/>
      <c r="T53" s="174"/>
      <c r="U53" s="174"/>
      <c r="V53" s="174"/>
      <c r="W53" s="174"/>
      <c r="X53" s="174"/>
      <c r="Y53" s="174"/>
      <c r="Z53" s="174"/>
      <c r="AA53" s="174"/>
      <c r="AB53" s="174"/>
      <c r="AC53" s="174"/>
      <c r="AD53" s="174"/>
      <c r="AE53" s="174"/>
      <c r="AF53" s="174"/>
      <c r="AG53" s="174"/>
      <c r="AH53" s="174"/>
      <c r="AI53" s="174"/>
      <c r="AJ53" s="174"/>
      <c r="AK53" s="174"/>
      <c r="AL53" s="174"/>
    </row>
    <row r="54" spans="2:38" x14ac:dyDescent="0.2">
      <c r="B54" s="174"/>
      <c r="C54" s="174"/>
      <c r="D54" s="174"/>
      <c r="E54" s="174"/>
      <c r="F54" s="174"/>
      <c r="G54" s="174"/>
      <c r="H54" s="174"/>
      <c r="I54" s="174"/>
      <c r="J54" s="174"/>
      <c r="K54" s="174"/>
      <c r="L54" s="174"/>
      <c r="M54" s="174"/>
      <c r="N54" s="174"/>
      <c r="O54" s="174"/>
      <c r="P54" s="174"/>
      <c r="Q54" s="174"/>
      <c r="R54" s="174"/>
      <c r="S54" s="174"/>
      <c r="T54" s="174"/>
      <c r="U54" s="174"/>
      <c r="V54" s="174"/>
      <c r="W54" s="174"/>
      <c r="X54" s="174"/>
      <c r="Y54" s="174"/>
      <c r="Z54" s="174"/>
      <c r="AA54" s="174"/>
      <c r="AB54" s="174"/>
      <c r="AC54" s="174"/>
      <c r="AD54" s="174"/>
      <c r="AE54" s="174"/>
      <c r="AF54" s="174"/>
      <c r="AG54" s="174"/>
      <c r="AH54" s="174"/>
      <c r="AI54" s="174"/>
      <c r="AJ54" s="174"/>
      <c r="AK54" s="174"/>
      <c r="AL54" s="174"/>
    </row>
    <row r="55" spans="2:38" x14ac:dyDescent="0.2">
      <c r="B55" s="174"/>
      <c r="C55" s="174"/>
      <c r="D55" s="174"/>
      <c r="E55" s="174"/>
      <c r="F55" s="174"/>
      <c r="G55" s="174"/>
      <c r="H55" s="174"/>
      <c r="I55" s="174"/>
      <c r="J55" s="174"/>
      <c r="K55" s="174"/>
      <c r="L55" s="174"/>
      <c r="M55" s="174"/>
      <c r="N55" s="174"/>
      <c r="O55" s="174"/>
      <c r="P55" s="174"/>
      <c r="Q55" s="174"/>
      <c r="R55" s="174"/>
      <c r="S55" s="174"/>
      <c r="T55" s="174"/>
      <c r="U55" s="174"/>
      <c r="V55" s="174"/>
      <c r="W55" s="174"/>
      <c r="X55" s="174"/>
      <c r="Y55" s="174"/>
      <c r="Z55" s="174"/>
      <c r="AA55" s="174"/>
      <c r="AB55" s="174"/>
      <c r="AC55" s="174"/>
      <c r="AD55" s="174"/>
      <c r="AE55" s="174"/>
      <c r="AF55" s="174"/>
      <c r="AG55" s="174"/>
      <c r="AH55" s="174"/>
      <c r="AI55" s="174"/>
      <c r="AJ55" s="174"/>
      <c r="AK55" s="174"/>
      <c r="AL55" s="174"/>
    </row>
    <row r="56" spans="2:38" x14ac:dyDescent="0.2">
      <c r="B56" s="174"/>
      <c r="C56" s="174"/>
      <c r="D56" s="174"/>
      <c r="E56" s="174"/>
      <c r="F56" s="174"/>
      <c r="G56" s="174"/>
      <c r="H56" s="174"/>
      <c r="I56" s="174"/>
      <c r="J56" s="174"/>
      <c r="K56" s="174"/>
      <c r="L56" s="174"/>
      <c r="M56" s="174"/>
      <c r="N56" s="174"/>
      <c r="O56" s="174"/>
      <c r="P56" s="174"/>
      <c r="Q56" s="174"/>
      <c r="R56" s="174"/>
      <c r="S56" s="174"/>
      <c r="T56" s="174"/>
      <c r="U56" s="174"/>
      <c r="V56" s="174"/>
      <c r="W56" s="174"/>
      <c r="X56" s="174"/>
      <c r="Y56" s="174"/>
      <c r="Z56" s="174"/>
      <c r="AA56" s="174"/>
      <c r="AB56" s="174"/>
      <c r="AC56" s="174"/>
      <c r="AD56" s="174"/>
      <c r="AE56" s="174"/>
      <c r="AF56" s="174"/>
      <c r="AG56" s="174"/>
      <c r="AH56" s="174"/>
      <c r="AI56" s="174"/>
      <c r="AJ56" s="174"/>
      <c r="AK56" s="174"/>
      <c r="AL56" s="174"/>
    </row>
    <row r="57" spans="2:38" x14ac:dyDescent="0.2">
      <c r="B57" s="174"/>
      <c r="C57" s="174"/>
      <c r="D57" s="174"/>
      <c r="E57" s="174"/>
      <c r="F57" s="174"/>
      <c r="G57" s="174"/>
      <c r="H57" s="174"/>
      <c r="I57" s="174"/>
      <c r="J57" s="174"/>
      <c r="K57" s="174"/>
      <c r="L57" s="174"/>
      <c r="M57" s="174"/>
      <c r="N57" s="174"/>
      <c r="O57" s="174"/>
      <c r="P57" s="174"/>
      <c r="Q57" s="174"/>
      <c r="R57" s="174"/>
      <c r="S57" s="174"/>
      <c r="T57" s="174"/>
      <c r="U57" s="174"/>
      <c r="V57" s="174"/>
      <c r="W57" s="174"/>
      <c r="X57" s="174"/>
      <c r="Y57" s="174"/>
      <c r="Z57" s="174"/>
      <c r="AA57" s="174"/>
      <c r="AB57" s="174"/>
      <c r="AC57" s="174"/>
      <c r="AD57" s="174"/>
      <c r="AE57" s="174"/>
      <c r="AF57" s="174"/>
      <c r="AG57" s="174"/>
      <c r="AH57" s="174"/>
      <c r="AI57" s="174"/>
      <c r="AJ57" s="174"/>
      <c r="AK57" s="174"/>
      <c r="AL57" s="174"/>
    </row>
    <row r="58" spans="2:38" x14ac:dyDescent="0.2">
      <c r="B58" s="174"/>
      <c r="C58" s="174"/>
      <c r="D58" s="174"/>
      <c r="E58" s="174"/>
      <c r="F58" s="174"/>
      <c r="G58" s="174"/>
      <c r="H58" s="174"/>
      <c r="I58" s="174"/>
      <c r="J58" s="174"/>
      <c r="K58" s="174"/>
      <c r="L58" s="174"/>
      <c r="M58" s="174"/>
      <c r="N58" s="174"/>
      <c r="O58" s="174"/>
      <c r="P58" s="174"/>
      <c r="Q58" s="174"/>
      <c r="R58" s="174"/>
      <c r="S58" s="174"/>
      <c r="T58" s="174"/>
      <c r="U58" s="174"/>
      <c r="V58" s="174"/>
      <c r="W58" s="174"/>
      <c r="X58" s="174"/>
      <c r="Y58" s="174"/>
      <c r="Z58" s="174"/>
      <c r="AA58" s="174"/>
      <c r="AB58" s="174"/>
      <c r="AC58" s="174"/>
      <c r="AD58" s="174"/>
      <c r="AE58" s="174"/>
      <c r="AF58" s="174"/>
      <c r="AG58" s="174"/>
      <c r="AH58" s="174"/>
      <c r="AI58" s="174"/>
      <c r="AJ58" s="174"/>
      <c r="AK58" s="174"/>
      <c r="AL58" s="174"/>
    </row>
    <row r="59" spans="2:38" x14ac:dyDescent="0.2">
      <c r="B59" s="174"/>
      <c r="C59" s="174"/>
      <c r="D59" s="174"/>
      <c r="E59" s="174"/>
      <c r="F59" s="174"/>
      <c r="G59" s="174"/>
      <c r="H59" s="174"/>
      <c r="I59" s="174"/>
      <c r="J59" s="174"/>
      <c r="K59" s="174"/>
      <c r="L59" s="174"/>
      <c r="M59" s="174"/>
      <c r="N59" s="174"/>
      <c r="O59" s="174"/>
      <c r="P59" s="174"/>
      <c r="Q59" s="174"/>
      <c r="R59" s="174"/>
      <c r="S59" s="174"/>
      <c r="T59" s="174"/>
      <c r="U59" s="174"/>
      <c r="V59" s="174"/>
      <c r="W59" s="174"/>
      <c r="X59" s="174"/>
      <c r="Y59" s="174"/>
      <c r="Z59" s="174"/>
      <c r="AA59" s="174"/>
      <c r="AB59" s="174"/>
      <c r="AC59" s="174"/>
      <c r="AD59" s="174"/>
      <c r="AE59" s="174"/>
      <c r="AF59" s="174"/>
      <c r="AG59" s="174"/>
      <c r="AH59" s="174"/>
      <c r="AI59" s="174"/>
      <c r="AJ59" s="174"/>
      <c r="AK59" s="174"/>
      <c r="AL59" s="174"/>
    </row>
    <row r="60" spans="2:38" x14ac:dyDescent="0.2">
      <c r="B60" s="174"/>
      <c r="C60" s="174"/>
      <c r="D60" s="174"/>
      <c r="E60" s="174"/>
      <c r="F60" s="174"/>
      <c r="G60" s="174"/>
      <c r="H60" s="174"/>
      <c r="I60" s="174"/>
      <c r="J60" s="174"/>
      <c r="K60" s="174"/>
      <c r="L60" s="174"/>
      <c r="M60" s="174"/>
      <c r="N60" s="174"/>
      <c r="O60" s="174"/>
      <c r="P60" s="174"/>
      <c r="Q60" s="174"/>
      <c r="R60" s="174"/>
      <c r="S60" s="174"/>
      <c r="T60" s="174"/>
      <c r="U60" s="174"/>
      <c r="V60" s="174"/>
      <c r="W60" s="174"/>
      <c r="X60" s="174"/>
      <c r="Y60" s="174"/>
      <c r="Z60" s="174"/>
      <c r="AA60" s="174"/>
      <c r="AB60" s="174"/>
      <c r="AC60" s="174"/>
      <c r="AD60" s="174"/>
      <c r="AE60" s="174"/>
      <c r="AF60" s="174"/>
      <c r="AG60" s="174"/>
      <c r="AH60" s="174"/>
      <c r="AI60" s="174"/>
      <c r="AJ60" s="174"/>
      <c r="AK60" s="174"/>
      <c r="AL60" s="174"/>
    </row>
    <row r="61" spans="2:38" x14ac:dyDescent="0.2">
      <c r="B61" s="174"/>
      <c r="C61" s="174"/>
      <c r="D61" s="174"/>
      <c r="E61" s="174"/>
      <c r="F61" s="174"/>
      <c r="G61" s="174"/>
      <c r="H61" s="174"/>
      <c r="I61" s="174"/>
      <c r="J61" s="174"/>
      <c r="K61" s="174"/>
      <c r="L61" s="174"/>
      <c r="M61" s="174"/>
      <c r="N61" s="174"/>
      <c r="O61" s="174"/>
      <c r="P61" s="174"/>
      <c r="Q61" s="174"/>
      <c r="R61" s="174"/>
      <c r="S61" s="174"/>
      <c r="T61" s="174"/>
      <c r="U61" s="174"/>
      <c r="V61" s="174"/>
      <c r="W61" s="174"/>
      <c r="X61" s="174"/>
      <c r="Y61" s="174"/>
      <c r="Z61" s="174"/>
      <c r="AA61" s="174"/>
      <c r="AB61" s="174"/>
      <c r="AC61" s="174"/>
      <c r="AD61" s="174"/>
      <c r="AE61" s="174"/>
      <c r="AF61" s="174"/>
      <c r="AG61" s="174"/>
      <c r="AH61" s="174"/>
      <c r="AI61" s="174"/>
      <c r="AJ61" s="174"/>
      <c r="AK61" s="174"/>
      <c r="AL61" s="174"/>
    </row>
    <row r="62" spans="2:38" x14ac:dyDescent="0.2">
      <c r="B62" s="174"/>
      <c r="C62" s="174"/>
      <c r="D62" s="174"/>
      <c r="E62" s="174"/>
      <c r="F62" s="174"/>
      <c r="G62" s="174"/>
      <c r="H62" s="174"/>
      <c r="I62" s="174"/>
      <c r="J62" s="174"/>
      <c r="K62" s="174"/>
      <c r="L62" s="174"/>
      <c r="M62" s="174"/>
      <c r="N62" s="174"/>
      <c r="O62" s="174"/>
      <c r="P62" s="174"/>
      <c r="Q62" s="174"/>
      <c r="R62" s="174"/>
      <c r="S62" s="174"/>
      <c r="T62" s="174"/>
      <c r="U62" s="174"/>
      <c r="V62" s="174"/>
      <c r="W62" s="174"/>
      <c r="X62" s="174"/>
      <c r="Y62" s="174"/>
      <c r="Z62" s="174"/>
      <c r="AA62" s="174"/>
      <c r="AB62" s="174"/>
      <c r="AC62" s="174"/>
      <c r="AD62" s="174"/>
      <c r="AE62" s="174"/>
      <c r="AF62" s="174"/>
      <c r="AG62" s="174"/>
      <c r="AH62" s="174"/>
      <c r="AI62" s="174"/>
      <c r="AJ62" s="174"/>
      <c r="AK62" s="174"/>
      <c r="AL62" s="174"/>
    </row>
    <row r="63" spans="2:38" x14ac:dyDescent="0.2">
      <c r="B63" s="174"/>
      <c r="C63" s="174"/>
      <c r="D63" s="174"/>
      <c r="E63" s="174"/>
      <c r="F63" s="174"/>
      <c r="G63" s="174"/>
      <c r="H63" s="174"/>
      <c r="I63" s="174"/>
      <c r="J63" s="174"/>
      <c r="K63" s="174"/>
      <c r="L63" s="174"/>
      <c r="M63" s="174"/>
      <c r="N63" s="174"/>
      <c r="O63" s="174"/>
      <c r="P63" s="174"/>
      <c r="Q63" s="174"/>
      <c r="R63" s="174"/>
      <c r="S63" s="174"/>
      <c r="T63" s="174"/>
      <c r="U63" s="174"/>
      <c r="V63" s="174"/>
      <c r="W63" s="174"/>
      <c r="X63" s="174"/>
      <c r="Y63" s="174"/>
      <c r="Z63" s="174"/>
      <c r="AA63" s="174"/>
      <c r="AB63" s="174"/>
      <c r="AC63" s="174"/>
      <c r="AD63" s="174"/>
      <c r="AE63" s="174"/>
      <c r="AF63" s="174"/>
      <c r="AG63" s="174"/>
      <c r="AH63" s="174"/>
      <c r="AI63" s="174"/>
      <c r="AJ63" s="174"/>
      <c r="AK63" s="174"/>
      <c r="AL63" s="174"/>
    </row>
    <row r="64" spans="2:38" x14ac:dyDescent="0.2">
      <c r="B64" s="174"/>
      <c r="C64" s="174"/>
      <c r="D64" s="174"/>
      <c r="E64" s="174"/>
      <c r="F64" s="174"/>
      <c r="G64" s="174"/>
      <c r="H64" s="174"/>
      <c r="I64" s="174"/>
      <c r="J64" s="174"/>
      <c r="K64" s="174"/>
      <c r="L64" s="174"/>
      <c r="M64" s="174"/>
      <c r="N64" s="174"/>
      <c r="O64" s="174"/>
      <c r="P64" s="174"/>
      <c r="Q64" s="174"/>
      <c r="R64" s="174"/>
      <c r="S64" s="174"/>
      <c r="T64" s="174"/>
      <c r="U64" s="174"/>
      <c r="V64" s="174"/>
      <c r="W64" s="174"/>
      <c r="X64" s="174"/>
      <c r="Y64" s="174"/>
      <c r="Z64" s="174"/>
      <c r="AA64" s="174"/>
      <c r="AB64" s="174"/>
      <c r="AC64" s="174"/>
      <c r="AD64" s="174"/>
      <c r="AE64" s="174"/>
      <c r="AF64" s="174"/>
      <c r="AG64" s="174"/>
      <c r="AH64" s="174"/>
      <c r="AI64" s="174"/>
      <c r="AJ64" s="174"/>
      <c r="AK64" s="174"/>
      <c r="AL64" s="174"/>
    </row>
    <row r="65" spans="2:38" x14ac:dyDescent="0.2">
      <c r="B65" s="174"/>
      <c r="C65" s="174"/>
      <c r="D65" s="174"/>
      <c r="E65" s="174"/>
      <c r="F65" s="174"/>
      <c r="G65" s="174"/>
      <c r="H65" s="174"/>
      <c r="I65" s="174"/>
      <c r="J65" s="174"/>
      <c r="K65" s="174"/>
      <c r="L65" s="174"/>
      <c r="M65" s="174"/>
      <c r="N65" s="174"/>
      <c r="O65" s="174"/>
      <c r="P65" s="174"/>
      <c r="Q65" s="174"/>
      <c r="R65" s="174"/>
      <c r="S65" s="174"/>
      <c r="T65" s="174"/>
      <c r="U65" s="174"/>
      <c r="V65" s="174"/>
      <c r="W65" s="174"/>
      <c r="X65" s="174"/>
      <c r="Y65" s="174"/>
      <c r="Z65" s="174"/>
      <c r="AA65" s="174"/>
      <c r="AB65" s="174"/>
      <c r="AC65" s="174"/>
      <c r="AD65" s="174"/>
      <c r="AE65" s="174"/>
      <c r="AF65" s="174"/>
      <c r="AG65" s="174"/>
      <c r="AH65" s="174"/>
      <c r="AI65" s="174"/>
      <c r="AJ65" s="174"/>
      <c r="AK65" s="174"/>
      <c r="AL65" s="174"/>
    </row>
  </sheetData>
  <sheetProtection algorithmName="SHA-512" hashValue="t8vlkmoTDIqOMEoN0TEl0dB4dbP/GEpklugybXqAbmxa4jbTmNTigkdni95aiLyzg+SI2e+ocJ5stuWl43kEdw==" saltValue="w26KJJkBZU/NRoFxCkBk7g==" spinCount="100000" sheet="1" objects="1" formatColumns="0"/>
  <mergeCells count="6">
    <mergeCell ref="B4:K4"/>
    <mergeCell ref="C6:I6"/>
    <mergeCell ref="J6:M6"/>
    <mergeCell ref="N6:N7"/>
    <mergeCell ref="O6:O7"/>
    <mergeCell ref="B6:B7"/>
  </mergeCells>
  <conditionalFormatting sqref="F8:F17">
    <cfRule type="expression" dxfId="10" priority="1">
      <formula>$F8="New Construction"</formula>
    </cfRule>
  </conditionalFormatting>
  <pageMargins left="0.5" right="0.5" top="0.5" bottom="0.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promptTitle="Retrofit Only" prompt="This measure is for retrofit projects only. If new Construction, please contact CLEAResult for further assistance._x000a_" xr:uid="{6C2DE820-7F38-4CDD-A0A0-F861031B2550}">
          <x14:formula1>
            <xm:f>'Look Up Tables'!$F$33:$F$34</xm:f>
          </x14:formula1>
          <xm:sqref>F8:F17</xm:sqref>
        </x14:dataValidation>
        <x14:dataValidation type="list" allowBlank="1" showInputMessage="1" showErrorMessage="1" xr:uid="{CB1E70C8-EE66-4812-9216-918F9045DD1E}">
          <x14:formula1>
            <xm:f>'Look Up Tables'!$B$9:$B$10</xm:f>
          </x14:formula1>
          <xm:sqref>G8:G17</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FDFD8-063C-4295-ACC2-690DC0DE9D38}">
  <sheetPr codeName="Sheet12">
    <tabColor theme="8" tint="0.59999389629810485"/>
  </sheetPr>
  <dimension ref="A1:AJ65"/>
  <sheetViews>
    <sheetView zoomScale="80" zoomScaleNormal="80" workbookViewId="0">
      <selection activeCell="C8" sqref="C8"/>
    </sheetView>
  </sheetViews>
  <sheetFormatPr defaultColWidth="8.75" defaultRowHeight="14.25" x14ac:dyDescent="0.2"/>
  <cols>
    <col min="1" max="1" width="3.625" style="169" customWidth="1"/>
    <col min="2" max="2" width="6.375" style="169" customWidth="1"/>
    <col min="3" max="5" width="18" style="169" customWidth="1"/>
    <col min="6" max="6" width="16.875" style="169" bestFit="1" customWidth="1"/>
    <col min="7" max="7" width="26.625" style="169" customWidth="1"/>
    <col min="8" max="8" width="11.25" style="169" customWidth="1"/>
    <col min="9" max="9" width="12.625" style="169" bestFit="1" customWidth="1"/>
    <col min="10" max="10" width="11.5" style="169" customWidth="1"/>
    <col min="11" max="11" width="14.125" style="169" hidden="1" customWidth="1"/>
    <col min="12" max="12" width="10.625" style="169" hidden="1" customWidth="1"/>
    <col min="13" max="15" width="10.625" style="169" customWidth="1"/>
    <col min="16" max="17" width="8.75" style="169"/>
    <col min="18" max="18" width="12.625" style="169" hidden="1" customWidth="1"/>
    <col min="19" max="19" width="0" style="169" hidden="1" customWidth="1"/>
    <col min="20" max="16384" width="8.75" style="169"/>
  </cols>
  <sheetData>
    <row r="1" spans="1:36" ht="15" x14ac:dyDescent="0.25">
      <c r="A1" s="168" t="s">
        <v>686</v>
      </c>
      <c r="K1" s="169" t="s">
        <v>687</v>
      </c>
      <c r="L1" s="169" t="s">
        <v>687</v>
      </c>
      <c r="R1" s="355" t="s">
        <v>687</v>
      </c>
    </row>
    <row r="2" spans="1:36" ht="28.5" x14ac:dyDescent="0.2">
      <c r="R2" s="174" t="s">
        <v>722</v>
      </c>
      <c r="S2" s="174"/>
    </row>
    <row r="3" spans="1:36" ht="34.5" customHeight="1" x14ac:dyDescent="0.5">
      <c r="B3" s="218" t="s">
        <v>232</v>
      </c>
      <c r="C3" s="171"/>
      <c r="D3" s="171"/>
      <c r="E3" s="171"/>
      <c r="F3" s="171"/>
      <c r="G3" s="171"/>
      <c r="R3" s="174" t="s">
        <v>723</v>
      </c>
      <c r="S3" s="174" t="s">
        <v>724</v>
      </c>
    </row>
    <row r="4" spans="1:36" ht="28.9" customHeight="1" x14ac:dyDescent="0.2">
      <c r="B4" s="515" t="s">
        <v>211</v>
      </c>
      <c r="C4" s="515"/>
      <c r="D4" s="515"/>
      <c r="E4" s="515"/>
      <c r="F4" s="515"/>
      <c r="G4" s="515"/>
      <c r="H4" s="515"/>
      <c r="I4" s="515"/>
      <c r="J4" s="515"/>
      <c r="K4" s="237"/>
      <c r="R4" s="174" t="s">
        <v>725</v>
      </c>
      <c r="S4" s="174" t="s">
        <v>726</v>
      </c>
    </row>
    <row r="5" spans="1:36" ht="9" customHeight="1" thickBot="1" x14ac:dyDescent="0.3">
      <c r="B5" s="172"/>
      <c r="C5" s="172"/>
      <c r="D5" s="172"/>
      <c r="E5" s="172"/>
      <c r="F5" s="172"/>
    </row>
    <row r="6" spans="1:36" s="173" customFormat="1" ht="22.15" customHeight="1" x14ac:dyDescent="0.2">
      <c r="B6" s="577" t="s">
        <v>242</v>
      </c>
      <c r="C6" s="579" t="s">
        <v>688</v>
      </c>
      <c r="D6" s="580"/>
      <c r="E6" s="580"/>
      <c r="F6" s="580"/>
      <c r="G6" s="580"/>
      <c r="H6" s="581"/>
      <c r="I6" s="572" t="s">
        <v>689</v>
      </c>
      <c r="J6" s="573"/>
      <c r="K6" s="574"/>
      <c r="L6" s="591" t="s">
        <v>228</v>
      </c>
      <c r="M6" s="577" t="s">
        <v>690</v>
      </c>
      <c r="U6" s="174"/>
      <c r="V6" s="174"/>
      <c r="W6" s="174"/>
      <c r="X6" s="174"/>
      <c r="Y6" s="174"/>
      <c r="Z6" s="174"/>
    </row>
    <row r="7" spans="1:36" s="174" customFormat="1" ht="33.75" customHeight="1" thickBot="1" x14ac:dyDescent="0.25">
      <c r="B7" s="578"/>
      <c r="C7" s="175" t="s">
        <v>691</v>
      </c>
      <c r="D7" s="176" t="s">
        <v>80</v>
      </c>
      <c r="E7" s="176" t="s">
        <v>82</v>
      </c>
      <c r="F7" s="177" t="s">
        <v>84</v>
      </c>
      <c r="G7" s="177" t="s">
        <v>727</v>
      </c>
      <c r="H7" s="178" t="s">
        <v>94</v>
      </c>
      <c r="I7" s="228" t="s">
        <v>131</v>
      </c>
      <c r="J7" s="230" t="s">
        <v>227</v>
      </c>
      <c r="K7" s="230" t="s">
        <v>253</v>
      </c>
      <c r="L7" s="592"/>
      <c r="M7" s="585"/>
    </row>
    <row r="8" spans="1:36" s="173" customFormat="1" ht="21.75" customHeight="1" x14ac:dyDescent="0.2">
      <c r="B8" s="179">
        <v>1</v>
      </c>
      <c r="C8" s="225"/>
      <c r="D8" s="226"/>
      <c r="E8" s="226"/>
      <c r="F8" s="201"/>
      <c r="G8" s="201"/>
      <c r="H8" s="233"/>
      <c r="I8" s="210">
        <f>IF(F8="Retrofit",ROUND(IFERROR(VLOOKUP($G8,'Look Up Tables'!$F$86:$H$93,2,FALSE)*(VLOOKUP($G8,'Look Up Tables'!$F$86:$I$93,4,FALSE))*H8,0),2),0)</f>
        <v>0</v>
      </c>
      <c r="J8" s="211">
        <f>IF(F8="Retrofit",ROUND(IFERROR(VLOOKUP($G8,'Look Up Tables'!$F$86:$H$93,3,FALSE)*(VLOOKUP($G8,'Look Up Tables'!$F$86:$I$93,4,FALSE))*H8,0),4),0)</f>
        <v>0</v>
      </c>
      <c r="K8" s="385" t="str">
        <f>IF(OR(G8='Look Up Tables'!$F$87,G8='Look Up Tables'!$F$89,G8='Look Up Tables'!$F$91,G8='Look Up Tables'!$F$93),"Refrigerator",IF(OR(G8='Look Up Tables'!$F$88,G8='Look Up Tables'!$F$90,G8='Look Up Tables'!$F$92),"Freezer",""))</f>
        <v/>
      </c>
      <c r="L8" s="464">
        <f>IFERROR(I8*'Project Summary'!$M$7+J8*'Project Summary'!$M$8,"")</f>
        <v>0</v>
      </c>
      <c r="M8" s="221" t="str">
        <f>IFERROR(L8*'Project Summary'!$F$37/'Project Summary'!$E$37,"")</f>
        <v/>
      </c>
      <c r="N8" s="174"/>
      <c r="O8" s="174"/>
      <c r="P8" s="174"/>
      <c r="Q8" s="174"/>
      <c r="R8" s="174"/>
      <c r="S8" s="174"/>
      <c r="T8" s="174"/>
      <c r="U8" s="174"/>
      <c r="V8" s="174"/>
      <c r="W8" s="174"/>
      <c r="X8" s="174"/>
      <c r="Y8" s="174"/>
      <c r="Z8" s="174"/>
      <c r="AA8" s="174"/>
      <c r="AB8" s="174"/>
      <c r="AC8" s="174"/>
      <c r="AD8" s="174"/>
      <c r="AE8" s="174"/>
      <c r="AF8" s="174"/>
      <c r="AG8" s="174"/>
      <c r="AH8" s="174"/>
      <c r="AI8" s="174"/>
      <c r="AJ8" s="174"/>
    </row>
    <row r="9" spans="1:36" s="173" customFormat="1" ht="21.75" customHeight="1" x14ac:dyDescent="0.2">
      <c r="B9" s="184">
        <v>2</v>
      </c>
      <c r="C9" s="197"/>
      <c r="D9" s="198"/>
      <c r="E9" s="198"/>
      <c r="F9" s="201"/>
      <c r="G9" s="199"/>
      <c r="H9" s="217"/>
      <c r="I9" s="212">
        <f>IF(F9="Retrofit",ROUND(IFERROR(VLOOKUP($G9,'Look Up Tables'!$F$86:$H$93,2,FALSE)*(VLOOKUP($G9,'Look Up Tables'!$F$86:$I$93,4,FALSE))*H9,0),2),0)</f>
        <v>0</v>
      </c>
      <c r="J9" s="213">
        <f>IF(F9="Retrofit",ROUND(IFERROR(VLOOKUP($G9,'Look Up Tables'!$F$86:$H$93,3,FALSE)*(VLOOKUP($G9,'Look Up Tables'!$F$86:$I$93,4,FALSE))*H9,0),4),0)</f>
        <v>0</v>
      </c>
      <c r="K9" s="386" t="str">
        <f>IF(OR(G9='Look Up Tables'!$F$87,G9='Look Up Tables'!$F$89,G9='Look Up Tables'!$F$91,G9='Look Up Tables'!$F$93),"Refrigerator",IF(OR(G9='Look Up Tables'!$F$88,G9='Look Up Tables'!$F$90,G9='Look Up Tables'!$F$92),"Freezer",""))</f>
        <v/>
      </c>
      <c r="L9" s="464">
        <f>IFERROR(I9*'Project Summary'!$M$7+J9*'Project Summary'!$M$8,"")</f>
        <v>0</v>
      </c>
      <c r="M9" s="187" t="str">
        <f>IFERROR(L9*'Project Summary'!$F$37/'Project Summary'!$E$37,"")</f>
        <v/>
      </c>
      <c r="N9" s="174"/>
      <c r="O9" s="174"/>
      <c r="P9" s="174"/>
      <c r="Q9" s="174"/>
      <c r="R9" s="174"/>
      <c r="S9" s="174"/>
      <c r="T9" s="174"/>
      <c r="U9" s="174"/>
      <c r="V9" s="174"/>
      <c r="W9" s="174"/>
      <c r="X9" s="174"/>
      <c r="Y9" s="174"/>
      <c r="Z9" s="174"/>
      <c r="AA9" s="174"/>
      <c r="AB9" s="174"/>
      <c r="AC9" s="174"/>
      <c r="AD9" s="174"/>
      <c r="AE9" s="174"/>
      <c r="AF9" s="174"/>
      <c r="AG9" s="174"/>
      <c r="AH9" s="174"/>
      <c r="AI9" s="174"/>
      <c r="AJ9" s="174"/>
    </row>
    <row r="10" spans="1:36" s="173" customFormat="1" ht="21.75" customHeight="1" x14ac:dyDescent="0.2">
      <c r="B10" s="184">
        <v>3</v>
      </c>
      <c r="C10" s="197"/>
      <c r="D10" s="198"/>
      <c r="E10" s="198"/>
      <c r="F10" s="201"/>
      <c r="G10" s="199"/>
      <c r="H10" s="233"/>
      <c r="I10" s="212">
        <f>IF(F10="Retrofit",ROUND(IFERROR(VLOOKUP($G10,'Look Up Tables'!$F$86:$H$93,2,FALSE)*(VLOOKUP($G10,'Look Up Tables'!$F$86:$I$93,4,FALSE))*H10,0),2),0)</f>
        <v>0</v>
      </c>
      <c r="J10" s="213">
        <f>IF(F10="Retrofit",ROUND(IFERROR(VLOOKUP($G10,'Look Up Tables'!$F$86:$H$93,3,FALSE)*(VLOOKUP($G10,'Look Up Tables'!$F$86:$I$93,4,FALSE))*H10,0),4),0)</f>
        <v>0</v>
      </c>
      <c r="K10" s="386" t="str">
        <f>IF(OR(G10='Look Up Tables'!$F$87,G10='Look Up Tables'!$F$89,G10='Look Up Tables'!$F$91,G10='Look Up Tables'!$F$93),"Refrigerator",IF(OR(G10='Look Up Tables'!$F$88,G10='Look Up Tables'!$F$90,G10='Look Up Tables'!$F$92),"Freezer",""))</f>
        <v/>
      </c>
      <c r="L10" s="464">
        <f>IFERROR(I10*'Project Summary'!$M$7+J10*'Project Summary'!$M$8,"")</f>
        <v>0</v>
      </c>
      <c r="M10" s="187" t="str">
        <f>IFERROR(L10*'Project Summary'!$F$37/'Project Summary'!$E$37,"")</f>
        <v/>
      </c>
      <c r="N10" s="174"/>
      <c r="O10" s="174"/>
      <c r="P10" s="174"/>
      <c r="Q10" s="174"/>
      <c r="R10" s="174"/>
      <c r="S10" s="174"/>
      <c r="T10" s="174"/>
      <c r="U10" s="174"/>
      <c r="V10" s="174"/>
      <c r="W10" s="174"/>
      <c r="X10" s="174"/>
      <c r="Y10" s="174"/>
      <c r="Z10" s="174"/>
      <c r="AA10" s="174"/>
      <c r="AB10" s="174"/>
      <c r="AC10" s="174"/>
      <c r="AD10" s="174"/>
      <c r="AE10" s="174"/>
      <c r="AF10" s="174"/>
      <c r="AG10" s="174"/>
      <c r="AH10" s="174"/>
      <c r="AI10" s="174"/>
      <c r="AJ10" s="174"/>
    </row>
    <row r="11" spans="1:36" s="173" customFormat="1" ht="21.75" customHeight="1" x14ac:dyDescent="0.2">
      <c r="B11" s="184">
        <v>4</v>
      </c>
      <c r="C11" s="197"/>
      <c r="D11" s="198"/>
      <c r="E11" s="198"/>
      <c r="F11" s="201"/>
      <c r="G11" s="199"/>
      <c r="H11" s="217"/>
      <c r="I11" s="212">
        <f>IF(F11="Retrofit",ROUND(IFERROR(VLOOKUP($G11,'Look Up Tables'!$F$86:$H$93,2,FALSE)*(VLOOKUP($G11,'Look Up Tables'!$F$86:$I$93,4,FALSE))*H11,0),2),0)</f>
        <v>0</v>
      </c>
      <c r="J11" s="213">
        <f>IF(F11="Retrofit",ROUND(IFERROR(VLOOKUP($G11,'Look Up Tables'!$F$86:$H$93,3,FALSE)*(VLOOKUP($G11,'Look Up Tables'!$F$86:$I$93,4,FALSE))*H11,0),4),0)</f>
        <v>0</v>
      </c>
      <c r="K11" s="386" t="str">
        <f>IF(OR(G11='Look Up Tables'!$F$87,G11='Look Up Tables'!$F$89,G11='Look Up Tables'!$F$91,G11='Look Up Tables'!$F$93),"Refrigerator",IF(OR(G11='Look Up Tables'!$F$88,G11='Look Up Tables'!$F$90,G11='Look Up Tables'!$F$92),"Freezer",""))</f>
        <v/>
      </c>
      <c r="L11" s="464">
        <f>IFERROR(I11*'Project Summary'!$M$7+J11*'Project Summary'!$M$8,"")</f>
        <v>0</v>
      </c>
      <c r="M11" s="187" t="str">
        <f>IFERROR(L11*'Project Summary'!$F$37/'Project Summary'!$E$37,"")</f>
        <v/>
      </c>
      <c r="N11" s="174"/>
      <c r="O11" s="174"/>
      <c r="P11" s="174"/>
      <c r="Q11" s="174"/>
      <c r="R11" s="174"/>
      <c r="S11" s="174"/>
      <c r="T11" s="174"/>
      <c r="U11" s="174"/>
      <c r="V11" s="174"/>
      <c r="W11" s="174"/>
      <c r="X11" s="174"/>
      <c r="Y11" s="174"/>
      <c r="Z11" s="174"/>
      <c r="AA11" s="174"/>
      <c r="AB11" s="174"/>
      <c r="AC11" s="174"/>
      <c r="AD11" s="174"/>
      <c r="AE11" s="174"/>
      <c r="AF11" s="174"/>
      <c r="AG11" s="174"/>
      <c r="AH11" s="174"/>
      <c r="AI11" s="174"/>
      <c r="AJ11" s="174"/>
    </row>
    <row r="12" spans="1:36" s="173" customFormat="1" ht="21.75" customHeight="1" x14ac:dyDescent="0.2">
      <c r="B12" s="184">
        <v>5</v>
      </c>
      <c r="C12" s="197"/>
      <c r="D12" s="198"/>
      <c r="E12" s="198"/>
      <c r="F12" s="201"/>
      <c r="G12" s="199"/>
      <c r="H12" s="233"/>
      <c r="I12" s="212">
        <f>IF(F12="Retrofit",ROUND(IFERROR(VLOOKUP($G12,'Look Up Tables'!$F$86:$H$93,2,FALSE)*(VLOOKUP($G12,'Look Up Tables'!$F$86:$I$93,4,FALSE))*H12,0),2),0)</f>
        <v>0</v>
      </c>
      <c r="J12" s="213">
        <f>IF(F12="Retrofit",ROUND(IFERROR(VLOOKUP($G12,'Look Up Tables'!$F$86:$H$93,3,FALSE)*(VLOOKUP($G12,'Look Up Tables'!$F$86:$I$93,4,FALSE))*H12,0),4),0)</f>
        <v>0</v>
      </c>
      <c r="K12" s="386" t="str">
        <f>IF(OR(G12='Look Up Tables'!$F$87,G12='Look Up Tables'!$F$89,G12='Look Up Tables'!$F$91,G12='Look Up Tables'!$F$93),"Refrigerator",IF(OR(G12='Look Up Tables'!$F$88,G12='Look Up Tables'!$F$90,G12='Look Up Tables'!$F$92),"Freezer",""))</f>
        <v/>
      </c>
      <c r="L12" s="464">
        <f>IFERROR(I12*'Project Summary'!$M$7+J12*'Project Summary'!$M$8,"")</f>
        <v>0</v>
      </c>
      <c r="M12" s="187" t="str">
        <f>IFERROR(L12*'Project Summary'!$F$37/'Project Summary'!$E$37,"")</f>
        <v/>
      </c>
      <c r="N12" s="174"/>
      <c r="O12" s="174"/>
      <c r="P12" s="174"/>
      <c r="Q12" s="174"/>
      <c r="R12" s="174"/>
      <c r="S12" s="174"/>
      <c r="T12" s="174"/>
      <c r="U12" s="174"/>
      <c r="V12" s="174"/>
      <c r="W12" s="174"/>
      <c r="X12" s="174"/>
      <c r="Y12" s="174"/>
      <c r="Z12" s="174"/>
      <c r="AA12" s="174"/>
      <c r="AB12" s="174"/>
      <c r="AC12" s="174"/>
      <c r="AD12" s="174"/>
      <c r="AE12" s="174"/>
      <c r="AF12" s="174"/>
      <c r="AG12" s="174"/>
      <c r="AH12" s="174"/>
      <c r="AI12" s="174"/>
      <c r="AJ12" s="174"/>
    </row>
    <row r="13" spans="1:36" s="173" customFormat="1" ht="21.75" customHeight="1" x14ac:dyDescent="0.2">
      <c r="B13" s="184">
        <v>6</v>
      </c>
      <c r="C13" s="197"/>
      <c r="D13" s="198"/>
      <c r="E13" s="198"/>
      <c r="F13" s="201"/>
      <c r="G13" s="199"/>
      <c r="H13" s="217"/>
      <c r="I13" s="212">
        <f>IF(F13="Retrofit",ROUND(IFERROR(VLOOKUP($G13,'Look Up Tables'!$F$86:$H$93,2,FALSE)*(VLOOKUP($G13,'Look Up Tables'!$F$86:$I$93,4,FALSE))*H13,0),2),0)</f>
        <v>0</v>
      </c>
      <c r="J13" s="213">
        <f>IF(F13="Retrofit",ROUND(IFERROR(VLOOKUP($G13,'Look Up Tables'!$F$86:$H$93,3,FALSE)*(VLOOKUP($G13,'Look Up Tables'!$F$86:$I$93,4,FALSE))*H13,0),4),0)</f>
        <v>0</v>
      </c>
      <c r="K13" s="386" t="str">
        <f>IF(OR(G13='Look Up Tables'!$F$87,G13='Look Up Tables'!$F$89,G13='Look Up Tables'!$F$91,G13='Look Up Tables'!$F$93),"Refrigerator",IF(OR(G13='Look Up Tables'!$F$88,G13='Look Up Tables'!$F$90,G13='Look Up Tables'!$F$92),"Freezer",""))</f>
        <v/>
      </c>
      <c r="L13" s="464">
        <f>IFERROR(I13*'Project Summary'!$M$7+J13*'Project Summary'!$M$8,"")</f>
        <v>0</v>
      </c>
      <c r="M13" s="187" t="str">
        <f>IFERROR(L13*'Project Summary'!$F$37/'Project Summary'!$E$37,"")</f>
        <v/>
      </c>
      <c r="N13" s="174"/>
      <c r="O13" s="174"/>
      <c r="P13" s="174"/>
      <c r="Q13" s="174"/>
      <c r="R13" s="174"/>
      <c r="S13" s="174"/>
      <c r="T13" s="174"/>
      <c r="U13" s="174"/>
      <c r="V13" s="174"/>
      <c r="W13" s="174"/>
      <c r="X13" s="174"/>
      <c r="Y13" s="174"/>
      <c r="Z13" s="174"/>
      <c r="AA13" s="174"/>
      <c r="AB13" s="174"/>
      <c r="AC13" s="174"/>
      <c r="AD13" s="174"/>
      <c r="AE13" s="174"/>
      <c r="AF13" s="174"/>
      <c r="AG13" s="174"/>
      <c r="AH13" s="174"/>
      <c r="AI13" s="174"/>
      <c r="AJ13" s="174"/>
    </row>
    <row r="14" spans="1:36" s="173" customFormat="1" ht="21.75" customHeight="1" x14ac:dyDescent="0.2">
      <c r="B14" s="184">
        <v>7</v>
      </c>
      <c r="C14" s="197"/>
      <c r="D14" s="198"/>
      <c r="E14" s="198"/>
      <c r="F14" s="201"/>
      <c r="G14" s="199"/>
      <c r="H14" s="233"/>
      <c r="I14" s="212">
        <f>IF(F14="Retrofit",ROUND(IFERROR(VLOOKUP($G14,'Look Up Tables'!$F$86:$H$93,2,FALSE)*(VLOOKUP($G14,'Look Up Tables'!$F$86:$I$93,4,FALSE))*H14,0),2),0)</f>
        <v>0</v>
      </c>
      <c r="J14" s="213">
        <f>IF(F14="Retrofit",ROUND(IFERROR(VLOOKUP($G14,'Look Up Tables'!$F$86:$H$93,3,FALSE)*(VLOOKUP($G14,'Look Up Tables'!$F$86:$I$93,4,FALSE))*H14,0),4),0)</f>
        <v>0</v>
      </c>
      <c r="K14" s="386" t="str">
        <f>IF(OR(G14='Look Up Tables'!$F$87,G14='Look Up Tables'!$F$89,G14='Look Up Tables'!$F$91,G14='Look Up Tables'!$F$93),"Refrigerator",IF(OR(G14='Look Up Tables'!$F$88,G14='Look Up Tables'!$F$90,G14='Look Up Tables'!$F$92),"Freezer",""))</f>
        <v/>
      </c>
      <c r="L14" s="464">
        <f>IFERROR(I14*'Project Summary'!$M$7+J14*'Project Summary'!$M$8,"")</f>
        <v>0</v>
      </c>
      <c r="M14" s="187" t="str">
        <f>IFERROR(L14*'Project Summary'!$F$37/'Project Summary'!$E$37,"")</f>
        <v/>
      </c>
      <c r="N14" s="174"/>
      <c r="O14" s="174"/>
      <c r="P14" s="174"/>
      <c r="Q14" s="174"/>
      <c r="R14" s="174"/>
      <c r="S14" s="174"/>
      <c r="T14" s="174"/>
      <c r="U14" s="174"/>
      <c r="V14" s="174"/>
      <c r="W14" s="174"/>
      <c r="X14" s="174"/>
      <c r="Y14" s="174"/>
      <c r="Z14" s="174"/>
      <c r="AA14" s="174"/>
      <c r="AB14" s="174"/>
      <c r="AC14" s="174"/>
      <c r="AD14" s="174"/>
      <c r="AE14" s="174"/>
      <c r="AF14" s="174"/>
      <c r="AG14" s="174"/>
      <c r="AH14" s="174"/>
      <c r="AI14" s="174"/>
      <c r="AJ14" s="174"/>
    </row>
    <row r="15" spans="1:36" s="173" customFormat="1" ht="21.75" customHeight="1" x14ac:dyDescent="0.2">
      <c r="B15" s="184">
        <v>8</v>
      </c>
      <c r="C15" s="197"/>
      <c r="D15" s="198"/>
      <c r="E15" s="198"/>
      <c r="F15" s="201"/>
      <c r="G15" s="199"/>
      <c r="H15" s="217"/>
      <c r="I15" s="212">
        <f>IF(F15="Retrofit",ROUND(IFERROR(VLOOKUP($G15,'Look Up Tables'!$F$86:$H$93,2,FALSE)*(VLOOKUP($G15,'Look Up Tables'!$F$86:$I$93,4,FALSE))*H15,0),2),0)</f>
        <v>0</v>
      </c>
      <c r="J15" s="213">
        <f>IF(F15="Retrofit",ROUND(IFERROR(VLOOKUP($G15,'Look Up Tables'!$F$86:$H$93,3,FALSE)*(VLOOKUP($G15,'Look Up Tables'!$F$86:$I$93,4,FALSE))*H15,0),4),0)</f>
        <v>0</v>
      </c>
      <c r="K15" s="386" t="str">
        <f>IF(OR(G15='Look Up Tables'!$F$87,G15='Look Up Tables'!$F$89,G15='Look Up Tables'!$F$91,G15='Look Up Tables'!$F$93),"Refrigerator",IF(OR(G15='Look Up Tables'!$F$88,G15='Look Up Tables'!$F$90,G15='Look Up Tables'!$F$92),"Freezer",""))</f>
        <v/>
      </c>
      <c r="L15" s="464">
        <f>IFERROR(I15*'Project Summary'!$M$7+J15*'Project Summary'!$M$8,"")</f>
        <v>0</v>
      </c>
      <c r="M15" s="187" t="str">
        <f>IFERROR(L15*'Project Summary'!$F$37/'Project Summary'!$E$37,"")</f>
        <v/>
      </c>
      <c r="N15" s="174"/>
      <c r="O15" s="174"/>
      <c r="P15" s="174"/>
      <c r="Q15" s="174"/>
      <c r="R15" s="174"/>
      <c r="S15" s="174"/>
      <c r="T15" s="174"/>
      <c r="U15" s="174"/>
      <c r="V15" s="174"/>
      <c r="W15" s="174"/>
      <c r="X15" s="174"/>
      <c r="Y15" s="174"/>
      <c r="Z15" s="174"/>
      <c r="AA15" s="174"/>
      <c r="AB15" s="174"/>
      <c r="AC15" s="174"/>
      <c r="AD15" s="174"/>
      <c r="AE15" s="174"/>
      <c r="AF15" s="174"/>
      <c r="AG15" s="174"/>
      <c r="AH15" s="174"/>
      <c r="AI15" s="174"/>
      <c r="AJ15" s="174"/>
    </row>
    <row r="16" spans="1:36" s="173" customFormat="1" ht="21.75" customHeight="1" x14ac:dyDescent="0.2">
      <c r="B16" s="184">
        <v>9</v>
      </c>
      <c r="C16" s="197"/>
      <c r="D16" s="198"/>
      <c r="E16" s="198"/>
      <c r="F16" s="199"/>
      <c r="G16" s="199"/>
      <c r="H16" s="217"/>
      <c r="I16" s="212">
        <f>IF(F16="Retrofit",ROUND(IFERROR(VLOOKUP($G16,'Look Up Tables'!$F$86:$H$93,2,FALSE)*(VLOOKUP($G16,'Look Up Tables'!$F$86:$I$93,4,FALSE))*H16,0),2),0)</f>
        <v>0</v>
      </c>
      <c r="J16" s="213">
        <f>IF(F16="Retrofit",ROUND(IFERROR(VLOOKUP($G16,'Look Up Tables'!$F$86:$H$93,3,FALSE)*(VLOOKUP($G16,'Look Up Tables'!$F$86:$I$93,4,FALSE))*H16,0),4),0)</f>
        <v>0</v>
      </c>
      <c r="K16" s="386" t="str">
        <f>IF(OR(G16='Look Up Tables'!$F$87,G16='Look Up Tables'!$F$89,G16='Look Up Tables'!$F$91,G16='Look Up Tables'!$F$93),"Refrigerator",IF(OR(G16='Look Up Tables'!$F$88,G16='Look Up Tables'!$F$90,G16='Look Up Tables'!$F$92),"Freezer",""))</f>
        <v/>
      </c>
      <c r="L16" s="464">
        <f>IFERROR(I16*'Project Summary'!$M$7+J16*'Project Summary'!$M$8,"")</f>
        <v>0</v>
      </c>
      <c r="M16" s="187" t="str">
        <f>IFERROR(L16*'Project Summary'!$F$37/'Project Summary'!$E$37,"")</f>
        <v/>
      </c>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174"/>
    </row>
    <row r="17" spans="2:36" s="173" customFormat="1" ht="21.75" customHeight="1" thickBot="1" x14ac:dyDescent="0.25">
      <c r="B17" s="188">
        <v>10</v>
      </c>
      <c r="C17" s="202"/>
      <c r="D17" s="203"/>
      <c r="E17" s="203"/>
      <c r="F17" s="205"/>
      <c r="G17" s="205"/>
      <c r="H17" s="234"/>
      <c r="I17" s="214">
        <f>IF(F17="Retrofit",ROUND(IFERROR(VLOOKUP($G17,'Look Up Tables'!$F$86:$H$93,2,FALSE)*(VLOOKUP($G17,'Look Up Tables'!$F$86:$I$93,4,FALSE))*H17,0),2),0)</f>
        <v>0</v>
      </c>
      <c r="J17" s="215">
        <f>IF(F17="Retrofit",ROUND(IFERROR(VLOOKUP($G17,'Look Up Tables'!$F$86:$H$93,3,FALSE)*(VLOOKUP($G17,'Look Up Tables'!$F$86:$I$93,4,FALSE))*H17,0),4),0)</f>
        <v>0</v>
      </c>
      <c r="K17" s="387" t="str">
        <f>IF(OR(G17='Look Up Tables'!$F$87,G17='Look Up Tables'!$F$89,G17='Look Up Tables'!$F$91,G17='Look Up Tables'!$F$93),"Refrigerator",IF(OR(G17='Look Up Tables'!$F$88,G17='Look Up Tables'!$F$90,G17='Look Up Tables'!$F$92),"Freezer",""))</f>
        <v/>
      </c>
      <c r="L17" s="465">
        <f>IFERROR(I17*'Project Summary'!$M$7+J17*'Project Summary'!$M$8,"")</f>
        <v>0</v>
      </c>
      <c r="M17" s="192" t="str">
        <f>IFERROR(L17*'Project Summary'!$F$37/'Project Summary'!$E$37,"")</f>
        <v/>
      </c>
      <c r="N17" s="174"/>
      <c r="O17" s="174"/>
      <c r="P17" s="174"/>
      <c r="Q17" s="174"/>
      <c r="R17" s="174"/>
      <c r="S17" s="174"/>
      <c r="T17" s="174"/>
      <c r="U17" s="174"/>
      <c r="V17" s="174"/>
      <c r="W17" s="174"/>
      <c r="X17" s="174"/>
      <c r="Y17" s="174"/>
      <c r="Z17" s="174"/>
      <c r="AA17" s="174"/>
      <c r="AB17" s="174"/>
      <c r="AC17" s="174"/>
      <c r="AD17" s="174"/>
      <c r="AE17" s="174"/>
      <c r="AF17" s="174"/>
      <c r="AG17" s="174"/>
      <c r="AH17" s="174"/>
      <c r="AI17" s="174"/>
      <c r="AJ17" s="174"/>
    </row>
    <row r="18" spans="2:36" s="173" customFormat="1" ht="22.15" customHeight="1" x14ac:dyDescent="0.2">
      <c r="B18" s="174"/>
      <c r="C18" s="174"/>
      <c r="D18" s="174"/>
      <c r="E18" s="174"/>
      <c r="F18" s="174"/>
      <c r="G18" s="174"/>
      <c r="H18" s="174"/>
      <c r="I18" s="174"/>
      <c r="J18" s="174"/>
      <c r="K18" s="174"/>
      <c r="L18" s="174"/>
      <c r="M18" s="174"/>
      <c r="N18" s="174"/>
      <c r="O18" s="174"/>
      <c r="P18" s="174"/>
      <c r="Q18" s="174"/>
      <c r="R18" s="174"/>
      <c r="S18" s="174"/>
      <c r="T18" s="174"/>
      <c r="U18" s="174"/>
      <c r="V18" s="174"/>
      <c r="W18" s="174"/>
      <c r="X18" s="174"/>
      <c r="Y18" s="174"/>
      <c r="Z18" s="174"/>
      <c r="AA18" s="174"/>
      <c r="AB18" s="174"/>
      <c r="AC18" s="174"/>
      <c r="AD18" s="174"/>
      <c r="AE18" s="174"/>
      <c r="AF18" s="174"/>
      <c r="AG18" s="174"/>
      <c r="AH18" s="174"/>
      <c r="AI18" s="174"/>
      <c r="AJ18" s="174"/>
    </row>
    <row r="19" spans="2:36" s="173" customFormat="1" ht="22.15" customHeight="1" x14ac:dyDescent="0.2">
      <c r="B19" s="174"/>
      <c r="C19" s="174"/>
      <c r="D19" s="174"/>
      <c r="E19" s="174"/>
      <c r="F19" s="174"/>
      <c r="G19" s="174"/>
      <c r="H19" s="174"/>
      <c r="I19" s="174"/>
      <c r="J19" s="174"/>
      <c r="K19" s="174"/>
      <c r="L19" s="174"/>
      <c r="M19" s="174"/>
      <c r="N19" s="174"/>
      <c r="O19" s="174"/>
      <c r="P19" s="174"/>
      <c r="Q19" s="174"/>
      <c r="R19" s="174"/>
      <c r="S19" s="174"/>
      <c r="T19" s="174"/>
      <c r="U19" s="174"/>
      <c r="V19" s="174"/>
      <c r="W19" s="174"/>
      <c r="X19" s="174"/>
      <c r="Y19" s="174"/>
      <c r="Z19" s="174"/>
      <c r="AA19" s="174"/>
      <c r="AB19" s="174"/>
      <c r="AC19" s="174"/>
      <c r="AD19" s="174"/>
      <c r="AE19" s="174"/>
      <c r="AF19" s="174"/>
      <c r="AG19" s="174"/>
      <c r="AH19" s="174"/>
      <c r="AI19" s="174"/>
      <c r="AJ19" s="174"/>
    </row>
    <row r="20" spans="2:36" ht="9" customHeight="1" x14ac:dyDescent="0.2">
      <c r="B20" s="174"/>
      <c r="C20" s="174"/>
      <c r="D20" s="174"/>
      <c r="E20" s="174"/>
      <c r="F20" s="174"/>
      <c r="G20" s="174"/>
      <c r="H20" s="174"/>
      <c r="I20" s="174"/>
      <c r="J20" s="174"/>
      <c r="K20" s="174"/>
      <c r="L20" s="174"/>
      <c r="M20" s="174"/>
      <c r="N20" s="174"/>
      <c r="O20" s="174"/>
      <c r="P20" s="174"/>
      <c r="Q20" s="174"/>
      <c r="R20" s="174"/>
      <c r="S20" s="174"/>
      <c r="T20" s="174"/>
      <c r="U20" s="174"/>
      <c r="V20" s="174"/>
      <c r="W20" s="174"/>
      <c r="X20" s="174"/>
      <c r="Y20" s="174"/>
      <c r="Z20" s="174"/>
      <c r="AA20" s="174"/>
      <c r="AB20" s="174"/>
      <c r="AC20" s="174"/>
      <c r="AD20" s="174"/>
      <c r="AE20" s="174"/>
      <c r="AF20" s="174"/>
      <c r="AG20" s="174"/>
      <c r="AH20" s="174"/>
      <c r="AI20" s="174"/>
      <c r="AJ20" s="174"/>
    </row>
    <row r="21" spans="2:36" x14ac:dyDescent="0.2">
      <c r="B21" s="174"/>
      <c r="C21" s="174"/>
      <c r="D21" s="174"/>
      <c r="E21" s="174"/>
      <c r="F21" s="174"/>
      <c r="G21" s="174"/>
      <c r="H21" s="174"/>
      <c r="I21" s="174"/>
      <c r="J21" s="174"/>
      <c r="K21" s="174"/>
      <c r="L21" s="174"/>
      <c r="M21" s="174"/>
      <c r="N21" s="174"/>
      <c r="O21" s="174"/>
      <c r="P21" s="174"/>
      <c r="Q21" s="174"/>
      <c r="R21" s="174"/>
      <c r="S21" s="174"/>
      <c r="T21" s="174"/>
      <c r="U21" s="174"/>
      <c r="V21" s="174"/>
      <c r="W21" s="174"/>
      <c r="X21" s="174"/>
      <c r="Y21" s="174"/>
      <c r="Z21" s="174"/>
      <c r="AA21" s="174"/>
      <c r="AB21" s="174"/>
      <c r="AC21" s="174"/>
      <c r="AD21" s="174"/>
      <c r="AE21" s="174"/>
      <c r="AF21" s="174"/>
      <c r="AG21" s="174"/>
      <c r="AH21" s="174"/>
      <c r="AI21" s="174"/>
      <c r="AJ21" s="174"/>
    </row>
    <row r="22" spans="2:36" x14ac:dyDescent="0.2">
      <c r="B22" s="174"/>
      <c r="C22" s="174"/>
      <c r="D22" s="174"/>
      <c r="E22" s="174"/>
      <c r="F22" s="174"/>
      <c r="G22" s="174"/>
      <c r="H22" s="174"/>
      <c r="I22" s="174"/>
      <c r="J22" s="174"/>
      <c r="K22" s="174"/>
      <c r="L22" s="174"/>
      <c r="M22" s="174"/>
      <c r="N22" s="174"/>
      <c r="O22" s="174"/>
      <c r="P22" s="174"/>
      <c r="Q22" s="174"/>
      <c r="R22" s="174"/>
      <c r="S22" s="174"/>
      <c r="T22" s="174"/>
      <c r="U22" s="174"/>
      <c r="V22" s="174"/>
      <c r="W22" s="174"/>
      <c r="X22" s="174"/>
      <c r="Y22" s="174"/>
      <c r="Z22" s="174"/>
      <c r="AA22" s="174"/>
      <c r="AB22" s="174"/>
      <c r="AC22" s="174"/>
      <c r="AD22" s="174"/>
      <c r="AE22" s="174"/>
      <c r="AF22" s="174"/>
      <c r="AG22" s="174"/>
      <c r="AH22" s="174"/>
      <c r="AI22" s="174"/>
      <c r="AJ22" s="174"/>
    </row>
    <row r="23" spans="2:36" x14ac:dyDescent="0.2">
      <c r="B23" s="174"/>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174"/>
      <c r="AB23" s="174"/>
      <c r="AC23" s="174"/>
      <c r="AD23" s="174"/>
      <c r="AE23" s="174"/>
      <c r="AF23" s="174"/>
      <c r="AG23" s="174"/>
      <c r="AH23" s="174"/>
      <c r="AI23" s="174"/>
      <c r="AJ23" s="174"/>
    </row>
    <row r="24" spans="2:36" x14ac:dyDescent="0.2">
      <c r="B24" s="174"/>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174"/>
      <c r="AB24" s="174"/>
      <c r="AC24" s="174"/>
      <c r="AD24" s="174"/>
      <c r="AE24" s="174"/>
      <c r="AF24" s="174"/>
      <c r="AG24" s="174"/>
      <c r="AH24" s="174"/>
      <c r="AI24" s="174"/>
      <c r="AJ24" s="174"/>
    </row>
    <row r="25" spans="2:36" x14ac:dyDescent="0.2">
      <c r="B25" s="174"/>
      <c r="C25" s="174"/>
      <c r="D25" s="174"/>
      <c r="E25" s="174"/>
      <c r="F25" s="174"/>
      <c r="G25" s="174"/>
      <c r="H25" s="174"/>
      <c r="I25" s="174"/>
      <c r="J25" s="174"/>
      <c r="K25" s="174"/>
      <c r="L25" s="174"/>
      <c r="M25" s="174"/>
      <c r="N25" s="174"/>
      <c r="O25" s="174"/>
      <c r="P25" s="174"/>
      <c r="Q25" s="174"/>
      <c r="R25" s="174"/>
      <c r="S25" s="174"/>
      <c r="T25" s="174"/>
      <c r="U25" s="174"/>
      <c r="V25" s="174"/>
      <c r="W25" s="174"/>
      <c r="X25" s="174"/>
      <c r="Y25" s="174"/>
      <c r="Z25" s="174"/>
      <c r="AA25" s="174"/>
      <c r="AB25" s="174"/>
      <c r="AC25" s="174"/>
      <c r="AD25" s="174"/>
      <c r="AE25" s="174"/>
      <c r="AF25" s="174"/>
      <c r="AG25" s="174"/>
      <c r="AH25" s="174"/>
      <c r="AI25" s="174"/>
      <c r="AJ25" s="174"/>
    </row>
    <row r="26" spans="2:36" x14ac:dyDescent="0.2">
      <c r="B26" s="174"/>
      <c r="C26" s="174"/>
      <c r="D26" s="174"/>
      <c r="E26" s="174"/>
      <c r="F26" s="174"/>
      <c r="G26" s="174"/>
      <c r="H26" s="174"/>
      <c r="I26" s="174"/>
      <c r="J26" s="174"/>
      <c r="K26" s="174"/>
      <c r="L26" s="174"/>
      <c r="M26" s="174"/>
      <c r="N26" s="174"/>
      <c r="O26" s="174"/>
      <c r="P26" s="174"/>
      <c r="Q26" s="174"/>
      <c r="R26" s="174"/>
      <c r="S26" s="174"/>
      <c r="T26" s="174"/>
      <c r="U26" s="174"/>
      <c r="V26" s="174"/>
      <c r="W26" s="174"/>
      <c r="X26" s="174"/>
      <c r="Y26" s="174"/>
      <c r="Z26" s="174"/>
      <c r="AA26" s="174"/>
      <c r="AB26" s="174"/>
      <c r="AC26" s="174"/>
      <c r="AD26" s="174"/>
      <c r="AE26" s="174"/>
      <c r="AF26" s="174"/>
      <c r="AG26" s="174"/>
      <c r="AH26" s="174"/>
      <c r="AI26" s="174"/>
      <c r="AJ26" s="174"/>
    </row>
    <row r="27" spans="2:36" x14ac:dyDescent="0.2">
      <c r="B27" s="174"/>
      <c r="C27" s="174"/>
      <c r="D27" s="174"/>
      <c r="E27" s="174"/>
      <c r="F27" s="174"/>
      <c r="G27" s="174"/>
      <c r="H27" s="174"/>
      <c r="I27" s="174"/>
      <c r="J27" s="174"/>
      <c r="K27" s="174"/>
      <c r="L27" s="174"/>
      <c r="M27" s="174"/>
      <c r="N27" s="174"/>
      <c r="O27" s="174"/>
      <c r="P27" s="174"/>
      <c r="Q27" s="174"/>
      <c r="R27" s="174"/>
      <c r="S27" s="174"/>
      <c r="T27" s="174"/>
      <c r="U27" s="174"/>
      <c r="V27" s="174"/>
      <c r="W27" s="174"/>
      <c r="X27" s="174"/>
      <c r="Y27" s="174"/>
      <c r="Z27" s="174"/>
      <c r="AA27" s="174"/>
      <c r="AB27" s="174"/>
      <c r="AC27" s="174"/>
      <c r="AD27" s="174"/>
      <c r="AE27" s="174"/>
      <c r="AF27" s="174"/>
      <c r="AG27" s="174"/>
      <c r="AH27" s="174"/>
      <c r="AI27" s="174"/>
      <c r="AJ27" s="174"/>
    </row>
    <row r="28" spans="2:36" x14ac:dyDescent="0.2">
      <c r="B28" s="174"/>
      <c r="C28" s="174"/>
      <c r="D28" s="174"/>
      <c r="E28" s="174"/>
      <c r="F28" s="174"/>
      <c r="G28" s="174"/>
      <c r="H28" s="174"/>
      <c r="I28" s="174"/>
      <c r="J28" s="174"/>
      <c r="K28" s="174"/>
      <c r="L28" s="174"/>
      <c r="M28" s="174"/>
      <c r="N28" s="174"/>
      <c r="O28" s="174"/>
      <c r="P28" s="174"/>
      <c r="Q28" s="174"/>
      <c r="R28" s="174"/>
      <c r="S28" s="174"/>
      <c r="T28" s="174"/>
      <c r="U28" s="174"/>
      <c r="V28" s="174"/>
      <c r="W28" s="174"/>
      <c r="X28" s="174"/>
      <c r="Y28" s="174"/>
      <c r="Z28" s="174"/>
      <c r="AA28" s="174"/>
      <c r="AB28" s="174"/>
      <c r="AC28" s="174"/>
      <c r="AD28" s="174"/>
      <c r="AE28" s="174"/>
      <c r="AF28" s="174"/>
      <c r="AG28" s="174"/>
      <c r="AH28" s="174"/>
      <c r="AI28" s="174"/>
      <c r="AJ28" s="174"/>
    </row>
    <row r="29" spans="2:36" x14ac:dyDescent="0.2">
      <c r="B29" s="174"/>
      <c r="C29" s="174"/>
      <c r="D29" s="174"/>
      <c r="E29" s="174"/>
      <c r="F29" s="174"/>
      <c r="G29" s="174"/>
      <c r="H29" s="174"/>
      <c r="I29" s="174"/>
      <c r="J29" s="174"/>
      <c r="K29" s="174"/>
      <c r="L29" s="174"/>
      <c r="M29" s="174"/>
      <c r="N29" s="174"/>
      <c r="O29" s="174"/>
      <c r="P29" s="174"/>
      <c r="Q29" s="174"/>
      <c r="R29" s="174"/>
      <c r="S29" s="174"/>
      <c r="T29" s="174"/>
      <c r="U29" s="174"/>
      <c r="V29" s="174"/>
      <c r="W29" s="174"/>
      <c r="X29" s="174"/>
      <c r="Y29" s="174"/>
      <c r="Z29" s="174"/>
      <c r="AA29" s="174"/>
      <c r="AB29" s="174"/>
      <c r="AC29" s="174"/>
      <c r="AD29" s="174"/>
      <c r="AE29" s="174"/>
      <c r="AF29" s="174"/>
      <c r="AG29" s="174"/>
      <c r="AH29" s="174"/>
      <c r="AI29" s="174"/>
      <c r="AJ29" s="174"/>
    </row>
    <row r="30" spans="2:36" x14ac:dyDescent="0.2">
      <c r="B30" s="174"/>
      <c r="C30" s="174"/>
      <c r="D30" s="174"/>
      <c r="E30" s="174"/>
      <c r="F30" s="174"/>
      <c r="G30" s="174"/>
      <c r="H30" s="174"/>
      <c r="I30" s="174"/>
      <c r="J30" s="174"/>
      <c r="K30" s="174"/>
      <c r="L30" s="174"/>
      <c r="M30" s="174"/>
      <c r="N30" s="174"/>
      <c r="O30" s="174"/>
      <c r="P30" s="174"/>
      <c r="Q30" s="174"/>
      <c r="R30" s="174"/>
      <c r="S30" s="174"/>
      <c r="T30" s="174"/>
      <c r="U30" s="174"/>
      <c r="V30" s="174"/>
      <c r="W30" s="174"/>
      <c r="X30" s="174"/>
      <c r="Y30" s="174"/>
      <c r="Z30" s="174"/>
      <c r="AA30" s="174"/>
      <c r="AB30" s="174"/>
      <c r="AC30" s="174"/>
      <c r="AD30" s="174"/>
      <c r="AE30" s="174"/>
      <c r="AF30" s="174"/>
      <c r="AG30" s="174"/>
      <c r="AH30" s="174"/>
      <c r="AI30" s="174"/>
      <c r="AJ30" s="174"/>
    </row>
    <row r="31" spans="2:36" x14ac:dyDescent="0.2">
      <c r="B31" s="174"/>
      <c r="C31" s="174"/>
      <c r="D31" s="174"/>
      <c r="E31" s="174"/>
      <c r="F31" s="174"/>
      <c r="G31" s="174"/>
      <c r="H31" s="174"/>
      <c r="I31" s="174"/>
      <c r="J31" s="174"/>
      <c r="K31" s="174"/>
      <c r="L31" s="174"/>
      <c r="M31" s="174"/>
      <c r="N31" s="174"/>
      <c r="O31" s="174"/>
      <c r="P31" s="174"/>
      <c r="Q31" s="174"/>
      <c r="R31" s="174"/>
      <c r="S31" s="174"/>
      <c r="T31" s="174"/>
      <c r="U31" s="174"/>
      <c r="V31" s="174"/>
      <c r="W31" s="174"/>
      <c r="X31" s="174"/>
      <c r="Y31" s="174"/>
      <c r="Z31" s="174"/>
      <c r="AA31" s="174"/>
      <c r="AB31" s="174"/>
      <c r="AC31" s="174"/>
      <c r="AD31" s="174"/>
      <c r="AE31" s="174"/>
      <c r="AF31" s="174"/>
      <c r="AG31" s="174"/>
      <c r="AH31" s="174"/>
      <c r="AI31" s="174"/>
      <c r="AJ31" s="174"/>
    </row>
    <row r="32" spans="2:36" x14ac:dyDescent="0.2">
      <c r="B32" s="174"/>
      <c r="C32" s="174"/>
      <c r="D32" s="174"/>
      <c r="E32" s="174"/>
      <c r="F32" s="174"/>
      <c r="G32" s="174"/>
      <c r="H32" s="174"/>
      <c r="I32" s="174"/>
      <c r="J32" s="174"/>
      <c r="K32" s="174"/>
      <c r="L32" s="174"/>
      <c r="M32" s="174"/>
      <c r="N32" s="174"/>
      <c r="O32" s="174"/>
      <c r="P32" s="174"/>
      <c r="Q32" s="174"/>
      <c r="R32" s="174"/>
      <c r="S32" s="174"/>
      <c r="T32" s="174"/>
      <c r="U32" s="174"/>
      <c r="V32" s="174"/>
      <c r="W32" s="174"/>
      <c r="X32" s="174"/>
      <c r="Y32" s="174"/>
      <c r="Z32" s="174"/>
      <c r="AA32" s="174"/>
      <c r="AB32" s="174"/>
      <c r="AC32" s="174"/>
      <c r="AD32" s="174"/>
      <c r="AE32" s="174"/>
      <c r="AF32" s="174"/>
      <c r="AG32" s="174"/>
      <c r="AH32" s="174"/>
      <c r="AI32" s="174"/>
      <c r="AJ32" s="174"/>
    </row>
    <row r="33" spans="2:36" x14ac:dyDescent="0.2">
      <c r="B33" s="174"/>
      <c r="C33" s="174"/>
      <c r="D33" s="174"/>
      <c r="E33" s="174"/>
      <c r="F33" s="174"/>
      <c r="G33" s="174"/>
      <c r="H33" s="174"/>
      <c r="I33" s="174"/>
      <c r="J33" s="174"/>
      <c r="K33" s="174"/>
      <c r="L33" s="174"/>
      <c r="M33" s="174"/>
      <c r="N33" s="174"/>
      <c r="O33" s="174"/>
      <c r="P33" s="174"/>
      <c r="Q33" s="174"/>
      <c r="R33" s="174"/>
      <c r="S33" s="174"/>
      <c r="T33" s="174"/>
      <c r="U33" s="174"/>
      <c r="V33" s="174"/>
      <c r="W33" s="174"/>
      <c r="X33" s="174"/>
      <c r="Y33" s="174"/>
      <c r="Z33" s="174"/>
      <c r="AA33" s="174"/>
      <c r="AB33" s="174"/>
      <c r="AC33" s="174"/>
      <c r="AD33" s="174"/>
      <c r="AE33" s="174"/>
      <c r="AF33" s="174"/>
      <c r="AG33" s="174"/>
      <c r="AH33" s="174"/>
      <c r="AI33" s="174"/>
      <c r="AJ33" s="174"/>
    </row>
    <row r="34" spans="2:36" x14ac:dyDescent="0.2">
      <c r="B34" s="174"/>
      <c r="C34" s="174"/>
      <c r="D34" s="174"/>
      <c r="E34" s="174"/>
      <c r="F34" s="174"/>
      <c r="G34" s="174"/>
      <c r="H34" s="174"/>
      <c r="I34" s="174"/>
      <c r="J34" s="174"/>
      <c r="K34" s="174"/>
      <c r="L34" s="174"/>
      <c r="M34" s="174"/>
      <c r="N34" s="174"/>
      <c r="O34" s="174"/>
      <c r="P34" s="174"/>
      <c r="Q34" s="174"/>
      <c r="R34" s="174"/>
      <c r="S34" s="174"/>
      <c r="T34" s="174"/>
      <c r="U34" s="174"/>
      <c r="V34" s="174"/>
      <c r="W34" s="174"/>
      <c r="X34" s="174"/>
      <c r="Y34" s="174"/>
      <c r="Z34" s="174"/>
      <c r="AA34" s="174"/>
      <c r="AB34" s="174"/>
      <c r="AC34" s="174"/>
      <c r="AD34" s="174"/>
      <c r="AE34" s="174"/>
      <c r="AF34" s="174"/>
      <c r="AG34" s="174"/>
      <c r="AH34" s="174"/>
      <c r="AI34" s="174"/>
      <c r="AJ34" s="174"/>
    </row>
    <row r="35" spans="2:36" x14ac:dyDescent="0.2">
      <c r="B35" s="174"/>
      <c r="C35" s="174"/>
      <c r="D35" s="174"/>
      <c r="E35" s="174"/>
      <c r="F35" s="174"/>
      <c r="G35" s="174"/>
      <c r="H35" s="174"/>
      <c r="I35" s="174"/>
      <c r="J35" s="174"/>
      <c r="K35" s="174"/>
      <c r="L35" s="174"/>
      <c r="M35" s="174"/>
      <c r="N35" s="174"/>
      <c r="O35" s="174"/>
      <c r="P35" s="174"/>
      <c r="Q35" s="174"/>
      <c r="R35" s="174"/>
      <c r="S35" s="174"/>
      <c r="T35" s="174"/>
      <c r="U35" s="174"/>
      <c r="V35" s="174"/>
      <c r="W35" s="174"/>
      <c r="X35" s="174"/>
      <c r="Y35" s="174"/>
      <c r="Z35" s="174"/>
      <c r="AA35" s="174"/>
      <c r="AB35" s="174"/>
      <c r="AC35" s="174"/>
      <c r="AD35" s="174"/>
      <c r="AE35" s="174"/>
      <c r="AF35" s="174"/>
      <c r="AG35" s="174"/>
      <c r="AH35" s="174"/>
      <c r="AI35" s="174"/>
      <c r="AJ35" s="174"/>
    </row>
    <row r="36" spans="2:36" x14ac:dyDescent="0.2">
      <c r="B36" s="174"/>
      <c r="C36" s="174"/>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row>
    <row r="37" spans="2:36" x14ac:dyDescent="0.2">
      <c r="B37" s="174"/>
      <c r="C37" s="174"/>
      <c r="D37" s="174"/>
      <c r="E37" s="174"/>
      <c r="F37" s="174"/>
      <c r="G37" s="174"/>
      <c r="H37" s="174"/>
      <c r="I37" s="174"/>
      <c r="J37" s="174"/>
      <c r="K37" s="174"/>
      <c r="L37" s="174"/>
      <c r="M37" s="174"/>
      <c r="N37" s="174"/>
      <c r="O37" s="174"/>
      <c r="P37" s="174"/>
      <c r="Q37" s="174"/>
      <c r="R37" s="174"/>
      <c r="S37" s="174"/>
      <c r="T37" s="174"/>
      <c r="U37" s="174"/>
      <c r="V37" s="174"/>
      <c r="W37" s="174"/>
      <c r="X37" s="174"/>
      <c r="Y37" s="174"/>
      <c r="Z37" s="174"/>
      <c r="AA37" s="174"/>
      <c r="AB37" s="174"/>
      <c r="AC37" s="174"/>
      <c r="AD37" s="174"/>
      <c r="AE37" s="174"/>
      <c r="AF37" s="174"/>
      <c r="AG37" s="174"/>
      <c r="AH37" s="174"/>
      <c r="AI37" s="174"/>
      <c r="AJ37" s="174"/>
    </row>
    <row r="38" spans="2:36" x14ac:dyDescent="0.2">
      <c r="B38" s="174"/>
      <c r="C38" s="174"/>
      <c r="D38" s="174"/>
      <c r="E38" s="174"/>
      <c r="F38" s="174"/>
      <c r="G38" s="174"/>
      <c r="H38" s="174"/>
      <c r="I38" s="174"/>
      <c r="J38" s="174"/>
      <c r="K38" s="174"/>
      <c r="L38" s="174"/>
      <c r="M38" s="174"/>
      <c r="N38" s="174"/>
      <c r="O38" s="174"/>
      <c r="P38" s="174"/>
      <c r="Q38" s="174"/>
      <c r="R38" s="174"/>
      <c r="S38" s="174"/>
      <c r="T38" s="174"/>
      <c r="U38" s="174"/>
      <c r="V38" s="174"/>
      <c r="W38" s="174"/>
      <c r="X38" s="174"/>
      <c r="Y38" s="174"/>
      <c r="Z38" s="174"/>
      <c r="AA38" s="174"/>
      <c r="AB38" s="174"/>
      <c r="AC38" s="174"/>
      <c r="AD38" s="174"/>
      <c r="AE38" s="174"/>
      <c r="AF38" s="174"/>
      <c r="AG38" s="174"/>
      <c r="AH38" s="174"/>
      <c r="AI38" s="174"/>
      <c r="AJ38" s="174"/>
    </row>
    <row r="39" spans="2:36" x14ac:dyDescent="0.2">
      <c r="B39" s="174"/>
      <c r="C39" s="174"/>
      <c r="D39" s="174"/>
      <c r="E39" s="174"/>
      <c r="F39" s="174"/>
      <c r="G39" s="174"/>
      <c r="H39" s="174"/>
      <c r="I39" s="174"/>
      <c r="J39" s="174"/>
      <c r="K39" s="174"/>
      <c r="L39" s="174"/>
      <c r="M39" s="174"/>
      <c r="N39" s="174"/>
      <c r="O39" s="174"/>
      <c r="P39" s="174"/>
      <c r="Q39" s="174"/>
      <c r="R39" s="174"/>
      <c r="S39" s="174"/>
      <c r="T39" s="174"/>
      <c r="U39" s="174"/>
      <c r="V39" s="174"/>
      <c r="W39" s="174"/>
      <c r="X39" s="174"/>
      <c r="Y39" s="174"/>
      <c r="Z39" s="174"/>
      <c r="AA39" s="174"/>
      <c r="AB39" s="174"/>
      <c r="AC39" s="174"/>
      <c r="AD39" s="174"/>
      <c r="AE39" s="174"/>
      <c r="AF39" s="174"/>
      <c r="AG39" s="174"/>
      <c r="AH39" s="174"/>
      <c r="AI39" s="174"/>
      <c r="AJ39" s="174"/>
    </row>
    <row r="40" spans="2:36" x14ac:dyDescent="0.2">
      <c r="B40" s="174"/>
      <c r="C40" s="174"/>
      <c r="D40" s="174"/>
      <c r="E40" s="174"/>
      <c r="F40" s="174"/>
      <c r="G40" s="174"/>
      <c r="H40" s="174"/>
      <c r="I40" s="174"/>
      <c r="J40" s="174"/>
      <c r="K40" s="174"/>
      <c r="L40" s="174"/>
      <c r="M40" s="174"/>
      <c r="N40" s="174"/>
      <c r="O40" s="174"/>
      <c r="P40" s="174"/>
      <c r="Q40" s="174"/>
      <c r="R40" s="174"/>
      <c r="S40" s="174"/>
      <c r="T40" s="174"/>
      <c r="U40" s="174"/>
      <c r="V40" s="174"/>
      <c r="W40" s="174"/>
      <c r="X40" s="174"/>
      <c r="Y40" s="174"/>
      <c r="Z40" s="174"/>
      <c r="AA40" s="174"/>
      <c r="AB40" s="174"/>
      <c r="AC40" s="174"/>
      <c r="AD40" s="174"/>
      <c r="AE40" s="174"/>
      <c r="AF40" s="174"/>
      <c r="AG40" s="174"/>
      <c r="AH40" s="174"/>
      <c r="AI40" s="174"/>
      <c r="AJ40" s="174"/>
    </row>
    <row r="41" spans="2:36" x14ac:dyDescent="0.2">
      <c r="B41" s="174"/>
      <c r="C41" s="174"/>
      <c r="D41" s="174"/>
      <c r="E41" s="174"/>
      <c r="F41" s="174"/>
      <c r="G41" s="174"/>
      <c r="H41" s="174"/>
      <c r="I41" s="174"/>
      <c r="J41" s="174"/>
      <c r="K41" s="174"/>
      <c r="L41" s="174"/>
      <c r="M41" s="174"/>
      <c r="N41" s="174"/>
      <c r="O41" s="174"/>
      <c r="P41" s="174"/>
      <c r="Q41" s="174"/>
      <c r="R41" s="174"/>
      <c r="S41" s="174"/>
      <c r="T41" s="174"/>
      <c r="U41" s="174"/>
      <c r="V41" s="174"/>
      <c r="W41" s="174"/>
      <c r="X41" s="174"/>
      <c r="Y41" s="174"/>
      <c r="Z41" s="174"/>
      <c r="AA41" s="174"/>
      <c r="AB41" s="174"/>
      <c r="AC41" s="174"/>
      <c r="AD41" s="174"/>
      <c r="AE41" s="174"/>
      <c r="AF41" s="174"/>
      <c r="AG41" s="174"/>
      <c r="AH41" s="174"/>
      <c r="AI41" s="174"/>
      <c r="AJ41" s="174"/>
    </row>
    <row r="42" spans="2:36" x14ac:dyDescent="0.2">
      <c r="B42" s="174"/>
      <c r="C42" s="174"/>
      <c r="D42" s="174"/>
      <c r="E42" s="174"/>
      <c r="F42" s="174"/>
      <c r="G42" s="174"/>
      <c r="H42" s="174"/>
      <c r="I42" s="174"/>
      <c r="J42" s="174"/>
      <c r="K42" s="174"/>
      <c r="L42" s="174"/>
      <c r="M42" s="174"/>
      <c r="N42" s="174"/>
      <c r="O42" s="174"/>
      <c r="P42" s="174"/>
      <c r="Q42" s="174"/>
      <c r="R42" s="174"/>
      <c r="S42" s="174"/>
      <c r="T42" s="174"/>
      <c r="U42" s="174"/>
      <c r="V42" s="174"/>
      <c r="W42" s="174"/>
      <c r="X42" s="174"/>
      <c r="Y42" s="174"/>
      <c r="Z42" s="174"/>
      <c r="AA42" s="174"/>
      <c r="AB42" s="174"/>
      <c r="AC42" s="174"/>
      <c r="AD42" s="174"/>
      <c r="AE42" s="174"/>
      <c r="AF42" s="174"/>
      <c r="AG42" s="174"/>
      <c r="AH42" s="174"/>
      <c r="AI42" s="174"/>
      <c r="AJ42" s="174"/>
    </row>
    <row r="43" spans="2:36" x14ac:dyDescent="0.2">
      <c r="B43" s="174"/>
      <c r="C43" s="174"/>
      <c r="D43" s="174"/>
      <c r="E43" s="174"/>
      <c r="F43" s="174"/>
      <c r="G43" s="174"/>
      <c r="H43" s="174"/>
      <c r="I43" s="174"/>
      <c r="J43" s="174"/>
      <c r="K43" s="174"/>
      <c r="L43" s="174"/>
      <c r="M43" s="174"/>
      <c r="N43" s="174"/>
      <c r="O43" s="174"/>
      <c r="P43" s="174"/>
      <c r="Q43" s="174"/>
      <c r="R43" s="174"/>
      <c r="S43" s="174"/>
      <c r="T43" s="174"/>
      <c r="U43" s="174"/>
      <c r="V43" s="174"/>
      <c r="W43" s="174"/>
      <c r="X43" s="174"/>
      <c r="Y43" s="174"/>
      <c r="Z43" s="174"/>
      <c r="AA43" s="174"/>
      <c r="AB43" s="174"/>
      <c r="AC43" s="174"/>
      <c r="AD43" s="174"/>
      <c r="AE43" s="174"/>
      <c r="AF43" s="174"/>
      <c r="AG43" s="174"/>
      <c r="AH43" s="174"/>
      <c r="AI43" s="174"/>
      <c r="AJ43" s="174"/>
    </row>
    <row r="44" spans="2:36" x14ac:dyDescent="0.2">
      <c r="B44" s="174"/>
      <c r="C44" s="174"/>
      <c r="D44" s="174"/>
      <c r="E44" s="174"/>
      <c r="F44" s="174"/>
      <c r="G44" s="174"/>
      <c r="H44" s="174"/>
      <c r="I44" s="174"/>
      <c r="J44" s="174"/>
      <c r="K44" s="174"/>
      <c r="L44" s="174"/>
      <c r="M44" s="174"/>
      <c r="N44" s="174"/>
      <c r="O44" s="174"/>
      <c r="P44" s="174"/>
      <c r="Q44" s="174"/>
      <c r="R44" s="174"/>
      <c r="S44" s="174"/>
      <c r="T44" s="174"/>
      <c r="U44" s="174"/>
      <c r="V44" s="174"/>
      <c r="W44" s="174"/>
      <c r="X44" s="174"/>
      <c r="Y44" s="174"/>
      <c r="Z44" s="174"/>
      <c r="AA44" s="174"/>
      <c r="AB44" s="174"/>
      <c r="AC44" s="174"/>
      <c r="AD44" s="174"/>
      <c r="AE44" s="174"/>
      <c r="AF44" s="174"/>
      <c r="AG44" s="174"/>
      <c r="AH44" s="174"/>
      <c r="AI44" s="174"/>
      <c r="AJ44" s="174"/>
    </row>
    <row r="45" spans="2:36" x14ac:dyDescent="0.2">
      <c r="B45" s="174"/>
      <c r="C45" s="174"/>
      <c r="D45" s="174"/>
      <c r="E45" s="174"/>
      <c r="F45" s="174"/>
      <c r="G45" s="174"/>
      <c r="H45" s="174"/>
      <c r="I45" s="174"/>
      <c r="J45" s="174"/>
      <c r="K45" s="174"/>
      <c r="L45" s="174"/>
      <c r="M45" s="174"/>
      <c r="N45" s="174"/>
      <c r="O45" s="174"/>
      <c r="P45" s="174"/>
      <c r="Q45" s="174"/>
      <c r="R45" s="174"/>
      <c r="S45" s="174"/>
      <c r="T45" s="174"/>
      <c r="U45" s="174"/>
      <c r="V45" s="174"/>
      <c r="W45" s="174"/>
      <c r="X45" s="174"/>
      <c r="Y45" s="174"/>
      <c r="Z45" s="174"/>
      <c r="AA45" s="174"/>
      <c r="AB45" s="174"/>
      <c r="AC45" s="174"/>
      <c r="AD45" s="174"/>
      <c r="AE45" s="174"/>
      <c r="AF45" s="174"/>
      <c r="AG45" s="174"/>
      <c r="AH45" s="174"/>
      <c r="AI45" s="174"/>
      <c r="AJ45" s="174"/>
    </row>
    <row r="46" spans="2:36" x14ac:dyDescent="0.2">
      <c r="B46" s="174"/>
      <c r="C46" s="174"/>
      <c r="D46" s="174"/>
      <c r="E46" s="174"/>
      <c r="F46" s="174"/>
      <c r="G46" s="174"/>
      <c r="H46" s="174"/>
      <c r="I46" s="174"/>
      <c r="J46" s="174"/>
      <c r="K46" s="174"/>
      <c r="L46" s="174"/>
      <c r="M46" s="174"/>
      <c r="N46" s="174"/>
      <c r="O46" s="174"/>
      <c r="P46" s="174"/>
      <c r="Q46" s="174"/>
      <c r="R46" s="174"/>
      <c r="S46" s="174"/>
      <c r="T46" s="174"/>
      <c r="U46" s="174"/>
      <c r="V46" s="174"/>
      <c r="W46" s="174"/>
      <c r="X46" s="174"/>
      <c r="Y46" s="174"/>
      <c r="Z46" s="174"/>
      <c r="AA46" s="174"/>
      <c r="AB46" s="174"/>
      <c r="AC46" s="174"/>
      <c r="AD46" s="174"/>
      <c r="AE46" s="174"/>
      <c r="AF46" s="174"/>
      <c r="AG46" s="174"/>
      <c r="AH46" s="174"/>
      <c r="AI46" s="174"/>
      <c r="AJ46" s="174"/>
    </row>
    <row r="47" spans="2:36" x14ac:dyDescent="0.2">
      <c r="B47" s="174"/>
      <c r="C47" s="174"/>
      <c r="D47" s="174"/>
      <c r="E47" s="174"/>
      <c r="F47" s="174"/>
      <c r="G47" s="174"/>
      <c r="H47" s="174"/>
      <c r="I47" s="174"/>
      <c r="J47" s="174"/>
      <c r="K47" s="174"/>
      <c r="L47" s="174"/>
      <c r="M47" s="174"/>
      <c r="N47" s="174"/>
      <c r="O47" s="174"/>
      <c r="P47" s="174"/>
      <c r="Q47" s="174"/>
      <c r="R47" s="174"/>
      <c r="S47" s="174"/>
      <c r="T47" s="174"/>
      <c r="U47" s="174"/>
      <c r="V47" s="174"/>
      <c r="W47" s="174"/>
      <c r="X47" s="174"/>
      <c r="Y47" s="174"/>
      <c r="Z47" s="174"/>
      <c r="AA47" s="174"/>
      <c r="AB47" s="174"/>
      <c r="AC47" s="174"/>
      <c r="AD47" s="174"/>
      <c r="AE47" s="174"/>
      <c r="AF47" s="174"/>
      <c r="AG47" s="174"/>
      <c r="AH47" s="174"/>
      <c r="AI47" s="174"/>
      <c r="AJ47" s="174"/>
    </row>
    <row r="48" spans="2:36" x14ac:dyDescent="0.2">
      <c r="B48" s="174"/>
      <c r="C48" s="174"/>
      <c r="D48" s="174"/>
      <c r="E48" s="174"/>
      <c r="F48" s="174"/>
      <c r="G48" s="174"/>
      <c r="H48" s="174"/>
      <c r="I48" s="174"/>
      <c r="J48" s="174"/>
      <c r="K48" s="174"/>
      <c r="L48" s="174"/>
      <c r="M48" s="174"/>
      <c r="N48" s="174"/>
      <c r="O48" s="174"/>
      <c r="P48" s="174"/>
      <c r="Q48" s="174"/>
      <c r="R48" s="174"/>
      <c r="S48" s="174"/>
      <c r="T48" s="174"/>
      <c r="U48" s="174"/>
      <c r="V48" s="174"/>
      <c r="W48" s="174"/>
      <c r="X48" s="174"/>
      <c r="Y48" s="174"/>
      <c r="Z48" s="174"/>
      <c r="AA48" s="174"/>
      <c r="AB48" s="174"/>
      <c r="AC48" s="174"/>
      <c r="AD48" s="174"/>
      <c r="AE48" s="174"/>
      <c r="AF48" s="174"/>
      <c r="AG48" s="174"/>
      <c r="AH48" s="174"/>
      <c r="AI48" s="174"/>
      <c r="AJ48" s="174"/>
    </row>
    <row r="49" spans="2:36" x14ac:dyDescent="0.2">
      <c r="B49" s="174"/>
      <c r="C49" s="174"/>
      <c r="D49" s="174"/>
      <c r="E49" s="174"/>
      <c r="F49" s="174"/>
      <c r="G49" s="174"/>
      <c r="H49" s="174"/>
      <c r="I49" s="174"/>
      <c r="J49" s="174"/>
      <c r="K49" s="174"/>
      <c r="L49" s="174"/>
      <c r="M49" s="174"/>
      <c r="N49" s="174"/>
      <c r="O49" s="174"/>
      <c r="P49" s="174"/>
      <c r="Q49" s="174"/>
      <c r="R49" s="174"/>
      <c r="S49" s="174"/>
      <c r="T49" s="174"/>
      <c r="U49" s="174"/>
      <c r="V49" s="174"/>
      <c r="W49" s="174"/>
      <c r="X49" s="174"/>
      <c r="Y49" s="174"/>
      <c r="Z49" s="174"/>
      <c r="AA49" s="174"/>
      <c r="AB49" s="174"/>
      <c r="AC49" s="174"/>
      <c r="AD49" s="174"/>
      <c r="AE49" s="174"/>
      <c r="AF49" s="174"/>
      <c r="AG49" s="174"/>
      <c r="AH49" s="174"/>
      <c r="AI49" s="174"/>
      <c r="AJ49" s="174"/>
    </row>
    <row r="50" spans="2:36" x14ac:dyDescent="0.2">
      <c r="B50" s="174"/>
      <c r="C50" s="174"/>
      <c r="D50" s="174"/>
      <c r="E50" s="174"/>
      <c r="F50" s="174"/>
      <c r="G50" s="174"/>
      <c r="H50" s="174"/>
      <c r="I50" s="174"/>
      <c r="J50" s="174"/>
      <c r="K50" s="174"/>
      <c r="L50" s="174"/>
      <c r="M50" s="174"/>
      <c r="N50" s="174"/>
      <c r="O50" s="174"/>
      <c r="P50" s="174"/>
      <c r="Q50" s="174"/>
      <c r="R50" s="174"/>
      <c r="S50" s="174"/>
      <c r="T50" s="174"/>
      <c r="U50" s="174"/>
      <c r="V50" s="174"/>
      <c r="W50" s="174"/>
      <c r="X50" s="174"/>
      <c r="Y50" s="174"/>
      <c r="Z50" s="174"/>
      <c r="AA50" s="174"/>
      <c r="AB50" s="174"/>
      <c r="AC50" s="174"/>
      <c r="AD50" s="174"/>
      <c r="AE50" s="174"/>
      <c r="AF50" s="174"/>
      <c r="AG50" s="174"/>
      <c r="AH50" s="174"/>
      <c r="AI50" s="174"/>
      <c r="AJ50" s="174"/>
    </row>
    <row r="51" spans="2:36" x14ac:dyDescent="0.2">
      <c r="B51" s="174"/>
      <c r="C51" s="174"/>
      <c r="D51" s="174"/>
      <c r="E51" s="174"/>
      <c r="F51" s="174"/>
      <c r="G51" s="174"/>
      <c r="H51" s="174"/>
      <c r="I51" s="174"/>
      <c r="J51" s="174"/>
      <c r="K51" s="174"/>
      <c r="L51" s="174"/>
      <c r="M51" s="174"/>
      <c r="N51" s="174"/>
      <c r="O51" s="174"/>
      <c r="P51" s="174"/>
      <c r="Q51" s="174"/>
      <c r="R51" s="174"/>
      <c r="S51" s="174"/>
      <c r="T51" s="174"/>
      <c r="U51" s="174"/>
      <c r="V51" s="174"/>
      <c r="W51" s="174"/>
      <c r="X51" s="174"/>
      <c r="Y51" s="174"/>
      <c r="Z51" s="174"/>
      <c r="AA51" s="174"/>
      <c r="AB51" s="174"/>
      <c r="AC51" s="174"/>
      <c r="AD51" s="174"/>
      <c r="AE51" s="174"/>
      <c r="AF51" s="174"/>
      <c r="AG51" s="174"/>
      <c r="AH51" s="174"/>
      <c r="AI51" s="174"/>
      <c r="AJ51" s="174"/>
    </row>
    <row r="52" spans="2:36" x14ac:dyDescent="0.2">
      <c r="B52" s="174"/>
      <c r="C52" s="174"/>
      <c r="D52" s="174"/>
      <c r="E52" s="174"/>
      <c r="F52" s="174"/>
      <c r="G52" s="174"/>
      <c r="H52" s="174"/>
      <c r="I52" s="174"/>
      <c r="J52" s="174"/>
      <c r="K52" s="174"/>
      <c r="L52" s="174"/>
      <c r="M52" s="174"/>
      <c r="N52" s="174"/>
      <c r="O52" s="174"/>
      <c r="P52" s="174"/>
      <c r="Q52" s="174"/>
      <c r="R52" s="174"/>
      <c r="S52" s="174"/>
      <c r="T52" s="174"/>
      <c r="U52" s="174"/>
      <c r="V52" s="174"/>
      <c r="W52" s="174"/>
      <c r="X52" s="174"/>
      <c r="Y52" s="174"/>
      <c r="Z52" s="174"/>
      <c r="AA52" s="174"/>
      <c r="AB52" s="174"/>
      <c r="AC52" s="174"/>
      <c r="AD52" s="174"/>
      <c r="AE52" s="174"/>
      <c r="AF52" s="174"/>
      <c r="AG52" s="174"/>
      <c r="AH52" s="174"/>
      <c r="AI52" s="174"/>
      <c r="AJ52" s="174"/>
    </row>
    <row r="53" spans="2:36" x14ac:dyDescent="0.2">
      <c r="B53" s="174"/>
      <c r="C53" s="174"/>
      <c r="D53" s="174"/>
      <c r="E53" s="174"/>
      <c r="F53" s="174"/>
      <c r="G53" s="174"/>
      <c r="H53" s="174"/>
      <c r="I53" s="174"/>
      <c r="J53" s="174"/>
      <c r="K53" s="174"/>
      <c r="L53" s="174"/>
      <c r="M53" s="174"/>
      <c r="N53" s="174"/>
      <c r="O53" s="174"/>
      <c r="P53" s="174"/>
      <c r="Q53" s="174"/>
      <c r="R53" s="174"/>
      <c r="S53" s="174"/>
      <c r="T53" s="174"/>
      <c r="U53" s="174"/>
      <c r="V53" s="174"/>
      <c r="W53" s="174"/>
      <c r="X53" s="174"/>
      <c r="Y53" s="174"/>
      <c r="Z53" s="174"/>
      <c r="AA53" s="174"/>
      <c r="AB53" s="174"/>
      <c r="AC53" s="174"/>
      <c r="AD53" s="174"/>
      <c r="AE53" s="174"/>
      <c r="AF53" s="174"/>
      <c r="AG53" s="174"/>
      <c r="AH53" s="174"/>
      <c r="AI53" s="174"/>
      <c r="AJ53" s="174"/>
    </row>
    <row r="54" spans="2:36" x14ac:dyDescent="0.2">
      <c r="B54" s="174"/>
      <c r="C54" s="174"/>
      <c r="D54" s="174"/>
      <c r="E54" s="174"/>
      <c r="F54" s="174"/>
      <c r="G54" s="174"/>
      <c r="H54" s="174"/>
      <c r="I54" s="174"/>
      <c r="J54" s="174"/>
      <c r="K54" s="174"/>
      <c r="L54" s="174"/>
      <c r="M54" s="174"/>
      <c r="N54" s="174"/>
      <c r="O54" s="174"/>
      <c r="P54" s="174"/>
      <c r="Q54" s="174"/>
      <c r="R54" s="174"/>
      <c r="S54" s="174"/>
      <c r="T54" s="174"/>
      <c r="U54" s="174"/>
      <c r="V54" s="174"/>
      <c r="W54" s="174"/>
      <c r="X54" s="174"/>
      <c r="Y54" s="174"/>
      <c r="Z54" s="174"/>
      <c r="AA54" s="174"/>
      <c r="AB54" s="174"/>
      <c r="AC54" s="174"/>
      <c r="AD54" s="174"/>
      <c r="AE54" s="174"/>
      <c r="AF54" s="174"/>
      <c r="AG54" s="174"/>
      <c r="AH54" s="174"/>
      <c r="AI54" s="174"/>
      <c r="AJ54" s="174"/>
    </row>
    <row r="55" spans="2:36" x14ac:dyDescent="0.2">
      <c r="B55" s="174"/>
      <c r="C55" s="174"/>
      <c r="D55" s="174"/>
      <c r="E55" s="174"/>
      <c r="F55" s="174"/>
      <c r="G55" s="174"/>
      <c r="H55" s="174"/>
      <c r="I55" s="174"/>
      <c r="J55" s="174"/>
      <c r="K55" s="174"/>
      <c r="L55" s="174"/>
      <c r="M55" s="174"/>
      <c r="N55" s="174"/>
      <c r="O55" s="174"/>
      <c r="P55" s="174"/>
      <c r="Q55" s="174"/>
      <c r="R55" s="174"/>
      <c r="S55" s="174"/>
      <c r="T55" s="174"/>
      <c r="U55" s="174"/>
      <c r="V55" s="174"/>
      <c r="W55" s="174"/>
      <c r="X55" s="174"/>
      <c r="Y55" s="174"/>
      <c r="Z55" s="174"/>
      <c r="AA55" s="174"/>
      <c r="AB55" s="174"/>
      <c r="AC55" s="174"/>
      <c r="AD55" s="174"/>
      <c r="AE55" s="174"/>
      <c r="AF55" s="174"/>
      <c r="AG55" s="174"/>
      <c r="AH55" s="174"/>
      <c r="AI55" s="174"/>
      <c r="AJ55" s="174"/>
    </row>
    <row r="56" spans="2:36" x14ac:dyDescent="0.2">
      <c r="B56" s="174"/>
      <c r="C56" s="174"/>
      <c r="D56" s="174"/>
      <c r="E56" s="174"/>
      <c r="F56" s="174"/>
      <c r="G56" s="174"/>
      <c r="H56" s="174"/>
      <c r="I56" s="174"/>
      <c r="J56" s="174"/>
      <c r="K56" s="174"/>
      <c r="L56" s="174"/>
      <c r="M56" s="174"/>
      <c r="N56" s="174"/>
      <c r="O56" s="174"/>
      <c r="P56" s="174"/>
      <c r="Q56" s="174"/>
      <c r="R56" s="174"/>
      <c r="S56" s="174"/>
      <c r="T56" s="174"/>
      <c r="U56" s="174"/>
      <c r="V56" s="174"/>
      <c r="W56" s="174"/>
      <c r="X56" s="174"/>
      <c r="Y56" s="174"/>
      <c r="Z56" s="174"/>
      <c r="AA56" s="174"/>
      <c r="AB56" s="174"/>
      <c r="AC56" s="174"/>
      <c r="AD56" s="174"/>
      <c r="AE56" s="174"/>
      <c r="AF56" s="174"/>
      <c r="AG56" s="174"/>
      <c r="AH56" s="174"/>
      <c r="AI56" s="174"/>
      <c r="AJ56" s="174"/>
    </row>
    <row r="57" spans="2:36" x14ac:dyDescent="0.2">
      <c r="B57" s="174"/>
      <c r="C57" s="174"/>
      <c r="D57" s="174"/>
      <c r="E57" s="174"/>
      <c r="F57" s="174"/>
      <c r="G57" s="174"/>
      <c r="H57" s="174"/>
      <c r="I57" s="174"/>
      <c r="J57" s="174"/>
      <c r="K57" s="174"/>
      <c r="L57" s="174"/>
      <c r="M57" s="174"/>
      <c r="N57" s="174"/>
      <c r="O57" s="174"/>
      <c r="P57" s="174"/>
      <c r="Q57" s="174"/>
      <c r="R57" s="174"/>
      <c r="S57" s="174"/>
      <c r="T57" s="174"/>
      <c r="U57" s="174"/>
      <c r="V57" s="174"/>
      <c r="W57" s="174"/>
      <c r="X57" s="174"/>
      <c r="Y57" s="174"/>
      <c r="Z57" s="174"/>
      <c r="AA57" s="174"/>
      <c r="AB57" s="174"/>
      <c r="AC57" s="174"/>
      <c r="AD57" s="174"/>
      <c r="AE57" s="174"/>
      <c r="AF57" s="174"/>
      <c r="AG57" s="174"/>
      <c r="AH57" s="174"/>
      <c r="AI57" s="174"/>
      <c r="AJ57" s="174"/>
    </row>
    <row r="58" spans="2:36" x14ac:dyDescent="0.2">
      <c r="B58" s="174"/>
      <c r="C58" s="174"/>
      <c r="D58" s="174"/>
      <c r="E58" s="174"/>
      <c r="F58" s="174"/>
      <c r="G58" s="174"/>
      <c r="H58" s="174"/>
      <c r="I58" s="174"/>
      <c r="J58" s="174"/>
      <c r="K58" s="174"/>
      <c r="L58" s="174"/>
      <c r="M58" s="174"/>
      <c r="N58" s="174"/>
      <c r="O58" s="174"/>
      <c r="P58" s="174"/>
      <c r="Q58" s="174"/>
      <c r="R58" s="174"/>
      <c r="S58" s="174"/>
      <c r="T58" s="174"/>
      <c r="U58" s="174"/>
      <c r="V58" s="174"/>
      <c r="W58" s="174"/>
      <c r="X58" s="174"/>
      <c r="Y58" s="174"/>
      <c r="Z58" s="174"/>
      <c r="AA58" s="174"/>
      <c r="AB58" s="174"/>
      <c r="AC58" s="174"/>
      <c r="AD58" s="174"/>
      <c r="AE58" s="174"/>
      <c r="AF58" s="174"/>
      <c r="AG58" s="174"/>
      <c r="AH58" s="174"/>
      <c r="AI58" s="174"/>
      <c r="AJ58" s="174"/>
    </row>
    <row r="59" spans="2:36" x14ac:dyDescent="0.2">
      <c r="B59" s="174"/>
      <c r="C59" s="174"/>
      <c r="D59" s="174"/>
      <c r="E59" s="174"/>
      <c r="F59" s="174"/>
      <c r="G59" s="174"/>
      <c r="H59" s="174"/>
      <c r="I59" s="174"/>
      <c r="J59" s="174"/>
      <c r="K59" s="174"/>
      <c r="L59" s="174"/>
      <c r="M59" s="174"/>
      <c r="N59" s="174"/>
      <c r="O59" s="174"/>
      <c r="P59" s="174"/>
      <c r="Q59" s="174"/>
      <c r="R59" s="174"/>
      <c r="S59" s="174"/>
      <c r="T59" s="174"/>
      <c r="U59" s="174"/>
      <c r="V59" s="174"/>
      <c r="W59" s="174"/>
      <c r="X59" s="174"/>
      <c r="Y59" s="174"/>
      <c r="Z59" s="174"/>
      <c r="AA59" s="174"/>
      <c r="AB59" s="174"/>
      <c r="AC59" s="174"/>
      <c r="AD59" s="174"/>
      <c r="AE59" s="174"/>
      <c r="AF59" s="174"/>
      <c r="AG59" s="174"/>
      <c r="AH59" s="174"/>
      <c r="AI59" s="174"/>
      <c r="AJ59" s="174"/>
    </row>
    <row r="60" spans="2:36" x14ac:dyDescent="0.2">
      <c r="B60" s="174"/>
      <c r="C60" s="174"/>
      <c r="D60" s="174"/>
      <c r="E60" s="174"/>
      <c r="F60" s="174"/>
      <c r="G60" s="174"/>
      <c r="H60" s="174"/>
      <c r="I60" s="174"/>
      <c r="J60" s="174"/>
      <c r="K60" s="174"/>
      <c r="L60" s="174"/>
      <c r="M60" s="174"/>
      <c r="N60" s="174"/>
      <c r="O60" s="174"/>
      <c r="P60" s="174"/>
      <c r="Q60" s="174"/>
      <c r="R60" s="174"/>
      <c r="S60" s="174"/>
      <c r="T60" s="174"/>
      <c r="U60" s="174"/>
      <c r="V60" s="174"/>
      <c r="W60" s="174"/>
      <c r="X60" s="174"/>
      <c r="Y60" s="174"/>
      <c r="Z60" s="174"/>
      <c r="AA60" s="174"/>
      <c r="AB60" s="174"/>
      <c r="AC60" s="174"/>
      <c r="AD60" s="174"/>
      <c r="AE60" s="174"/>
      <c r="AF60" s="174"/>
      <c r="AG60" s="174"/>
      <c r="AH60" s="174"/>
      <c r="AI60" s="174"/>
      <c r="AJ60" s="174"/>
    </row>
    <row r="61" spans="2:36" x14ac:dyDescent="0.2">
      <c r="B61" s="174"/>
      <c r="C61" s="174"/>
      <c r="D61" s="174"/>
      <c r="E61" s="174"/>
      <c r="F61" s="174"/>
      <c r="G61" s="174"/>
      <c r="H61" s="174"/>
      <c r="I61" s="174"/>
      <c r="J61" s="174"/>
      <c r="K61" s="174"/>
      <c r="L61" s="174"/>
      <c r="M61" s="174"/>
      <c r="N61" s="174"/>
      <c r="O61" s="174"/>
      <c r="P61" s="174"/>
      <c r="Q61" s="174"/>
      <c r="R61" s="174"/>
      <c r="S61" s="174"/>
      <c r="T61" s="174"/>
      <c r="U61" s="174"/>
      <c r="V61" s="174"/>
      <c r="W61" s="174"/>
      <c r="X61" s="174"/>
      <c r="Y61" s="174"/>
      <c r="Z61" s="174"/>
      <c r="AA61" s="174"/>
      <c r="AB61" s="174"/>
      <c r="AC61" s="174"/>
      <c r="AD61" s="174"/>
      <c r="AE61" s="174"/>
      <c r="AF61" s="174"/>
      <c r="AG61" s="174"/>
      <c r="AH61" s="174"/>
      <c r="AI61" s="174"/>
      <c r="AJ61" s="174"/>
    </row>
    <row r="62" spans="2:36" x14ac:dyDescent="0.2">
      <c r="B62" s="174"/>
      <c r="C62" s="174"/>
      <c r="D62" s="174"/>
      <c r="E62" s="174"/>
      <c r="F62" s="174"/>
      <c r="G62" s="174"/>
      <c r="H62" s="174"/>
      <c r="I62" s="174"/>
      <c r="J62" s="174"/>
      <c r="K62" s="174"/>
      <c r="L62" s="174"/>
      <c r="M62" s="174"/>
      <c r="N62" s="174"/>
      <c r="O62" s="174"/>
      <c r="P62" s="174"/>
      <c r="Q62" s="174"/>
      <c r="R62" s="174"/>
      <c r="S62" s="174"/>
      <c r="T62" s="174"/>
      <c r="U62" s="174"/>
      <c r="V62" s="174"/>
      <c r="W62" s="174"/>
      <c r="X62" s="174"/>
      <c r="Y62" s="174"/>
      <c r="Z62" s="174"/>
      <c r="AA62" s="174"/>
      <c r="AB62" s="174"/>
      <c r="AC62" s="174"/>
      <c r="AD62" s="174"/>
      <c r="AE62" s="174"/>
      <c r="AF62" s="174"/>
      <c r="AG62" s="174"/>
      <c r="AH62" s="174"/>
      <c r="AI62" s="174"/>
      <c r="AJ62" s="174"/>
    </row>
    <row r="63" spans="2:36" x14ac:dyDescent="0.2">
      <c r="B63" s="174"/>
      <c r="C63" s="174"/>
      <c r="D63" s="174"/>
      <c r="E63" s="174"/>
      <c r="F63" s="174"/>
      <c r="G63" s="174"/>
      <c r="H63" s="174"/>
      <c r="I63" s="174"/>
      <c r="J63" s="174"/>
      <c r="K63" s="174"/>
      <c r="L63" s="174"/>
      <c r="M63" s="174"/>
      <c r="N63" s="174"/>
      <c r="O63" s="174"/>
      <c r="P63" s="174"/>
      <c r="Q63" s="174"/>
      <c r="R63" s="174"/>
      <c r="S63" s="174"/>
      <c r="T63" s="174"/>
      <c r="U63" s="174"/>
      <c r="V63" s="174"/>
      <c r="W63" s="174"/>
      <c r="X63" s="174"/>
      <c r="Y63" s="174"/>
      <c r="Z63" s="174"/>
      <c r="AA63" s="174"/>
      <c r="AB63" s="174"/>
      <c r="AC63" s="174"/>
      <c r="AD63" s="174"/>
      <c r="AE63" s="174"/>
      <c r="AF63" s="174"/>
      <c r="AG63" s="174"/>
      <c r="AH63" s="174"/>
      <c r="AI63" s="174"/>
      <c r="AJ63" s="174"/>
    </row>
    <row r="64" spans="2:36" x14ac:dyDescent="0.2">
      <c r="B64" s="174"/>
      <c r="C64" s="174"/>
      <c r="D64" s="174"/>
      <c r="E64" s="174"/>
      <c r="F64" s="174"/>
      <c r="G64" s="174"/>
      <c r="H64" s="174"/>
      <c r="I64" s="174"/>
      <c r="J64" s="174"/>
      <c r="K64" s="174"/>
      <c r="L64" s="174"/>
      <c r="M64" s="174"/>
      <c r="N64" s="174"/>
      <c r="O64" s="174"/>
      <c r="P64" s="174"/>
      <c r="Q64" s="174"/>
      <c r="R64" s="174"/>
      <c r="S64" s="174"/>
      <c r="T64" s="174"/>
      <c r="U64" s="174"/>
      <c r="V64" s="174"/>
      <c r="W64" s="174"/>
      <c r="X64" s="174"/>
      <c r="Y64" s="174"/>
      <c r="Z64" s="174"/>
      <c r="AA64" s="174"/>
      <c r="AB64" s="174"/>
      <c r="AC64" s="174"/>
      <c r="AD64" s="174"/>
      <c r="AE64" s="174"/>
      <c r="AF64" s="174"/>
      <c r="AG64" s="174"/>
      <c r="AH64" s="174"/>
      <c r="AI64" s="174"/>
      <c r="AJ64" s="174"/>
    </row>
    <row r="65" spans="2:36" x14ac:dyDescent="0.2">
      <c r="B65" s="174"/>
      <c r="C65" s="174"/>
      <c r="D65" s="174"/>
      <c r="E65" s="174"/>
      <c r="F65" s="174"/>
      <c r="G65" s="174"/>
      <c r="H65" s="174"/>
      <c r="I65" s="174"/>
      <c r="J65" s="174"/>
      <c r="K65" s="174"/>
      <c r="L65" s="174"/>
      <c r="M65" s="174"/>
      <c r="N65" s="174"/>
      <c r="O65" s="174"/>
      <c r="P65" s="174"/>
      <c r="Q65" s="174"/>
      <c r="R65" s="174"/>
      <c r="S65" s="174"/>
      <c r="T65" s="174"/>
      <c r="U65" s="174"/>
      <c r="V65" s="174"/>
      <c r="W65" s="174"/>
      <c r="X65" s="174"/>
      <c r="Y65" s="174"/>
      <c r="Z65" s="174"/>
      <c r="AA65" s="174"/>
      <c r="AB65" s="174"/>
      <c r="AC65" s="174"/>
      <c r="AD65" s="174"/>
      <c r="AE65" s="174"/>
      <c r="AF65" s="174"/>
      <c r="AG65" s="174"/>
      <c r="AH65" s="174"/>
      <c r="AI65" s="174"/>
      <c r="AJ65" s="174"/>
    </row>
  </sheetData>
  <sheetProtection algorithmName="SHA-512" hashValue="dbwmN8Rhd+H10LWLqdI4bPZps99okKXpqcAOLzQrg5QIOwCNorN4nfXOih+RALWdDkv8nO/NrYvokbmfPDY0Fg==" saltValue="Os+APrQdxg9Tb44glcN/dQ==" spinCount="100000" sheet="1" objects="1" formatColumns="0"/>
  <mergeCells count="6">
    <mergeCell ref="B4:J4"/>
    <mergeCell ref="C6:H6"/>
    <mergeCell ref="L6:L7"/>
    <mergeCell ref="M6:M7"/>
    <mergeCell ref="B6:B7"/>
    <mergeCell ref="I6:K6"/>
  </mergeCells>
  <conditionalFormatting sqref="F8:F17">
    <cfRule type="expression" dxfId="9" priority="7">
      <formula>$F8="New Construction"</formula>
    </cfRule>
  </conditionalFormatting>
  <pageMargins left="0.5" right="0.5" top="0.5" bottom="0.5" header="0.3" footer="0.3"/>
  <pageSetup orientation="portrait" r:id="rId1"/>
  <drawing r:id="rId2"/>
  <extLst>
    <ext xmlns:x14="http://schemas.microsoft.com/office/spreadsheetml/2009/9/main" uri="{CCE6A557-97BC-4b89-ADB6-D9C93CAAB3DF}">
      <x14:dataValidations xmlns:xm="http://schemas.microsoft.com/office/excel/2006/main" xWindow="564" yWindow="439" count="2">
        <x14:dataValidation type="list" allowBlank="1" showInputMessage="1" showErrorMessage="1" promptTitle="Retrofit Only" prompt="This measure is for retrofit projects only. If new Construction, please contact CLEAResult for further assistance._x000a_" xr:uid="{DEECBFFB-DE7E-4E2D-9076-34EEA77A790C}">
          <x14:formula1>
            <xm:f>'Look Up Tables'!$F$33:$F$34</xm:f>
          </x14:formula1>
          <xm:sqref>F8:F17</xm:sqref>
        </x14:dataValidation>
        <x14:dataValidation type="list" allowBlank="1" showInputMessage="1" showErrorMessage="1" xr:uid="{92FED585-CE9E-4709-A55E-648CBEB25F1B}">
          <x14:formula1>
            <xm:f>'Look Up Tables'!$B$87:$B$93</xm:f>
          </x14:formula1>
          <xm:sqref>G8:G17</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6E9D65-630E-48A8-971A-0B52E85457F4}">
  <sheetPr codeName="Sheet13">
    <tabColor theme="8" tint="0.59999389629810485"/>
  </sheetPr>
  <dimension ref="A1:AL65"/>
  <sheetViews>
    <sheetView zoomScale="80" zoomScaleNormal="80" workbookViewId="0">
      <selection activeCell="C8" sqref="C8"/>
    </sheetView>
  </sheetViews>
  <sheetFormatPr defaultColWidth="8.75" defaultRowHeight="14.25" x14ac:dyDescent="0.2"/>
  <cols>
    <col min="1" max="1" width="3.625" style="169" customWidth="1"/>
    <col min="2" max="2" width="6.375" style="169" customWidth="1"/>
    <col min="3" max="5" width="18" style="169" customWidth="1"/>
    <col min="6" max="6" width="16.875" style="169" bestFit="1" customWidth="1"/>
    <col min="7" max="7" width="29" style="169" customWidth="1"/>
    <col min="8" max="8" width="15.625" style="169" customWidth="1"/>
    <col min="9" max="9" width="11.25" style="169" customWidth="1"/>
    <col min="10" max="11" width="10.375" style="169" hidden="1" customWidth="1"/>
    <col min="12" max="12" width="12.625" style="169" bestFit="1" customWidth="1"/>
    <col min="13" max="13" width="11.5" style="169" bestFit="1" customWidth="1"/>
    <col min="14" max="14" width="8.75" style="169" hidden="1" customWidth="1"/>
    <col min="15" max="15" width="14.25" style="169" customWidth="1"/>
    <col min="16" max="16384" width="8.75" style="169"/>
  </cols>
  <sheetData>
    <row r="1" spans="1:38" x14ac:dyDescent="0.2">
      <c r="A1" s="168" t="s">
        <v>686</v>
      </c>
      <c r="J1" s="169" t="s">
        <v>687</v>
      </c>
      <c r="K1" s="169" t="s">
        <v>687</v>
      </c>
      <c r="N1" s="169" t="s">
        <v>687</v>
      </c>
    </row>
    <row r="2" spans="1:38" ht="9.75" customHeight="1" x14ac:dyDescent="0.2"/>
    <row r="3" spans="1:38" ht="34.5" customHeight="1" x14ac:dyDescent="0.5">
      <c r="B3" s="218" t="s">
        <v>233</v>
      </c>
      <c r="C3" s="171"/>
      <c r="D3" s="171"/>
      <c r="E3" s="171"/>
      <c r="F3" s="171"/>
      <c r="G3" s="171"/>
      <c r="H3" s="171"/>
    </row>
    <row r="4" spans="1:38" ht="28.9" customHeight="1" x14ac:dyDescent="0.2">
      <c r="B4" s="515" t="s">
        <v>211</v>
      </c>
      <c r="C4" s="515"/>
      <c r="D4" s="515"/>
      <c r="E4" s="515"/>
      <c r="F4" s="515"/>
      <c r="G4" s="515"/>
      <c r="H4" s="515"/>
      <c r="I4" s="515"/>
      <c r="J4" s="515"/>
      <c r="K4" s="515"/>
    </row>
    <row r="5" spans="1:38" ht="9" customHeight="1" thickBot="1" x14ac:dyDescent="0.3">
      <c r="B5" s="172"/>
      <c r="C5" s="172"/>
      <c r="D5" s="172"/>
      <c r="E5" s="172"/>
      <c r="F5" s="172"/>
    </row>
    <row r="6" spans="1:38" s="173" customFormat="1" ht="22.15" customHeight="1" x14ac:dyDescent="0.2">
      <c r="B6" s="577" t="s">
        <v>242</v>
      </c>
      <c r="C6" s="579" t="s">
        <v>688</v>
      </c>
      <c r="D6" s="580"/>
      <c r="E6" s="580"/>
      <c r="F6" s="580"/>
      <c r="G6" s="580"/>
      <c r="H6" s="580"/>
      <c r="I6" s="581"/>
      <c r="J6" s="593" t="s">
        <v>689</v>
      </c>
      <c r="K6" s="594"/>
      <c r="L6" s="594"/>
      <c r="M6" s="595"/>
      <c r="N6" s="584" t="s">
        <v>228</v>
      </c>
      <c r="O6" s="577" t="s">
        <v>690</v>
      </c>
      <c r="R6" s="174"/>
      <c r="S6" s="174"/>
      <c r="T6" s="174"/>
      <c r="U6" s="174"/>
      <c r="V6" s="174"/>
      <c r="W6" s="174"/>
    </row>
    <row r="7" spans="1:38" s="174" customFormat="1" ht="33.75" customHeight="1" thickBot="1" x14ac:dyDescent="0.25">
      <c r="B7" s="578"/>
      <c r="C7" s="175" t="s">
        <v>691</v>
      </c>
      <c r="D7" s="176" t="s">
        <v>80</v>
      </c>
      <c r="E7" s="176" t="s">
        <v>82</v>
      </c>
      <c r="F7" s="177" t="s">
        <v>84</v>
      </c>
      <c r="G7" s="177" t="s">
        <v>728</v>
      </c>
      <c r="H7" s="207" t="s">
        <v>729</v>
      </c>
      <c r="I7" s="178" t="s">
        <v>730</v>
      </c>
      <c r="J7" s="228" t="s">
        <v>731</v>
      </c>
      <c r="K7" s="235" t="s">
        <v>719</v>
      </c>
      <c r="L7" s="229" t="s">
        <v>131</v>
      </c>
      <c r="M7" s="230" t="s">
        <v>227</v>
      </c>
      <c r="N7" s="584"/>
      <c r="O7" s="585"/>
    </row>
    <row r="8" spans="1:38" s="173" customFormat="1" ht="21.75" customHeight="1" x14ac:dyDescent="0.2">
      <c r="B8" s="179">
        <v>1</v>
      </c>
      <c r="C8" s="225"/>
      <c r="D8" s="226"/>
      <c r="E8" s="226"/>
      <c r="F8" s="201"/>
      <c r="G8" s="201"/>
      <c r="H8" s="233"/>
      <c r="I8" s="227"/>
      <c r="J8" s="222">
        <f>IFERROR(VLOOKUP(G8,'Look Up Tables'!$J$86:$K$88,2,FALSE),0)</f>
        <v>0</v>
      </c>
      <c r="K8" s="378">
        <v>2190</v>
      </c>
      <c r="L8" s="210">
        <f>IFERROR(ROUND(IF(F8="Retrofit",I8*(H8*J8*K8),0),2),"")</f>
        <v>0</v>
      </c>
      <c r="M8" s="211">
        <v>0</v>
      </c>
      <c r="N8" s="174">
        <f>IFERROR(L8*'Project Summary'!$M$7+M8*'Project Summary'!$M$8,"")</f>
        <v>0</v>
      </c>
      <c r="O8" s="221" t="str">
        <f>IFERROR(N8*'Project Summary'!$F$37/'Project Summary'!$E$37,"")</f>
        <v/>
      </c>
      <c r="P8" s="174"/>
      <c r="Q8" s="174"/>
      <c r="R8" s="174"/>
      <c r="S8" s="174"/>
      <c r="T8" s="174"/>
      <c r="U8" s="174"/>
      <c r="V8" s="174"/>
      <c r="W8" s="174"/>
      <c r="X8" s="174"/>
      <c r="Y8" s="174"/>
      <c r="Z8" s="174"/>
      <c r="AA8" s="174"/>
      <c r="AB8" s="174"/>
      <c r="AC8" s="174"/>
      <c r="AD8" s="174"/>
      <c r="AE8" s="174"/>
      <c r="AF8" s="174"/>
      <c r="AG8" s="174"/>
      <c r="AH8" s="174"/>
      <c r="AI8" s="174"/>
      <c r="AJ8" s="174"/>
      <c r="AK8" s="174"/>
      <c r="AL8" s="174"/>
    </row>
    <row r="9" spans="1:38" s="173" customFormat="1" ht="21.75" customHeight="1" x14ac:dyDescent="0.2">
      <c r="B9" s="184">
        <v>2</v>
      </c>
      <c r="C9" s="197"/>
      <c r="D9" s="198"/>
      <c r="E9" s="198"/>
      <c r="F9" s="199"/>
      <c r="G9" s="199"/>
      <c r="H9" s="217"/>
      <c r="I9" s="200"/>
      <c r="J9" s="185">
        <f>IFERROR(VLOOKUP(G9,'Look Up Tables'!$J$86:$K$88,2,FALSE),0)</f>
        <v>0</v>
      </c>
      <c r="K9" s="379">
        <v>2190</v>
      </c>
      <c r="L9" s="212">
        <f t="shared" ref="L9:L17" si="0">IFERROR(ROUND(IF(F9="Retrofit",I9*(H9*J9*K9),0),2),"")</f>
        <v>0</v>
      </c>
      <c r="M9" s="213">
        <v>0</v>
      </c>
      <c r="N9" s="174">
        <f>IFERROR(L9*'Project Summary'!$M$7+M9*'Project Summary'!$M$8,"")</f>
        <v>0</v>
      </c>
      <c r="O9" s="187" t="str">
        <f>IFERROR(N9*'Project Summary'!$F$37/'Project Summary'!$E$37,"")</f>
        <v/>
      </c>
      <c r="P9" s="174"/>
      <c r="Q9" s="174"/>
      <c r="R9" s="174"/>
      <c r="S9" s="174"/>
      <c r="T9" s="174"/>
      <c r="U9" s="174"/>
      <c r="V9" s="174"/>
      <c r="W9" s="174"/>
      <c r="X9" s="174"/>
      <c r="Y9" s="174"/>
      <c r="Z9" s="174"/>
      <c r="AA9" s="174"/>
      <c r="AB9" s="174"/>
      <c r="AC9" s="174"/>
      <c r="AD9" s="174"/>
      <c r="AE9" s="174"/>
      <c r="AF9" s="174"/>
      <c r="AG9" s="174"/>
      <c r="AH9" s="174"/>
      <c r="AI9" s="174"/>
      <c r="AJ9" s="174"/>
      <c r="AK9" s="174"/>
      <c r="AL9" s="174"/>
    </row>
    <row r="10" spans="1:38" s="173" customFormat="1" ht="21.75" customHeight="1" x14ac:dyDescent="0.2">
      <c r="B10" s="184">
        <v>3</v>
      </c>
      <c r="C10" s="197"/>
      <c r="D10" s="198"/>
      <c r="E10" s="198"/>
      <c r="F10" s="199"/>
      <c r="G10" s="199"/>
      <c r="H10" s="217"/>
      <c r="I10" s="200"/>
      <c r="J10" s="185">
        <f>IFERROR(VLOOKUP(G10,'Look Up Tables'!$J$86:$K$88,2,FALSE),0)</f>
        <v>0</v>
      </c>
      <c r="K10" s="379">
        <v>2190</v>
      </c>
      <c r="L10" s="212">
        <f t="shared" si="0"/>
        <v>0</v>
      </c>
      <c r="M10" s="213">
        <v>0</v>
      </c>
      <c r="N10" s="174">
        <f>IFERROR(L10*'Project Summary'!$M$7+M10*'Project Summary'!$M$8,"")</f>
        <v>0</v>
      </c>
      <c r="O10" s="187" t="str">
        <f>IFERROR(N10*'Project Summary'!$F$37/'Project Summary'!$E$37,"")</f>
        <v/>
      </c>
      <c r="P10" s="174"/>
      <c r="Q10" s="174"/>
      <c r="R10" s="174"/>
      <c r="S10" s="174"/>
      <c r="T10" s="174"/>
      <c r="U10" s="174"/>
      <c r="V10" s="174"/>
      <c r="W10" s="174"/>
      <c r="X10" s="174"/>
      <c r="Y10" s="174"/>
      <c r="Z10" s="174"/>
      <c r="AA10" s="174"/>
      <c r="AB10" s="174"/>
      <c r="AC10" s="174"/>
      <c r="AD10" s="174"/>
      <c r="AE10" s="174"/>
      <c r="AF10" s="174"/>
      <c r="AG10" s="174"/>
      <c r="AH10" s="174"/>
      <c r="AI10" s="174"/>
      <c r="AJ10" s="174"/>
      <c r="AK10" s="174"/>
      <c r="AL10" s="174"/>
    </row>
    <row r="11" spans="1:38" s="173" customFormat="1" ht="21.75" customHeight="1" x14ac:dyDescent="0.2">
      <c r="B11" s="184">
        <v>4</v>
      </c>
      <c r="C11" s="197"/>
      <c r="D11" s="198"/>
      <c r="E11" s="198"/>
      <c r="F11" s="199"/>
      <c r="G11" s="199"/>
      <c r="H11" s="217"/>
      <c r="I11" s="200"/>
      <c r="J11" s="185">
        <f>IFERROR(VLOOKUP(G11,'Look Up Tables'!$J$86:$K$88,2,FALSE),0)</f>
        <v>0</v>
      </c>
      <c r="K11" s="379">
        <v>2190</v>
      </c>
      <c r="L11" s="212">
        <f t="shared" si="0"/>
        <v>0</v>
      </c>
      <c r="M11" s="213">
        <v>0</v>
      </c>
      <c r="N11" s="174">
        <f>IFERROR(L11*'Project Summary'!$M$7+M11*'Project Summary'!$M$8,"")</f>
        <v>0</v>
      </c>
      <c r="O11" s="187" t="str">
        <f>IFERROR(N11*'Project Summary'!$F$37/'Project Summary'!$E$37,"")</f>
        <v/>
      </c>
      <c r="P11" s="174"/>
      <c r="Q11" s="174"/>
      <c r="R11" s="174"/>
      <c r="S11" s="174"/>
      <c r="T11" s="174"/>
      <c r="U11" s="174"/>
      <c r="V11" s="174"/>
      <c r="W11" s="174"/>
      <c r="X11" s="174"/>
      <c r="Y11" s="174"/>
      <c r="Z11" s="174"/>
      <c r="AA11" s="174"/>
      <c r="AB11" s="174"/>
      <c r="AC11" s="174"/>
      <c r="AD11" s="174"/>
      <c r="AE11" s="174"/>
      <c r="AF11" s="174"/>
      <c r="AG11" s="174"/>
      <c r="AH11" s="174"/>
      <c r="AI11" s="174"/>
      <c r="AJ11" s="174"/>
      <c r="AK11" s="174"/>
      <c r="AL11" s="174"/>
    </row>
    <row r="12" spans="1:38" s="173" customFormat="1" ht="21.75" customHeight="1" x14ac:dyDescent="0.2">
      <c r="B12" s="184">
        <v>5</v>
      </c>
      <c r="C12" s="197"/>
      <c r="D12" s="198"/>
      <c r="E12" s="198"/>
      <c r="F12" s="199"/>
      <c r="G12" s="199"/>
      <c r="H12" s="217"/>
      <c r="I12" s="200"/>
      <c r="J12" s="185">
        <f>IFERROR(VLOOKUP(G12,'Look Up Tables'!$J$86:$K$88,2,FALSE),0)</f>
        <v>0</v>
      </c>
      <c r="K12" s="379">
        <v>2190</v>
      </c>
      <c r="L12" s="212">
        <f t="shared" si="0"/>
        <v>0</v>
      </c>
      <c r="M12" s="213">
        <v>0</v>
      </c>
      <c r="N12" s="174">
        <f>IFERROR(L12*'Project Summary'!$M$7+M12*'Project Summary'!$M$8,"")</f>
        <v>0</v>
      </c>
      <c r="O12" s="187" t="str">
        <f>IFERROR(N12*'Project Summary'!$F$37/'Project Summary'!$E$37,"")</f>
        <v/>
      </c>
      <c r="P12" s="174"/>
      <c r="Q12" s="174"/>
      <c r="R12" s="174"/>
      <c r="S12" s="174"/>
      <c r="T12" s="174"/>
      <c r="U12" s="174"/>
      <c r="V12" s="174"/>
      <c r="W12" s="174"/>
      <c r="X12" s="174"/>
      <c r="Y12" s="174"/>
      <c r="Z12" s="174"/>
      <c r="AA12" s="174"/>
      <c r="AB12" s="174"/>
      <c r="AC12" s="174"/>
      <c r="AD12" s="174"/>
      <c r="AE12" s="174"/>
      <c r="AF12" s="174"/>
      <c r="AG12" s="174"/>
      <c r="AH12" s="174"/>
      <c r="AI12" s="174"/>
      <c r="AJ12" s="174"/>
      <c r="AK12" s="174"/>
      <c r="AL12" s="174"/>
    </row>
    <row r="13" spans="1:38" s="173" customFormat="1" ht="21.75" customHeight="1" x14ac:dyDescent="0.2">
      <c r="B13" s="184">
        <v>6</v>
      </c>
      <c r="C13" s="197"/>
      <c r="D13" s="198"/>
      <c r="E13" s="198"/>
      <c r="F13" s="199"/>
      <c r="G13" s="199"/>
      <c r="H13" s="217"/>
      <c r="I13" s="200"/>
      <c r="J13" s="185">
        <f>IFERROR(VLOOKUP(G13,'Look Up Tables'!$J$86:$K$88,2,FALSE),0)</f>
        <v>0</v>
      </c>
      <c r="K13" s="379">
        <v>2190</v>
      </c>
      <c r="L13" s="212">
        <f t="shared" si="0"/>
        <v>0</v>
      </c>
      <c r="M13" s="213">
        <v>0</v>
      </c>
      <c r="N13" s="174">
        <f>IFERROR(L13*'Project Summary'!$M$7+M13*'Project Summary'!$M$8,"")</f>
        <v>0</v>
      </c>
      <c r="O13" s="187" t="str">
        <f>IFERROR(N13*'Project Summary'!$F$37/'Project Summary'!$E$37,"")</f>
        <v/>
      </c>
      <c r="P13" s="174"/>
      <c r="Q13" s="174"/>
      <c r="R13" s="174"/>
      <c r="S13" s="174"/>
      <c r="T13" s="174"/>
      <c r="U13" s="174"/>
      <c r="V13" s="174"/>
      <c r="W13" s="174"/>
      <c r="X13" s="174"/>
      <c r="Y13" s="174"/>
      <c r="Z13" s="174"/>
      <c r="AA13" s="174"/>
      <c r="AB13" s="174"/>
      <c r="AC13" s="174"/>
      <c r="AD13" s="174"/>
      <c r="AE13" s="174"/>
      <c r="AF13" s="174"/>
      <c r="AG13" s="174"/>
      <c r="AH13" s="174"/>
      <c r="AI13" s="174"/>
      <c r="AJ13" s="174"/>
      <c r="AK13" s="174"/>
      <c r="AL13" s="174"/>
    </row>
    <row r="14" spans="1:38" s="173" customFormat="1" ht="21.75" customHeight="1" x14ac:dyDescent="0.2">
      <c r="B14" s="184">
        <v>7</v>
      </c>
      <c r="C14" s="197"/>
      <c r="D14" s="198"/>
      <c r="E14" s="198"/>
      <c r="F14" s="199"/>
      <c r="G14" s="199"/>
      <c r="H14" s="217"/>
      <c r="I14" s="200"/>
      <c r="J14" s="185">
        <f>IFERROR(VLOOKUP(G14,'Look Up Tables'!$J$86:$K$88,2,FALSE),0)</f>
        <v>0</v>
      </c>
      <c r="K14" s="379">
        <v>2190</v>
      </c>
      <c r="L14" s="212">
        <f t="shared" si="0"/>
        <v>0</v>
      </c>
      <c r="M14" s="213">
        <v>0</v>
      </c>
      <c r="N14" s="174">
        <f>IFERROR(L14*'Project Summary'!$M$7+M14*'Project Summary'!$M$8,"")</f>
        <v>0</v>
      </c>
      <c r="O14" s="187" t="str">
        <f>IFERROR(N14*'Project Summary'!$F$37/'Project Summary'!$E$37,"")</f>
        <v/>
      </c>
      <c r="P14" s="174"/>
      <c r="Q14" s="174"/>
      <c r="R14" s="174"/>
      <c r="S14" s="174"/>
      <c r="T14" s="174"/>
      <c r="U14" s="174"/>
      <c r="V14" s="174"/>
      <c r="W14" s="174"/>
      <c r="X14" s="174"/>
      <c r="Y14" s="174"/>
      <c r="Z14" s="174"/>
      <c r="AA14" s="174"/>
      <c r="AB14" s="174"/>
      <c r="AC14" s="174"/>
      <c r="AD14" s="174"/>
      <c r="AE14" s="174"/>
      <c r="AF14" s="174"/>
      <c r="AG14" s="174"/>
      <c r="AH14" s="174"/>
      <c r="AI14" s="174"/>
      <c r="AJ14" s="174"/>
      <c r="AK14" s="174"/>
      <c r="AL14" s="174"/>
    </row>
    <row r="15" spans="1:38" s="173" customFormat="1" ht="21.75" customHeight="1" x14ac:dyDescent="0.2">
      <c r="B15" s="184">
        <v>8</v>
      </c>
      <c r="C15" s="197"/>
      <c r="D15" s="198"/>
      <c r="E15" s="198"/>
      <c r="F15" s="199"/>
      <c r="G15" s="199"/>
      <c r="H15" s="217"/>
      <c r="I15" s="200"/>
      <c r="J15" s="185">
        <f>IFERROR(VLOOKUP(G15,'Look Up Tables'!$J$86:$K$88,2,FALSE),0)</f>
        <v>0</v>
      </c>
      <c r="K15" s="379">
        <v>2190</v>
      </c>
      <c r="L15" s="212">
        <f t="shared" si="0"/>
        <v>0</v>
      </c>
      <c r="M15" s="213">
        <v>0</v>
      </c>
      <c r="N15" s="174">
        <f>IFERROR(L15*'Project Summary'!$M$7+M15*'Project Summary'!$M$8,"")</f>
        <v>0</v>
      </c>
      <c r="O15" s="187" t="str">
        <f>IFERROR(N15*'Project Summary'!$F$37/'Project Summary'!$E$37,"")</f>
        <v/>
      </c>
      <c r="P15" s="174"/>
      <c r="Q15" s="174"/>
      <c r="R15" s="174"/>
      <c r="S15" s="174"/>
      <c r="T15" s="174"/>
      <c r="U15" s="174"/>
      <c r="V15" s="174"/>
      <c r="W15" s="174"/>
      <c r="X15" s="174"/>
      <c r="Y15" s="174"/>
      <c r="Z15" s="174"/>
      <c r="AA15" s="174"/>
      <c r="AB15" s="174"/>
      <c r="AC15" s="174"/>
      <c r="AD15" s="174"/>
      <c r="AE15" s="174"/>
      <c r="AF15" s="174"/>
      <c r="AG15" s="174"/>
      <c r="AH15" s="174"/>
      <c r="AI15" s="174"/>
      <c r="AJ15" s="174"/>
      <c r="AK15" s="174"/>
      <c r="AL15" s="174"/>
    </row>
    <row r="16" spans="1:38" s="173" customFormat="1" ht="21.75" customHeight="1" x14ac:dyDescent="0.2">
      <c r="B16" s="184">
        <v>9</v>
      </c>
      <c r="C16" s="197"/>
      <c r="D16" s="198"/>
      <c r="E16" s="198"/>
      <c r="F16" s="199"/>
      <c r="G16" s="199"/>
      <c r="H16" s="217"/>
      <c r="I16" s="200"/>
      <c r="J16" s="185">
        <f>IFERROR(VLOOKUP(G16,'Look Up Tables'!$J$86:$K$88,2,FALSE),0)</f>
        <v>0</v>
      </c>
      <c r="K16" s="379">
        <v>2190</v>
      </c>
      <c r="L16" s="212">
        <f t="shared" si="0"/>
        <v>0</v>
      </c>
      <c r="M16" s="213">
        <v>0</v>
      </c>
      <c r="N16" s="174">
        <f>IFERROR(L16*'Project Summary'!$M$7+M16*'Project Summary'!$M$8,"")</f>
        <v>0</v>
      </c>
      <c r="O16" s="187" t="str">
        <f>IFERROR(N16*'Project Summary'!$F$37/'Project Summary'!$E$37,"")</f>
        <v/>
      </c>
      <c r="P16" s="174"/>
      <c r="Q16" s="174"/>
      <c r="R16" s="174"/>
      <c r="S16" s="174"/>
      <c r="T16" s="174"/>
      <c r="U16" s="174"/>
      <c r="V16" s="174"/>
      <c r="W16" s="174"/>
      <c r="X16" s="174"/>
      <c r="Y16" s="174"/>
      <c r="Z16" s="174"/>
      <c r="AA16" s="174"/>
      <c r="AB16" s="174"/>
      <c r="AC16" s="174"/>
      <c r="AD16" s="174"/>
      <c r="AE16" s="174"/>
      <c r="AF16" s="174"/>
      <c r="AG16" s="174"/>
      <c r="AH16" s="174"/>
      <c r="AI16" s="174"/>
      <c r="AJ16" s="174"/>
      <c r="AK16" s="174"/>
      <c r="AL16" s="174"/>
    </row>
    <row r="17" spans="2:38" s="173" customFormat="1" ht="21.75" customHeight="1" thickBot="1" x14ac:dyDescent="0.25">
      <c r="B17" s="188">
        <v>10</v>
      </c>
      <c r="C17" s="202"/>
      <c r="D17" s="203"/>
      <c r="E17" s="203"/>
      <c r="F17" s="205"/>
      <c r="G17" s="205"/>
      <c r="H17" s="234"/>
      <c r="I17" s="206"/>
      <c r="J17" s="189">
        <f>IFERROR(VLOOKUP(G17,'Look Up Tables'!$J$86:$K$88,2,FALSE),0)</f>
        <v>0</v>
      </c>
      <c r="K17" s="380">
        <v>2190</v>
      </c>
      <c r="L17" s="214">
        <f t="shared" si="0"/>
        <v>0</v>
      </c>
      <c r="M17" s="215">
        <v>0</v>
      </c>
      <c r="N17" s="174">
        <f>IFERROR(L17*'Project Summary'!$M$7+M17*'Project Summary'!$M$8,"")</f>
        <v>0</v>
      </c>
      <c r="O17" s="192" t="str">
        <f>IFERROR(N17*'Project Summary'!$F$37/'Project Summary'!$E$37,"")</f>
        <v/>
      </c>
      <c r="P17" s="174"/>
      <c r="Q17" s="174"/>
      <c r="R17" s="174"/>
      <c r="S17" s="174"/>
      <c r="T17" s="174"/>
      <c r="U17" s="174"/>
      <c r="V17" s="174"/>
      <c r="W17" s="174"/>
      <c r="X17" s="174"/>
      <c r="Y17" s="174"/>
      <c r="Z17" s="174"/>
      <c r="AA17" s="174"/>
      <c r="AB17" s="174"/>
      <c r="AC17" s="174"/>
      <c r="AD17" s="174"/>
      <c r="AE17" s="174"/>
      <c r="AF17" s="174"/>
      <c r="AG17" s="174"/>
      <c r="AH17" s="174"/>
      <c r="AI17" s="174"/>
      <c r="AJ17" s="174"/>
      <c r="AK17" s="174"/>
      <c r="AL17" s="174"/>
    </row>
    <row r="18" spans="2:38" s="173" customFormat="1" ht="22.15" customHeight="1" x14ac:dyDescent="0.2">
      <c r="B18" s="174"/>
      <c r="C18" s="174"/>
      <c r="D18" s="174"/>
      <c r="E18" s="174"/>
      <c r="F18" s="174"/>
      <c r="G18" s="174"/>
      <c r="H18" s="174"/>
      <c r="I18" s="174"/>
      <c r="J18" s="174"/>
      <c r="K18" s="174"/>
      <c r="L18" s="174"/>
      <c r="M18" s="174"/>
      <c r="N18" s="174"/>
      <c r="O18" s="174"/>
      <c r="P18" s="174"/>
      <c r="Q18" s="174"/>
      <c r="R18" s="174"/>
      <c r="S18" s="174"/>
      <c r="T18" s="174"/>
      <c r="U18" s="174"/>
      <c r="V18" s="174"/>
      <c r="W18" s="174"/>
      <c r="X18" s="174"/>
      <c r="Y18" s="174"/>
      <c r="Z18" s="174"/>
      <c r="AA18" s="174"/>
      <c r="AB18" s="174"/>
      <c r="AC18" s="174"/>
      <c r="AD18" s="174"/>
      <c r="AE18" s="174"/>
      <c r="AF18" s="174"/>
      <c r="AG18" s="174"/>
      <c r="AH18" s="174"/>
      <c r="AI18" s="174"/>
      <c r="AJ18" s="174"/>
      <c r="AK18" s="174"/>
      <c r="AL18" s="174"/>
    </row>
    <row r="19" spans="2:38" s="173" customFormat="1" ht="22.15" customHeight="1" x14ac:dyDescent="0.2">
      <c r="B19" s="174"/>
      <c r="C19" s="174"/>
      <c r="D19" s="174"/>
      <c r="E19" s="174"/>
      <c r="F19" s="174"/>
      <c r="G19" s="174"/>
      <c r="H19" s="174"/>
      <c r="I19" s="174"/>
      <c r="J19" s="174"/>
      <c r="K19" s="174"/>
      <c r="L19" s="174"/>
      <c r="M19" s="174"/>
      <c r="N19" s="174"/>
      <c r="O19" s="174"/>
      <c r="P19" s="174"/>
      <c r="Q19" s="174"/>
      <c r="R19" s="174"/>
      <c r="S19" s="174"/>
      <c r="T19" s="174"/>
      <c r="U19" s="174"/>
      <c r="V19" s="174"/>
      <c r="W19" s="174"/>
      <c r="X19" s="174"/>
      <c r="Y19" s="174"/>
      <c r="Z19" s="174"/>
      <c r="AA19" s="174"/>
      <c r="AB19" s="174"/>
      <c r="AC19" s="174"/>
      <c r="AD19" s="174"/>
      <c r="AE19" s="174"/>
      <c r="AF19" s="174"/>
      <c r="AG19" s="174"/>
      <c r="AH19" s="174"/>
      <c r="AI19" s="174"/>
      <c r="AJ19" s="174"/>
      <c r="AK19" s="174"/>
      <c r="AL19" s="174"/>
    </row>
    <row r="20" spans="2:38" ht="9" customHeight="1" x14ac:dyDescent="0.2">
      <c r="B20" s="174"/>
      <c r="C20" s="174"/>
      <c r="D20" s="174"/>
      <c r="E20" s="174"/>
      <c r="F20" s="174"/>
      <c r="G20" s="174"/>
      <c r="H20" s="174"/>
      <c r="I20" s="174"/>
      <c r="J20" s="174"/>
      <c r="K20" s="174"/>
      <c r="L20" s="174"/>
      <c r="M20" s="174"/>
      <c r="N20" s="174"/>
      <c r="O20" s="174"/>
      <c r="P20" s="174"/>
      <c r="Q20" s="174"/>
      <c r="R20" s="174"/>
      <c r="S20" s="174"/>
      <c r="T20" s="174"/>
      <c r="U20" s="174"/>
      <c r="V20" s="174"/>
      <c r="W20" s="174"/>
      <c r="X20" s="174"/>
      <c r="Y20" s="174"/>
      <c r="Z20" s="174"/>
      <c r="AA20" s="174"/>
      <c r="AB20" s="174"/>
      <c r="AC20" s="174"/>
      <c r="AD20" s="174"/>
      <c r="AE20" s="174"/>
      <c r="AF20" s="174"/>
      <c r="AG20" s="174"/>
      <c r="AH20" s="174"/>
      <c r="AI20" s="174"/>
      <c r="AJ20" s="174"/>
      <c r="AK20" s="174"/>
      <c r="AL20" s="174"/>
    </row>
    <row r="21" spans="2:38" x14ac:dyDescent="0.2">
      <c r="B21" s="174"/>
      <c r="C21" s="174"/>
      <c r="D21" s="174"/>
      <c r="E21" s="174"/>
      <c r="F21" s="174"/>
      <c r="G21" s="174"/>
      <c r="H21" s="174"/>
      <c r="I21" s="174"/>
      <c r="J21" s="174"/>
      <c r="K21" s="174"/>
      <c r="L21" s="174"/>
      <c r="M21" s="174"/>
      <c r="N21" s="174"/>
      <c r="O21" s="174"/>
      <c r="P21" s="174"/>
      <c r="Q21" s="174"/>
      <c r="R21" s="174"/>
      <c r="S21" s="174"/>
      <c r="T21" s="174"/>
      <c r="U21" s="174"/>
      <c r="V21" s="174"/>
      <c r="W21" s="174"/>
      <c r="X21" s="174"/>
      <c r="Y21" s="174"/>
      <c r="Z21" s="174"/>
      <c r="AA21" s="174"/>
      <c r="AB21" s="174"/>
      <c r="AC21" s="174"/>
      <c r="AD21" s="174"/>
      <c r="AE21" s="174"/>
      <c r="AF21" s="174"/>
      <c r="AG21" s="174"/>
      <c r="AH21" s="174"/>
      <c r="AI21" s="174"/>
      <c r="AJ21" s="174"/>
      <c r="AK21" s="174"/>
      <c r="AL21" s="174"/>
    </row>
    <row r="22" spans="2:38" x14ac:dyDescent="0.2">
      <c r="B22" s="174"/>
      <c r="C22" s="174"/>
      <c r="D22" s="174"/>
      <c r="E22" s="174"/>
      <c r="F22" s="174"/>
      <c r="G22" s="174"/>
      <c r="H22" s="174"/>
      <c r="I22" s="174"/>
      <c r="J22" s="174"/>
      <c r="K22" s="174"/>
      <c r="L22" s="174"/>
      <c r="M22" s="174"/>
      <c r="N22" s="174"/>
      <c r="O22" s="174"/>
      <c r="P22" s="174"/>
      <c r="Q22" s="174"/>
      <c r="R22" s="174"/>
      <c r="S22" s="174"/>
      <c r="T22" s="174"/>
      <c r="U22" s="174"/>
      <c r="V22" s="174"/>
      <c r="W22" s="174"/>
      <c r="X22" s="174"/>
      <c r="Y22" s="174"/>
      <c r="Z22" s="174"/>
      <c r="AA22" s="174"/>
      <c r="AB22" s="174"/>
      <c r="AC22" s="174"/>
      <c r="AD22" s="174"/>
      <c r="AE22" s="174"/>
      <c r="AF22" s="174"/>
      <c r="AG22" s="174"/>
      <c r="AH22" s="174"/>
      <c r="AI22" s="174"/>
      <c r="AJ22" s="174"/>
      <c r="AK22" s="174"/>
      <c r="AL22" s="174"/>
    </row>
    <row r="23" spans="2:38" x14ac:dyDescent="0.2">
      <c r="B23" s="174"/>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174"/>
      <c r="AB23" s="174"/>
      <c r="AC23" s="174"/>
      <c r="AD23" s="174"/>
      <c r="AE23" s="174"/>
      <c r="AF23" s="174"/>
      <c r="AG23" s="174"/>
      <c r="AH23" s="174"/>
      <c r="AI23" s="174"/>
      <c r="AJ23" s="174"/>
      <c r="AK23" s="174"/>
      <c r="AL23" s="174"/>
    </row>
    <row r="24" spans="2:38" x14ac:dyDescent="0.2">
      <c r="B24" s="174"/>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174"/>
      <c r="AB24" s="174"/>
      <c r="AC24" s="174"/>
      <c r="AD24" s="174"/>
      <c r="AE24" s="174"/>
      <c r="AF24" s="174"/>
      <c r="AG24" s="174"/>
      <c r="AH24" s="174"/>
      <c r="AI24" s="174"/>
      <c r="AJ24" s="174"/>
      <c r="AK24" s="174"/>
      <c r="AL24" s="174"/>
    </row>
    <row r="25" spans="2:38" x14ac:dyDescent="0.2">
      <c r="B25" s="174"/>
      <c r="C25" s="174"/>
      <c r="D25" s="174"/>
      <c r="E25" s="174"/>
      <c r="F25" s="174"/>
      <c r="G25" s="174"/>
      <c r="H25" s="174"/>
      <c r="I25" s="174"/>
      <c r="J25" s="174"/>
      <c r="K25" s="174"/>
      <c r="L25" s="174"/>
      <c r="M25" s="174"/>
      <c r="N25" s="174"/>
      <c r="O25" s="174"/>
      <c r="P25" s="174"/>
      <c r="Q25" s="174"/>
      <c r="R25" s="174"/>
      <c r="S25" s="174"/>
      <c r="T25" s="174"/>
      <c r="U25" s="174"/>
      <c r="V25" s="174"/>
      <c r="W25" s="174"/>
      <c r="X25" s="174"/>
      <c r="Y25" s="174"/>
      <c r="Z25" s="174"/>
      <c r="AA25" s="174"/>
      <c r="AB25" s="174"/>
      <c r="AC25" s="174"/>
      <c r="AD25" s="174"/>
      <c r="AE25" s="174"/>
      <c r="AF25" s="174"/>
      <c r="AG25" s="174"/>
      <c r="AH25" s="174"/>
      <c r="AI25" s="174"/>
      <c r="AJ25" s="174"/>
      <c r="AK25" s="174"/>
      <c r="AL25" s="174"/>
    </row>
    <row r="26" spans="2:38" x14ac:dyDescent="0.2">
      <c r="B26" s="174"/>
      <c r="C26" s="174"/>
      <c r="D26" s="174"/>
      <c r="E26" s="174"/>
      <c r="F26" s="174"/>
      <c r="G26" s="174"/>
      <c r="H26" s="174"/>
      <c r="I26" s="174"/>
      <c r="J26" s="174"/>
      <c r="K26" s="174"/>
      <c r="L26" s="174"/>
      <c r="M26" s="174"/>
      <c r="N26" s="174"/>
      <c r="O26" s="174"/>
      <c r="P26" s="174"/>
      <c r="Q26" s="174"/>
      <c r="R26" s="174"/>
      <c r="S26" s="174"/>
      <c r="T26" s="174"/>
      <c r="U26" s="174"/>
      <c r="V26" s="174"/>
      <c r="W26" s="174"/>
      <c r="X26" s="174"/>
      <c r="Y26" s="174"/>
      <c r="Z26" s="174"/>
      <c r="AA26" s="174"/>
      <c r="AB26" s="174"/>
      <c r="AC26" s="174"/>
      <c r="AD26" s="174"/>
      <c r="AE26" s="174"/>
      <c r="AF26" s="174"/>
      <c r="AG26" s="174"/>
      <c r="AH26" s="174"/>
      <c r="AI26" s="174"/>
      <c r="AJ26" s="174"/>
      <c r="AK26" s="174"/>
      <c r="AL26" s="174"/>
    </row>
    <row r="27" spans="2:38" x14ac:dyDescent="0.2">
      <c r="B27" s="174"/>
      <c r="C27" s="174"/>
      <c r="D27" s="174"/>
      <c r="E27" s="174"/>
      <c r="F27" s="174"/>
      <c r="G27" s="174"/>
      <c r="H27" s="174"/>
      <c r="I27" s="174"/>
      <c r="J27" s="174"/>
      <c r="K27" s="174"/>
      <c r="L27" s="174"/>
      <c r="M27" s="174"/>
      <c r="N27" s="174"/>
      <c r="O27" s="174"/>
      <c r="P27" s="174"/>
      <c r="Q27" s="174"/>
      <c r="R27" s="174"/>
      <c r="S27" s="174"/>
      <c r="T27" s="174"/>
      <c r="U27" s="174"/>
      <c r="V27" s="174"/>
      <c r="W27" s="174"/>
      <c r="X27" s="174"/>
      <c r="Y27" s="174"/>
      <c r="Z27" s="174"/>
      <c r="AA27" s="174"/>
      <c r="AB27" s="174"/>
      <c r="AC27" s="174"/>
      <c r="AD27" s="174"/>
      <c r="AE27" s="174"/>
      <c r="AF27" s="174"/>
      <c r="AG27" s="174"/>
      <c r="AH27" s="174"/>
      <c r="AI27" s="174"/>
      <c r="AJ27" s="174"/>
      <c r="AK27" s="174"/>
      <c r="AL27" s="174"/>
    </row>
    <row r="28" spans="2:38" x14ac:dyDescent="0.2">
      <c r="B28" s="174"/>
      <c r="C28" s="174"/>
      <c r="D28" s="174"/>
      <c r="E28" s="174"/>
      <c r="F28" s="174"/>
      <c r="G28" s="174"/>
      <c r="H28" s="174"/>
      <c r="I28" s="174"/>
      <c r="J28" s="174"/>
      <c r="K28" s="174"/>
      <c r="L28" s="174"/>
      <c r="M28" s="174"/>
      <c r="N28" s="174"/>
      <c r="O28" s="174"/>
      <c r="P28" s="174"/>
      <c r="Q28" s="174"/>
      <c r="R28" s="174"/>
      <c r="S28" s="174"/>
      <c r="T28" s="174"/>
      <c r="U28" s="174"/>
      <c r="V28" s="174"/>
      <c r="W28" s="174"/>
      <c r="X28" s="174"/>
      <c r="Y28" s="174"/>
      <c r="Z28" s="174"/>
      <c r="AA28" s="174"/>
      <c r="AB28" s="174"/>
      <c r="AC28" s="174"/>
      <c r="AD28" s="174"/>
      <c r="AE28" s="174"/>
      <c r="AF28" s="174"/>
      <c r="AG28" s="174"/>
      <c r="AH28" s="174"/>
      <c r="AI28" s="174"/>
      <c r="AJ28" s="174"/>
      <c r="AK28" s="174"/>
      <c r="AL28" s="174"/>
    </row>
    <row r="29" spans="2:38" x14ac:dyDescent="0.2">
      <c r="B29" s="174"/>
      <c r="C29" s="174"/>
      <c r="D29" s="174"/>
      <c r="E29" s="174"/>
      <c r="F29" s="174"/>
      <c r="G29" s="174"/>
      <c r="H29" s="174"/>
      <c r="I29" s="174"/>
      <c r="J29" s="174"/>
      <c r="K29" s="174"/>
      <c r="L29" s="174"/>
      <c r="M29" s="174"/>
      <c r="N29" s="174"/>
      <c r="O29" s="174"/>
      <c r="P29" s="174"/>
      <c r="Q29" s="174"/>
      <c r="R29" s="174"/>
      <c r="S29" s="174"/>
      <c r="T29" s="174"/>
      <c r="U29" s="174"/>
      <c r="V29" s="174"/>
      <c r="W29" s="174"/>
      <c r="X29" s="174"/>
      <c r="Y29" s="174"/>
      <c r="Z29" s="174"/>
      <c r="AA29" s="174"/>
      <c r="AB29" s="174"/>
      <c r="AC29" s="174"/>
      <c r="AD29" s="174"/>
      <c r="AE29" s="174"/>
      <c r="AF29" s="174"/>
      <c r="AG29" s="174"/>
      <c r="AH29" s="174"/>
      <c r="AI29" s="174"/>
      <c r="AJ29" s="174"/>
      <c r="AK29" s="174"/>
      <c r="AL29" s="174"/>
    </row>
    <row r="30" spans="2:38" x14ac:dyDescent="0.2">
      <c r="B30" s="174"/>
      <c r="C30" s="174"/>
      <c r="D30" s="174"/>
      <c r="E30" s="174"/>
      <c r="F30" s="174"/>
      <c r="G30" s="174"/>
      <c r="H30" s="174"/>
      <c r="I30" s="174"/>
      <c r="J30" s="174"/>
      <c r="K30" s="174"/>
      <c r="L30" s="174"/>
      <c r="M30" s="174"/>
      <c r="N30" s="174"/>
      <c r="O30" s="174"/>
      <c r="P30" s="174"/>
      <c r="Q30" s="174"/>
      <c r="R30" s="174"/>
      <c r="S30" s="174"/>
      <c r="T30" s="174"/>
      <c r="U30" s="174"/>
      <c r="V30" s="174"/>
      <c r="W30" s="174"/>
      <c r="X30" s="174"/>
      <c r="Y30" s="174"/>
      <c r="Z30" s="174"/>
      <c r="AA30" s="174"/>
      <c r="AB30" s="174"/>
      <c r="AC30" s="174"/>
      <c r="AD30" s="174"/>
      <c r="AE30" s="174"/>
      <c r="AF30" s="174"/>
      <c r="AG30" s="174"/>
      <c r="AH30" s="174"/>
      <c r="AI30" s="174"/>
      <c r="AJ30" s="174"/>
      <c r="AK30" s="174"/>
      <c r="AL30" s="174"/>
    </row>
    <row r="31" spans="2:38" x14ac:dyDescent="0.2">
      <c r="B31" s="174"/>
      <c r="C31" s="174"/>
      <c r="D31" s="174"/>
      <c r="E31" s="174"/>
      <c r="F31" s="174"/>
      <c r="G31" s="174"/>
      <c r="H31" s="174"/>
      <c r="I31" s="174"/>
      <c r="J31" s="174"/>
      <c r="K31" s="174"/>
      <c r="L31" s="174"/>
      <c r="M31" s="174"/>
      <c r="N31" s="174"/>
      <c r="O31" s="174"/>
      <c r="P31" s="174"/>
      <c r="Q31" s="174"/>
      <c r="R31" s="174"/>
      <c r="S31" s="174"/>
      <c r="T31" s="174"/>
      <c r="U31" s="174"/>
      <c r="V31" s="174"/>
      <c r="W31" s="174"/>
      <c r="X31" s="174"/>
      <c r="Y31" s="174"/>
      <c r="Z31" s="174"/>
      <c r="AA31" s="174"/>
      <c r="AB31" s="174"/>
      <c r="AC31" s="174"/>
      <c r="AD31" s="174"/>
      <c r="AE31" s="174"/>
      <c r="AF31" s="174"/>
      <c r="AG31" s="174"/>
      <c r="AH31" s="174"/>
      <c r="AI31" s="174"/>
      <c r="AJ31" s="174"/>
      <c r="AK31" s="174"/>
      <c r="AL31" s="174"/>
    </row>
    <row r="32" spans="2:38" x14ac:dyDescent="0.2">
      <c r="B32" s="174"/>
      <c r="C32" s="174"/>
      <c r="D32" s="174"/>
      <c r="E32" s="174"/>
      <c r="F32" s="174"/>
      <c r="G32" s="174"/>
      <c r="H32" s="174"/>
      <c r="I32" s="174"/>
      <c r="J32" s="174"/>
      <c r="K32" s="174"/>
      <c r="L32" s="174"/>
      <c r="M32" s="174"/>
      <c r="N32" s="174"/>
      <c r="O32" s="174"/>
      <c r="P32" s="174"/>
      <c r="Q32" s="174"/>
      <c r="R32" s="174"/>
      <c r="S32" s="174"/>
      <c r="T32" s="174"/>
      <c r="U32" s="174"/>
      <c r="V32" s="174"/>
      <c r="W32" s="174"/>
      <c r="X32" s="174"/>
      <c r="Y32" s="174"/>
      <c r="Z32" s="174"/>
      <c r="AA32" s="174"/>
      <c r="AB32" s="174"/>
      <c r="AC32" s="174"/>
      <c r="AD32" s="174"/>
      <c r="AE32" s="174"/>
      <c r="AF32" s="174"/>
      <c r="AG32" s="174"/>
      <c r="AH32" s="174"/>
      <c r="AI32" s="174"/>
      <c r="AJ32" s="174"/>
      <c r="AK32" s="174"/>
      <c r="AL32" s="174"/>
    </row>
    <row r="33" spans="2:38" x14ac:dyDescent="0.2">
      <c r="B33" s="174"/>
      <c r="C33" s="174"/>
      <c r="D33" s="174"/>
      <c r="E33" s="174"/>
      <c r="F33" s="174"/>
      <c r="G33" s="174"/>
      <c r="H33" s="174"/>
      <c r="I33" s="174"/>
      <c r="J33" s="174"/>
      <c r="K33" s="174"/>
      <c r="L33" s="174"/>
      <c r="M33" s="174"/>
      <c r="N33" s="174"/>
      <c r="O33" s="174"/>
      <c r="P33" s="174"/>
      <c r="Q33" s="174"/>
      <c r="R33" s="174"/>
      <c r="S33" s="174"/>
      <c r="T33" s="174"/>
      <c r="U33" s="174"/>
      <c r="V33" s="174"/>
      <c r="W33" s="174"/>
      <c r="X33" s="174"/>
      <c r="Y33" s="174"/>
      <c r="Z33" s="174"/>
      <c r="AA33" s="174"/>
      <c r="AB33" s="174"/>
      <c r="AC33" s="174"/>
      <c r="AD33" s="174"/>
      <c r="AE33" s="174"/>
      <c r="AF33" s="174"/>
      <c r="AG33" s="174"/>
      <c r="AH33" s="174"/>
      <c r="AI33" s="174"/>
      <c r="AJ33" s="174"/>
      <c r="AK33" s="174"/>
      <c r="AL33" s="174"/>
    </row>
    <row r="34" spans="2:38" x14ac:dyDescent="0.2">
      <c r="B34" s="174"/>
      <c r="C34" s="174"/>
      <c r="D34" s="174"/>
      <c r="E34" s="174"/>
      <c r="F34" s="174"/>
      <c r="G34" s="174"/>
      <c r="H34" s="174"/>
      <c r="I34" s="174"/>
      <c r="J34" s="174"/>
      <c r="K34" s="174"/>
      <c r="L34" s="174"/>
      <c r="M34" s="174"/>
      <c r="N34" s="174"/>
      <c r="O34" s="174"/>
      <c r="P34" s="174"/>
      <c r="Q34" s="174"/>
      <c r="R34" s="174"/>
      <c r="S34" s="174"/>
      <c r="T34" s="174"/>
      <c r="U34" s="174"/>
      <c r="V34" s="174"/>
      <c r="W34" s="174"/>
      <c r="X34" s="174"/>
      <c r="Y34" s="174"/>
      <c r="Z34" s="174"/>
      <c r="AA34" s="174"/>
      <c r="AB34" s="174"/>
      <c r="AC34" s="174"/>
      <c r="AD34" s="174"/>
      <c r="AE34" s="174"/>
      <c r="AF34" s="174"/>
      <c r="AG34" s="174"/>
      <c r="AH34" s="174"/>
      <c r="AI34" s="174"/>
      <c r="AJ34" s="174"/>
      <c r="AK34" s="174"/>
      <c r="AL34" s="174"/>
    </row>
    <row r="35" spans="2:38" x14ac:dyDescent="0.2">
      <c r="B35" s="174"/>
      <c r="C35" s="174"/>
      <c r="D35" s="174"/>
      <c r="E35" s="174"/>
      <c r="F35" s="174"/>
      <c r="G35" s="174"/>
      <c r="H35" s="174"/>
      <c r="I35" s="174"/>
      <c r="J35" s="174"/>
      <c r="K35" s="174"/>
      <c r="L35" s="174"/>
      <c r="M35" s="174"/>
      <c r="N35" s="174"/>
      <c r="O35" s="174"/>
      <c r="P35" s="174"/>
      <c r="Q35" s="174"/>
      <c r="R35" s="174"/>
      <c r="S35" s="174"/>
      <c r="T35" s="174"/>
      <c r="U35" s="174"/>
      <c r="V35" s="174"/>
      <c r="W35" s="174"/>
      <c r="X35" s="174"/>
      <c r="Y35" s="174"/>
      <c r="Z35" s="174"/>
      <c r="AA35" s="174"/>
      <c r="AB35" s="174"/>
      <c r="AC35" s="174"/>
      <c r="AD35" s="174"/>
      <c r="AE35" s="174"/>
      <c r="AF35" s="174"/>
      <c r="AG35" s="174"/>
      <c r="AH35" s="174"/>
      <c r="AI35" s="174"/>
      <c r="AJ35" s="174"/>
      <c r="AK35" s="174"/>
      <c r="AL35" s="174"/>
    </row>
    <row r="36" spans="2:38" x14ac:dyDescent="0.2">
      <c r="B36" s="174"/>
      <c r="C36" s="174"/>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4"/>
    </row>
    <row r="37" spans="2:38" x14ac:dyDescent="0.2">
      <c r="B37" s="174"/>
      <c r="C37" s="174"/>
      <c r="D37" s="174"/>
      <c r="E37" s="174"/>
      <c r="F37" s="174"/>
      <c r="G37" s="174"/>
      <c r="H37" s="174"/>
      <c r="I37" s="174"/>
      <c r="J37" s="174"/>
      <c r="K37" s="174"/>
      <c r="L37" s="174"/>
      <c r="M37" s="174"/>
      <c r="N37" s="174"/>
      <c r="O37" s="174"/>
      <c r="P37" s="174"/>
      <c r="Q37" s="174"/>
      <c r="R37" s="174"/>
      <c r="S37" s="174"/>
      <c r="T37" s="174"/>
      <c r="U37" s="174"/>
      <c r="V37" s="174"/>
      <c r="W37" s="174"/>
      <c r="X37" s="174"/>
      <c r="Y37" s="174"/>
      <c r="Z37" s="174"/>
      <c r="AA37" s="174"/>
      <c r="AB37" s="174"/>
      <c r="AC37" s="174"/>
      <c r="AD37" s="174"/>
      <c r="AE37" s="174"/>
      <c r="AF37" s="174"/>
      <c r="AG37" s="174"/>
      <c r="AH37" s="174"/>
      <c r="AI37" s="174"/>
      <c r="AJ37" s="174"/>
      <c r="AK37" s="174"/>
      <c r="AL37" s="174"/>
    </row>
    <row r="38" spans="2:38" x14ac:dyDescent="0.2">
      <c r="B38" s="174"/>
      <c r="C38" s="174"/>
      <c r="D38" s="174"/>
      <c r="E38" s="174"/>
      <c r="F38" s="174"/>
      <c r="G38" s="174"/>
      <c r="H38" s="174"/>
      <c r="I38" s="174"/>
      <c r="J38" s="174"/>
      <c r="K38" s="174"/>
      <c r="L38" s="174"/>
      <c r="M38" s="174"/>
      <c r="N38" s="174"/>
      <c r="O38" s="174"/>
      <c r="P38" s="174"/>
      <c r="Q38" s="174"/>
      <c r="R38" s="174"/>
      <c r="S38" s="174"/>
      <c r="T38" s="174"/>
      <c r="U38" s="174"/>
      <c r="V38" s="174"/>
      <c r="W38" s="174"/>
      <c r="X38" s="174"/>
      <c r="Y38" s="174"/>
      <c r="Z38" s="174"/>
      <c r="AA38" s="174"/>
      <c r="AB38" s="174"/>
      <c r="AC38" s="174"/>
      <c r="AD38" s="174"/>
      <c r="AE38" s="174"/>
      <c r="AF38" s="174"/>
      <c r="AG38" s="174"/>
      <c r="AH38" s="174"/>
      <c r="AI38" s="174"/>
      <c r="AJ38" s="174"/>
      <c r="AK38" s="174"/>
      <c r="AL38" s="174"/>
    </row>
    <row r="39" spans="2:38" x14ac:dyDescent="0.2">
      <c r="B39" s="174"/>
      <c r="C39" s="174"/>
      <c r="D39" s="174"/>
      <c r="E39" s="174"/>
      <c r="F39" s="174"/>
      <c r="G39" s="174"/>
      <c r="H39" s="174"/>
      <c r="I39" s="174"/>
      <c r="J39" s="174"/>
      <c r="K39" s="174"/>
      <c r="L39" s="174"/>
      <c r="M39" s="174"/>
      <c r="N39" s="174"/>
      <c r="O39" s="174"/>
      <c r="P39" s="174"/>
      <c r="Q39" s="174"/>
      <c r="R39" s="174"/>
      <c r="S39" s="174"/>
      <c r="T39" s="174"/>
      <c r="U39" s="174"/>
      <c r="V39" s="174"/>
      <c r="W39" s="174"/>
      <c r="X39" s="174"/>
      <c r="Y39" s="174"/>
      <c r="Z39" s="174"/>
      <c r="AA39" s="174"/>
      <c r="AB39" s="174"/>
      <c r="AC39" s="174"/>
      <c r="AD39" s="174"/>
      <c r="AE39" s="174"/>
      <c r="AF39" s="174"/>
      <c r="AG39" s="174"/>
      <c r="AH39" s="174"/>
      <c r="AI39" s="174"/>
      <c r="AJ39" s="174"/>
      <c r="AK39" s="174"/>
      <c r="AL39" s="174"/>
    </row>
    <row r="40" spans="2:38" x14ac:dyDescent="0.2">
      <c r="B40" s="174"/>
      <c r="C40" s="174"/>
      <c r="D40" s="174"/>
      <c r="E40" s="174"/>
      <c r="F40" s="174"/>
      <c r="G40" s="174"/>
      <c r="H40" s="174"/>
      <c r="I40" s="174"/>
      <c r="J40" s="174"/>
      <c r="K40" s="174"/>
      <c r="L40" s="174"/>
      <c r="M40" s="174"/>
      <c r="N40" s="174"/>
      <c r="O40" s="174"/>
      <c r="P40" s="174"/>
      <c r="Q40" s="174"/>
      <c r="R40" s="174"/>
      <c r="S40" s="174"/>
      <c r="T40" s="174"/>
      <c r="U40" s="174"/>
      <c r="V40" s="174"/>
      <c r="W40" s="174"/>
      <c r="X40" s="174"/>
      <c r="Y40" s="174"/>
      <c r="Z40" s="174"/>
      <c r="AA40" s="174"/>
      <c r="AB40" s="174"/>
      <c r="AC40" s="174"/>
      <c r="AD40" s="174"/>
      <c r="AE40" s="174"/>
      <c r="AF40" s="174"/>
      <c r="AG40" s="174"/>
      <c r="AH40" s="174"/>
      <c r="AI40" s="174"/>
      <c r="AJ40" s="174"/>
      <c r="AK40" s="174"/>
      <c r="AL40" s="174"/>
    </row>
    <row r="41" spans="2:38" x14ac:dyDescent="0.2">
      <c r="B41" s="174"/>
      <c r="C41" s="174"/>
      <c r="D41" s="174"/>
      <c r="E41" s="174"/>
      <c r="F41" s="174"/>
      <c r="G41" s="174"/>
      <c r="H41" s="174"/>
      <c r="I41" s="174"/>
      <c r="J41" s="174"/>
      <c r="K41" s="174"/>
      <c r="L41" s="174"/>
      <c r="M41" s="174"/>
      <c r="N41" s="174"/>
      <c r="O41" s="174"/>
      <c r="P41" s="174"/>
      <c r="Q41" s="174"/>
      <c r="R41" s="174"/>
      <c r="S41" s="174"/>
      <c r="T41" s="174"/>
      <c r="U41" s="174"/>
      <c r="V41" s="174"/>
      <c r="W41" s="174"/>
      <c r="X41" s="174"/>
      <c r="Y41" s="174"/>
      <c r="Z41" s="174"/>
      <c r="AA41" s="174"/>
      <c r="AB41" s="174"/>
      <c r="AC41" s="174"/>
      <c r="AD41" s="174"/>
      <c r="AE41" s="174"/>
      <c r="AF41" s="174"/>
      <c r="AG41" s="174"/>
      <c r="AH41" s="174"/>
      <c r="AI41" s="174"/>
      <c r="AJ41" s="174"/>
      <c r="AK41" s="174"/>
      <c r="AL41" s="174"/>
    </row>
    <row r="42" spans="2:38" x14ac:dyDescent="0.2">
      <c r="B42" s="174"/>
      <c r="C42" s="174"/>
      <c r="D42" s="174"/>
      <c r="E42" s="174"/>
      <c r="F42" s="174"/>
      <c r="G42" s="174"/>
      <c r="H42" s="174"/>
      <c r="I42" s="174"/>
      <c r="J42" s="174"/>
      <c r="K42" s="174"/>
      <c r="L42" s="174"/>
      <c r="M42" s="174"/>
      <c r="N42" s="174"/>
      <c r="O42" s="174"/>
      <c r="P42" s="174"/>
      <c r="Q42" s="174"/>
      <c r="R42" s="174"/>
      <c r="S42" s="174"/>
      <c r="T42" s="174"/>
      <c r="U42" s="174"/>
      <c r="V42" s="174"/>
      <c r="W42" s="174"/>
      <c r="X42" s="174"/>
      <c r="Y42" s="174"/>
      <c r="Z42" s="174"/>
      <c r="AA42" s="174"/>
      <c r="AB42" s="174"/>
      <c r="AC42" s="174"/>
      <c r="AD42" s="174"/>
      <c r="AE42" s="174"/>
      <c r="AF42" s="174"/>
      <c r="AG42" s="174"/>
      <c r="AH42" s="174"/>
      <c r="AI42" s="174"/>
      <c r="AJ42" s="174"/>
      <c r="AK42" s="174"/>
      <c r="AL42" s="174"/>
    </row>
    <row r="43" spans="2:38" x14ac:dyDescent="0.2">
      <c r="B43" s="174"/>
      <c r="C43" s="174"/>
      <c r="D43" s="174"/>
      <c r="E43" s="174"/>
      <c r="F43" s="174"/>
      <c r="G43" s="174"/>
      <c r="H43" s="174"/>
      <c r="I43" s="174"/>
      <c r="J43" s="174"/>
      <c r="K43" s="174"/>
      <c r="L43" s="174"/>
      <c r="M43" s="174"/>
      <c r="N43" s="174"/>
      <c r="O43" s="174"/>
      <c r="P43" s="174"/>
      <c r="Q43" s="174"/>
      <c r="R43" s="174"/>
      <c r="S43" s="174"/>
      <c r="T43" s="174"/>
      <c r="U43" s="174"/>
      <c r="V43" s="174"/>
      <c r="W43" s="174"/>
      <c r="X43" s="174"/>
      <c r="Y43" s="174"/>
      <c r="Z43" s="174"/>
      <c r="AA43" s="174"/>
      <c r="AB43" s="174"/>
      <c r="AC43" s="174"/>
      <c r="AD43" s="174"/>
      <c r="AE43" s="174"/>
      <c r="AF43" s="174"/>
      <c r="AG43" s="174"/>
      <c r="AH43" s="174"/>
      <c r="AI43" s="174"/>
      <c r="AJ43" s="174"/>
      <c r="AK43" s="174"/>
      <c r="AL43" s="174"/>
    </row>
    <row r="44" spans="2:38" x14ac:dyDescent="0.2">
      <c r="B44" s="174"/>
      <c r="C44" s="174"/>
      <c r="D44" s="174"/>
      <c r="E44" s="174"/>
      <c r="F44" s="174"/>
      <c r="G44" s="174"/>
      <c r="H44" s="174"/>
      <c r="I44" s="174"/>
      <c r="J44" s="174"/>
      <c r="K44" s="174"/>
      <c r="L44" s="174"/>
      <c r="M44" s="174"/>
      <c r="N44" s="174"/>
      <c r="O44" s="174"/>
      <c r="P44" s="174"/>
      <c r="Q44" s="174"/>
      <c r="R44" s="174"/>
      <c r="S44" s="174"/>
      <c r="T44" s="174"/>
      <c r="U44" s="174"/>
      <c r="V44" s="174"/>
      <c r="W44" s="174"/>
      <c r="X44" s="174"/>
      <c r="Y44" s="174"/>
      <c r="Z44" s="174"/>
      <c r="AA44" s="174"/>
      <c r="AB44" s="174"/>
      <c r="AC44" s="174"/>
      <c r="AD44" s="174"/>
      <c r="AE44" s="174"/>
      <c r="AF44" s="174"/>
      <c r="AG44" s="174"/>
      <c r="AH44" s="174"/>
      <c r="AI44" s="174"/>
      <c r="AJ44" s="174"/>
      <c r="AK44" s="174"/>
      <c r="AL44" s="174"/>
    </row>
    <row r="45" spans="2:38" x14ac:dyDescent="0.2">
      <c r="B45" s="174"/>
      <c r="C45" s="174"/>
      <c r="D45" s="174"/>
      <c r="E45" s="174"/>
      <c r="F45" s="174"/>
      <c r="G45" s="174"/>
      <c r="H45" s="174"/>
      <c r="I45" s="174"/>
      <c r="J45" s="174"/>
      <c r="K45" s="174"/>
      <c r="L45" s="174"/>
      <c r="M45" s="174"/>
      <c r="N45" s="174"/>
      <c r="O45" s="174"/>
      <c r="P45" s="174"/>
      <c r="Q45" s="174"/>
      <c r="R45" s="174"/>
      <c r="S45" s="174"/>
      <c r="T45" s="174"/>
      <c r="U45" s="174"/>
      <c r="V45" s="174"/>
      <c r="W45" s="174"/>
      <c r="X45" s="174"/>
      <c r="Y45" s="174"/>
      <c r="Z45" s="174"/>
      <c r="AA45" s="174"/>
      <c r="AB45" s="174"/>
      <c r="AC45" s="174"/>
      <c r="AD45" s="174"/>
      <c r="AE45" s="174"/>
      <c r="AF45" s="174"/>
      <c r="AG45" s="174"/>
      <c r="AH45" s="174"/>
      <c r="AI45" s="174"/>
      <c r="AJ45" s="174"/>
      <c r="AK45" s="174"/>
      <c r="AL45" s="174"/>
    </row>
    <row r="46" spans="2:38" x14ac:dyDescent="0.2">
      <c r="B46" s="174"/>
      <c r="C46" s="174"/>
      <c r="D46" s="174"/>
      <c r="E46" s="174"/>
      <c r="F46" s="174"/>
      <c r="G46" s="174"/>
      <c r="H46" s="174"/>
      <c r="I46" s="174"/>
      <c r="J46" s="174"/>
      <c r="K46" s="174"/>
      <c r="L46" s="174"/>
      <c r="M46" s="174"/>
      <c r="N46" s="174"/>
      <c r="O46" s="174"/>
      <c r="P46" s="174"/>
      <c r="Q46" s="174"/>
      <c r="R46" s="174"/>
      <c r="S46" s="174"/>
      <c r="T46" s="174"/>
      <c r="U46" s="174"/>
      <c r="V46" s="174"/>
      <c r="W46" s="174"/>
      <c r="X46" s="174"/>
      <c r="Y46" s="174"/>
      <c r="Z46" s="174"/>
      <c r="AA46" s="174"/>
      <c r="AB46" s="174"/>
      <c r="AC46" s="174"/>
      <c r="AD46" s="174"/>
      <c r="AE46" s="174"/>
      <c r="AF46" s="174"/>
      <c r="AG46" s="174"/>
      <c r="AH46" s="174"/>
      <c r="AI46" s="174"/>
      <c r="AJ46" s="174"/>
      <c r="AK46" s="174"/>
      <c r="AL46" s="174"/>
    </row>
    <row r="47" spans="2:38" x14ac:dyDescent="0.2">
      <c r="B47" s="174"/>
      <c r="C47" s="174"/>
      <c r="D47" s="174"/>
      <c r="E47" s="174"/>
      <c r="F47" s="174"/>
      <c r="G47" s="174"/>
      <c r="H47" s="174"/>
      <c r="I47" s="174"/>
      <c r="J47" s="174"/>
      <c r="K47" s="174"/>
      <c r="L47" s="174"/>
      <c r="M47" s="174"/>
      <c r="N47" s="174"/>
      <c r="O47" s="174"/>
      <c r="P47" s="174"/>
      <c r="Q47" s="174"/>
      <c r="R47" s="174"/>
      <c r="S47" s="174"/>
      <c r="T47" s="174"/>
      <c r="U47" s="174"/>
      <c r="V47" s="174"/>
      <c r="W47" s="174"/>
      <c r="X47" s="174"/>
      <c r="Y47" s="174"/>
      <c r="Z47" s="174"/>
      <c r="AA47" s="174"/>
      <c r="AB47" s="174"/>
      <c r="AC47" s="174"/>
      <c r="AD47" s="174"/>
      <c r="AE47" s="174"/>
      <c r="AF47" s="174"/>
      <c r="AG47" s="174"/>
      <c r="AH47" s="174"/>
      <c r="AI47" s="174"/>
      <c r="AJ47" s="174"/>
      <c r="AK47" s="174"/>
      <c r="AL47" s="174"/>
    </row>
    <row r="48" spans="2:38" x14ac:dyDescent="0.2">
      <c r="B48" s="174"/>
      <c r="C48" s="174"/>
      <c r="D48" s="174"/>
      <c r="E48" s="174"/>
      <c r="F48" s="174"/>
      <c r="G48" s="174"/>
      <c r="H48" s="174"/>
      <c r="I48" s="174"/>
      <c r="J48" s="174"/>
      <c r="K48" s="174"/>
      <c r="L48" s="174"/>
      <c r="M48" s="174"/>
      <c r="N48" s="174"/>
      <c r="O48" s="174"/>
      <c r="P48" s="174"/>
      <c r="Q48" s="174"/>
      <c r="R48" s="174"/>
      <c r="S48" s="174"/>
      <c r="T48" s="174"/>
      <c r="U48" s="174"/>
      <c r="V48" s="174"/>
      <c r="W48" s="174"/>
      <c r="X48" s="174"/>
      <c r="Y48" s="174"/>
      <c r="Z48" s="174"/>
      <c r="AA48" s="174"/>
      <c r="AB48" s="174"/>
      <c r="AC48" s="174"/>
      <c r="AD48" s="174"/>
      <c r="AE48" s="174"/>
      <c r="AF48" s="174"/>
      <c r="AG48" s="174"/>
      <c r="AH48" s="174"/>
      <c r="AI48" s="174"/>
      <c r="AJ48" s="174"/>
      <c r="AK48" s="174"/>
      <c r="AL48" s="174"/>
    </row>
    <row r="49" spans="2:38" x14ac:dyDescent="0.2">
      <c r="B49" s="174"/>
      <c r="C49" s="174"/>
      <c r="D49" s="174"/>
      <c r="E49" s="174"/>
      <c r="F49" s="174"/>
      <c r="G49" s="174"/>
      <c r="H49" s="174"/>
      <c r="I49" s="174"/>
      <c r="J49" s="174"/>
      <c r="K49" s="174"/>
      <c r="L49" s="174"/>
      <c r="M49" s="174"/>
      <c r="N49" s="174"/>
      <c r="O49" s="174"/>
      <c r="P49" s="174"/>
      <c r="Q49" s="174"/>
      <c r="R49" s="174"/>
      <c r="S49" s="174"/>
      <c r="T49" s="174"/>
      <c r="U49" s="174"/>
      <c r="V49" s="174"/>
      <c r="W49" s="174"/>
      <c r="X49" s="174"/>
      <c r="Y49" s="174"/>
      <c r="Z49" s="174"/>
      <c r="AA49" s="174"/>
      <c r="AB49" s="174"/>
      <c r="AC49" s="174"/>
      <c r="AD49" s="174"/>
      <c r="AE49" s="174"/>
      <c r="AF49" s="174"/>
      <c r="AG49" s="174"/>
      <c r="AH49" s="174"/>
      <c r="AI49" s="174"/>
      <c r="AJ49" s="174"/>
      <c r="AK49" s="174"/>
      <c r="AL49" s="174"/>
    </row>
    <row r="50" spans="2:38" x14ac:dyDescent="0.2">
      <c r="B50" s="174"/>
      <c r="C50" s="174"/>
      <c r="D50" s="174"/>
      <c r="E50" s="174"/>
      <c r="F50" s="174"/>
      <c r="G50" s="174"/>
      <c r="H50" s="174"/>
      <c r="I50" s="174"/>
      <c r="J50" s="174"/>
      <c r="K50" s="174"/>
      <c r="L50" s="174"/>
      <c r="M50" s="174"/>
      <c r="N50" s="174"/>
      <c r="O50" s="174"/>
      <c r="P50" s="174"/>
      <c r="Q50" s="174"/>
      <c r="R50" s="174"/>
      <c r="S50" s="174"/>
      <c r="T50" s="174"/>
      <c r="U50" s="174"/>
      <c r="V50" s="174"/>
      <c r="W50" s="174"/>
      <c r="X50" s="174"/>
      <c r="Y50" s="174"/>
      <c r="Z50" s="174"/>
      <c r="AA50" s="174"/>
      <c r="AB50" s="174"/>
      <c r="AC50" s="174"/>
      <c r="AD50" s="174"/>
      <c r="AE50" s="174"/>
      <c r="AF50" s="174"/>
      <c r="AG50" s="174"/>
      <c r="AH50" s="174"/>
      <c r="AI50" s="174"/>
      <c r="AJ50" s="174"/>
      <c r="AK50" s="174"/>
      <c r="AL50" s="174"/>
    </row>
    <row r="51" spans="2:38" x14ac:dyDescent="0.2">
      <c r="B51" s="174"/>
      <c r="C51" s="174"/>
      <c r="D51" s="174"/>
      <c r="E51" s="174"/>
      <c r="F51" s="174"/>
      <c r="G51" s="174"/>
      <c r="H51" s="174"/>
      <c r="I51" s="174"/>
      <c r="J51" s="174"/>
      <c r="K51" s="174"/>
      <c r="L51" s="174"/>
      <c r="M51" s="174"/>
      <c r="N51" s="174"/>
      <c r="O51" s="174"/>
      <c r="P51" s="174"/>
      <c r="Q51" s="174"/>
      <c r="R51" s="174"/>
      <c r="S51" s="174"/>
      <c r="T51" s="174"/>
      <c r="U51" s="174"/>
      <c r="V51" s="174"/>
      <c r="W51" s="174"/>
      <c r="X51" s="174"/>
      <c r="Y51" s="174"/>
      <c r="Z51" s="174"/>
      <c r="AA51" s="174"/>
      <c r="AB51" s="174"/>
      <c r="AC51" s="174"/>
      <c r="AD51" s="174"/>
      <c r="AE51" s="174"/>
      <c r="AF51" s="174"/>
      <c r="AG51" s="174"/>
      <c r="AH51" s="174"/>
      <c r="AI51" s="174"/>
      <c r="AJ51" s="174"/>
      <c r="AK51" s="174"/>
      <c r="AL51" s="174"/>
    </row>
    <row r="52" spans="2:38" x14ac:dyDescent="0.2">
      <c r="B52" s="174"/>
      <c r="C52" s="174"/>
      <c r="D52" s="174"/>
      <c r="E52" s="174"/>
      <c r="F52" s="174"/>
      <c r="G52" s="174"/>
      <c r="H52" s="174"/>
      <c r="I52" s="174"/>
      <c r="J52" s="174"/>
      <c r="K52" s="174"/>
      <c r="L52" s="174"/>
      <c r="M52" s="174"/>
      <c r="N52" s="174"/>
      <c r="O52" s="174"/>
      <c r="P52" s="174"/>
      <c r="Q52" s="174"/>
      <c r="R52" s="174"/>
      <c r="S52" s="174"/>
      <c r="T52" s="174"/>
      <c r="U52" s="174"/>
      <c r="V52" s="174"/>
      <c r="W52" s="174"/>
      <c r="X52" s="174"/>
      <c r="Y52" s="174"/>
      <c r="Z52" s="174"/>
      <c r="AA52" s="174"/>
      <c r="AB52" s="174"/>
      <c r="AC52" s="174"/>
      <c r="AD52" s="174"/>
      <c r="AE52" s="174"/>
      <c r="AF52" s="174"/>
      <c r="AG52" s="174"/>
      <c r="AH52" s="174"/>
      <c r="AI52" s="174"/>
      <c r="AJ52" s="174"/>
      <c r="AK52" s="174"/>
      <c r="AL52" s="174"/>
    </row>
    <row r="53" spans="2:38" x14ac:dyDescent="0.2">
      <c r="B53" s="174"/>
      <c r="C53" s="174"/>
      <c r="D53" s="174"/>
      <c r="E53" s="174"/>
      <c r="F53" s="174"/>
      <c r="G53" s="174"/>
      <c r="H53" s="174"/>
      <c r="I53" s="174"/>
      <c r="J53" s="174"/>
      <c r="K53" s="174"/>
      <c r="L53" s="174"/>
      <c r="M53" s="174"/>
      <c r="N53" s="174"/>
      <c r="O53" s="174"/>
      <c r="P53" s="174"/>
      <c r="Q53" s="174"/>
      <c r="R53" s="174"/>
      <c r="S53" s="174"/>
      <c r="T53" s="174"/>
      <c r="U53" s="174"/>
      <c r="V53" s="174"/>
      <c r="W53" s="174"/>
      <c r="X53" s="174"/>
      <c r="Y53" s="174"/>
      <c r="Z53" s="174"/>
      <c r="AA53" s="174"/>
      <c r="AB53" s="174"/>
      <c r="AC53" s="174"/>
      <c r="AD53" s="174"/>
      <c r="AE53" s="174"/>
      <c r="AF53" s="174"/>
      <c r="AG53" s="174"/>
      <c r="AH53" s="174"/>
      <c r="AI53" s="174"/>
      <c r="AJ53" s="174"/>
      <c r="AK53" s="174"/>
      <c r="AL53" s="174"/>
    </row>
    <row r="54" spans="2:38" x14ac:dyDescent="0.2">
      <c r="B54" s="174"/>
      <c r="C54" s="174"/>
      <c r="D54" s="174"/>
      <c r="E54" s="174"/>
      <c r="F54" s="174"/>
      <c r="G54" s="174"/>
      <c r="H54" s="174"/>
      <c r="I54" s="174"/>
      <c r="J54" s="174"/>
      <c r="K54" s="174"/>
      <c r="L54" s="174"/>
      <c r="M54" s="174"/>
      <c r="N54" s="174"/>
      <c r="O54" s="174"/>
      <c r="P54" s="174"/>
      <c r="Q54" s="174"/>
      <c r="R54" s="174"/>
      <c r="S54" s="174"/>
      <c r="T54" s="174"/>
      <c r="U54" s="174"/>
      <c r="V54" s="174"/>
      <c r="W54" s="174"/>
      <c r="X54" s="174"/>
      <c r="Y54" s="174"/>
      <c r="Z54" s="174"/>
      <c r="AA54" s="174"/>
      <c r="AB54" s="174"/>
      <c r="AC54" s="174"/>
      <c r="AD54" s="174"/>
      <c r="AE54" s="174"/>
      <c r="AF54" s="174"/>
      <c r="AG54" s="174"/>
      <c r="AH54" s="174"/>
      <c r="AI54" s="174"/>
      <c r="AJ54" s="174"/>
      <c r="AK54" s="174"/>
      <c r="AL54" s="174"/>
    </row>
    <row r="55" spans="2:38" x14ac:dyDescent="0.2">
      <c r="B55" s="174"/>
      <c r="C55" s="174"/>
      <c r="D55" s="174"/>
      <c r="E55" s="174"/>
      <c r="F55" s="174"/>
      <c r="G55" s="174"/>
      <c r="H55" s="174"/>
      <c r="I55" s="174"/>
      <c r="J55" s="174"/>
      <c r="K55" s="174"/>
      <c r="L55" s="174"/>
      <c r="M55" s="174"/>
      <c r="N55" s="174"/>
      <c r="O55" s="174"/>
      <c r="P55" s="174"/>
      <c r="Q55" s="174"/>
      <c r="R55" s="174"/>
      <c r="S55" s="174"/>
      <c r="T55" s="174"/>
      <c r="U55" s="174"/>
      <c r="V55" s="174"/>
      <c r="W55" s="174"/>
      <c r="X55" s="174"/>
      <c r="Y55" s="174"/>
      <c r="Z55" s="174"/>
      <c r="AA55" s="174"/>
      <c r="AB55" s="174"/>
      <c r="AC55" s="174"/>
      <c r="AD55" s="174"/>
      <c r="AE55" s="174"/>
      <c r="AF55" s="174"/>
      <c r="AG55" s="174"/>
      <c r="AH55" s="174"/>
      <c r="AI55" s="174"/>
      <c r="AJ55" s="174"/>
      <c r="AK55" s="174"/>
      <c r="AL55" s="174"/>
    </row>
    <row r="56" spans="2:38" x14ac:dyDescent="0.2">
      <c r="B56" s="174"/>
      <c r="C56" s="174"/>
      <c r="D56" s="174"/>
      <c r="E56" s="174"/>
      <c r="F56" s="174"/>
      <c r="G56" s="174"/>
      <c r="H56" s="174"/>
      <c r="I56" s="174"/>
      <c r="J56" s="174"/>
      <c r="K56" s="174"/>
      <c r="L56" s="174"/>
      <c r="M56" s="174"/>
      <c r="N56" s="174"/>
      <c r="O56" s="174"/>
      <c r="P56" s="174"/>
      <c r="Q56" s="174"/>
      <c r="R56" s="174"/>
      <c r="S56" s="174"/>
      <c r="T56" s="174"/>
      <c r="U56" s="174"/>
      <c r="V56" s="174"/>
      <c r="W56" s="174"/>
      <c r="X56" s="174"/>
      <c r="Y56" s="174"/>
      <c r="Z56" s="174"/>
      <c r="AA56" s="174"/>
      <c r="AB56" s="174"/>
      <c r="AC56" s="174"/>
      <c r="AD56" s="174"/>
      <c r="AE56" s="174"/>
      <c r="AF56" s="174"/>
      <c r="AG56" s="174"/>
      <c r="AH56" s="174"/>
      <c r="AI56" s="174"/>
      <c r="AJ56" s="174"/>
      <c r="AK56" s="174"/>
      <c r="AL56" s="174"/>
    </row>
    <row r="57" spans="2:38" x14ac:dyDescent="0.2">
      <c r="B57" s="174"/>
      <c r="C57" s="174"/>
      <c r="D57" s="174"/>
      <c r="E57" s="174"/>
      <c r="F57" s="174"/>
      <c r="G57" s="174"/>
      <c r="H57" s="174"/>
      <c r="I57" s="174"/>
      <c r="J57" s="174"/>
      <c r="K57" s="174"/>
      <c r="L57" s="174"/>
      <c r="M57" s="174"/>
      <c r="N57" s="174"/>
      <c r="O57" s="174"/>
      <c r="P57" s="174"/>
      <c r="Q57" s="174"/>
      <c r="R57" s="174"/>
      <c r="S57" s="174"/>
      <c r="T57" s="174"/>
      <c r="U57" s="174"/>
      <c r="V57" s="174"/>
      <c r="W57" s="174"/>
      <c r="X57" s="174"/>
      <c r="Y57" s="174"/>
      <c r="Z57" s="174"/>
      <c r="AA57" s="174"/>
      <c r="AB57" s="174"/>
      <c r="AC57" s="174"/>
      <c r="AD57" s="174"/>
      <c r="AE57" s="174"/>
      <c r="AF57" s="174"/>
      <c r="AG57" s="174"/>
      <c r="AH57" s="174"/>
      <c r="AI57" s="174"/>
      <c r="AJ57" s="174"/>
      <c r="AK57" s="174"/>
      <c r="AL57" s="174"/>
    </row>
    <row r="58" spans="2:38" x14ac:dyDescent="0.2">
      <c r="B58" s="174"/>
      <c r="C58" s="174"/>
      <c r="D58" s="174"/>
      <c r="E58" s="174"/>
      <c r="F58" s="174"/>
      <c r="G58" s="174"/>
      <c r="H58" s="174"/>
      <c r="I58" s="174"/>
      <c r="J58" s="174"/>
      <c r="K58" s="174"/>
      <c r="L58" s="174"/>
      <c r="M58" s="174"/>
      <c r="N58" s="174"/>
      <c r="O58" s="174"/>
      <c r="P58" s="174"/>
      <c r="Q58" s="174"/>
      <c r="R58" s="174"/>
      <c r="S58" s="174"/>
      <c r="T58" s="174"/>
      <c r="U58" s="174"/>
      <c r="V58" s="174"/>
      <c r="W58" s="174"/>
      <c r="X58" s="174"/>
      <c r="Y58" s="174"/>
      <c r="Z58" s="174"/>
      <c r="AA58" s="174"/>
      <c r="AB58" s="174"/>
      <c r="AC58" s="174"/>
      <c r="AD58" s="174"/>
      <c r="AE58" s="174"/>
      <c r="AF58" s="174"/>
      <c r="AG58" s="174"/>
      <c r="AH58" s="174"/>
      <c r="AI58" s="174"/>
      <c r="AJ58" s="174"/>
      <c r="AK58" s="174"/>
      <c r="AL58" s="174"/>
    </row>
    <row r="59" spans="2:38" x14ac:dyDescent="0.2">
      <c r="B59" s="174"/>
      <c r="C59" s="174"/>
      <c r="D59" s="174"/>
      <c r="E59" s="174"/>
      <c r="F59" s="174"/>
      <c r="G59" s="174"/>
      <c r="H59" s="174"/>
      <c r="I59" s="174"/>
      <c r="J59" s="174"/>
      <c r="K59" s="174"/>
      <c r="L59" s="174"/>
      <c r="M59" s="174"/>
      <c r="N59" s="174"/>
      <c r="O59" s="174"/>
      <c r="P59" s="174"/>
      <c r="Q59" s="174"/>
      <c r="R59" s="174"/>
      <c r="S59" s="174"/>
      <c r="T59" s="174"/>
      <c r="U59" s="174"/>
      <c r="V59" s="174"/>
      <c r="W59" s="174"/>
      <c r="X59" s="174"/>
      <c r="Y59" s="174"/>
      <c r="Z59" s="174"/>
      <c r="AA59" s="174"/>
      <c r="AB59" s="174"/>
      <c r="AC59" s="174"/>
      <c r="AD59" s="174"/>
      <c r="AE59" s="174"/>
      <c r="AF59" s="174"/>
      <c r="AG59" s="174"/>
      <c r="AH59" s="174"/>
      <c r="AI59" s="174"/>
      <c r="AJ59" s="174"/>
      <c r="AK59" s="174"/>
      <c r="AL59" s="174"/>
    </row>
    <row r="60" spans="2:38" x14ac:dyDescent="0.2">
      <c r="B60" s="174"/>
      <c r="C60" s="174"/>
      <c r="D60" s="174"/>
      <c r="E60" s="174"/>
      <c r="F60" s="174"/>
      <c r="G60" s="174"/>
      <c r="H60" s="174"/>
      <c r="I60" s="174"/>
      <c r="J60" s="174"/>
      <c r="K60" s="174"/>
      <c r="L60" s="174"/>
      <c r="M60" s="174"/>
      <c r="N60" s="174"/>
      <c r="O60" s="174"/>
      <c r="P60" s="174"/>
      <c r="Q60" s="174"/>
      <c r="R60" s="174"/>
      <c r="S60" s="174"/>
      <c r="T60" s="174"/>
      <c r="U60" s="174"/>
      <c r="V60" s="174"/>
      <c r="W60" s="174"/>
      <c r="X60" s="174"/>
      <c r="Y60" s="174"/>
      <c r="Z60" s="174"/>
      <c r="AA60" s="174"/>
      <c r="AB60" s="174"/>
      <c r="AC60" s="174"/>
      <c r="AD60" s="174"/>
      <c r="AE60" s="174"/>
      <c r="AF60" s="174"/>
      <c r="AG60" s="174"/>
      <c r="AH60" s="174"/>
      <c r="AI60" s="174"/>
      <c r="AJ60" s="174"/>
      <c r="AK60" s="174"/>
      <c r="AL60" s="174"/>
    </row>
    <row r="61" spans="2:38" x14ac:dyDescent="0.2">
      <c r="B61" s="174"/>
      <c r="C61" s="174"/>
      <c r="D61" s="174"/>
      <c r="E61" s="174"/>
      <c r="F61" s="174"/>
      <c r="G61" s="174"/>
      <c r="H61" s="174"/>
      <c r="I61" s="174"/>
      <c r="J61" s="174"/>
      <c r="K61" s="174"/>
      <c r="L61" s="174"/>
      <c r="M61" s="174"/>
      <c r="N61" s="174"/>
      <c r="O61" s="174"/>
      <c r="P61" s="174"/>
      <c r="Q61" s="174"/>
      <c r="R61" s="174"/>
      <c r="S61" s="174"/>
      <c r="T61" s="174"/>
      <c r="U61" s="174"/>
      <c r="V61" s="174"/>
      <c r="W61" s="174"/>
      <c r="X61" s="174"/>
      <c r="Y61" s="174"/>
      <c r="Z61" s="174"/>
      <c r="AA61" s="174"/>
      <c r="AB61" s="174"/>
      <c r="AC61" s="174"/>
      <c r="AD61" s="174"/>
      <c r="AE61" s="174"/>
      <c r="AF61" s="174"/>
      <c r="AG61" s="174"/>
      <c r="AH61" s="174"/>
      <c r="AI61" s="174"/>
      <c r="AJ61" s="174"/>
      <c r="AK61" s="174"/>
      <c r="AL61" s="174"/>
    </row>
    <row r="62" spans="2:38" x14ac:dyDescent="0.2">
      <c r="B62" s="174"/>
      <c r="C62" s="174"/>
      <c r="D62" s="174"/>
      <c r="E62" s="174"/>
      <c r="F62" s="174"/>
      <c r="G62" s="174"/>
      <c r="H62" s="174"/>
      <c r="I62" s="174"/>
      <c r="J62" s="174"/>
      <c r="K62" s="174"/>
      <c r="L62" s="174"/>
      <c r="M62" s="174"/>
      <c r="N62" s="174"/>
      <c r="O62" s="174"/>
      <c r="P62" s="174"/>
      <c r="Q62" s="174"/>
      <c r="R62" s="174"/>
      <c r="S62" s="174"/>
      <c r="T62" s="174"/>
      <c r="U62" s="174"/>
      <c r="V62" s="174"/>
      <c r="W62" s="174"/>
      <c r="X62" s="174"/>
      <c r="Y62" s="174"/>
      <c r="Z62" s="174"/>
      <c r="AA62" s="174"/>
      <c r="AB62" s="174"/>
      <c r="AC62" s="174"/>
      <c r="AD62" s="174"/>
      <c r="AE62" s="174"/>
      <c r="AF62" s="174"/>
      <c r="AG62" s="174"/>
      <c r="AH62" s="174"/>
      <c r="AI62" s="174"/>
      <c r="AJ62" s="174"/>
      <c r="AK62" s="174"/>
      <c r="AL62" s="174"/>
    </row>
    <row r="63" spans="2:38" x14ac:dyDescent="0.2">
      <c r="B63" s="174"/>
      <c r="C63" s="174"/>
      <c r="D63" s="174"/>
      <c r="E63" s="174"/>
      <c r="F63" s="174"/>
      <c r="G63" s="174"/>
      <c r="H63" s="174"/>
      <c r="I63" s="174"/>
      <c r="J63" s="174"/>
      <c r="K63" s="174"/>
      <c r="L63" s="174"/>
      <c r="M63" s="174"/>
      <c r="N63" s="174"/>
      <c r="O63" s="174"/>
      <c r="P63" s="174"/>
      <c r="Q63" s="174"/>
      <c r="R63" s="174"/>
      <c r="S63" s="174"/>
      <c r="T63" s="174"/>
      <c r="U63" s="174"/>
      <c r="V63" s="174"/>
      <c r="W63" s="174"/>
      <c r="X63" s="174"/>
      <c r="Y63" s="174"/>
      <c r="Z63" s="174"/>
      <c r="AA63" s="174"/>
      <c r="AB63" s="174"/>
      <c r="AC63" s="174"/>
      <c r="AD63" s="174"/>
      <c r="AE63" s="174"/>
      <c r="AF63" s="174"/>
      <c r="AG63" s="174"/>
      <c r="AH63" s="174"/>
      <c r="AI63" s="174"/>
      <c r="AJ63" s="174"/>
      <c r="AK63" s="174"/>
      <c r="AL63" s="174"/>
    </row>
    <row r="64" spans="2:38" x14ac:dyDescent="0.2">
      <c r="B64" s="174"/>
      <c r="C64" s="174"/>
      <c r="D64" s="174"/>
      <c r="E64" s="174"/>
      <c r="F64" s="174"/>
      <c r="G64" s="174"/>
      <c r="H64" s="174"/>
      <c r="I64" s="174"/>
      <c r="J64" s="174"/>
      <c r="K64" s="174"/>
      <c r="L64" s="174"/>
      <c r="M64" s="174"/>
      <c r="N64" s="174"/>
      <c r="O64" s="174"/>
      <c r="P64" s="174"/>
      <c r="Q64" s="174"/>
      <c r="R64" s="174"/>
      <c r="S64" s="174"/>
      <c r="T64" s="174"/>
      <c r="U64" s="174"/>
      <c r="V64" s="174"/>
      <c r="W64" s="174"/>
      <c r="X64" s="174"/>
      <c r="Y64" s="174"/>
      <c r="Z64" s="174"/>
      <c r="AA64" s="174"/>
      <c r="AB64" s="174"/>
      <c r="AC64" s="174"/>
      <c r="AD64" s="174"/>
      <c r="AE64" s="174"/>
      <c r="AF64" s="174"/>
      <c r="AG64" s="174"/>
      <c r="AH64" s="174"/>
      <c r="AI64" s="174"/>
      <c r="AJ64" s="174"/>
      <c r="AK64" s="174"/>
      <c r="AL64" s="174"/>
    </row>
    <row r="65" spans="2:38" x14ac:dyDescent="0.2">
      <c r="B65" s="174"/>
      <c r="C65" s="174"/>
      <c r="D65" s="174"/>
      <c r="E65" s="174"/>
      <c r="F65" s="174"/>
      <c r="G65" s="174"/>
      <c r="H65" s="174"/>
      <c r="I65" s="174"/>
      <c r="J65" s="174"/>
      <c r="K65" s="174"/>
      <c r="L65" s="174"/>
      <c r="M65" s="174"/>
      <c r="N65" s="174"/>
      <c r="O65" s="174"/>
      <c r="P65" s="174"/>
      <c r="Q65" s="174"/>
      <c r="R65" s="174"/>
      <c r="S65" s="174"/>
      <c r="T65" s="174"/>
      <c r="U65" s="174"/>
      <c r="V65" s="174"/>
      <c r="W65" s="174"/>
      <c r="X65" s="174"/>
      <c r="Y65" s="174"/>
      <c r="Z65" s="174"/>
      <c r="AA65" s="174"/>
      <c r="AB65" s="174"/>
      <c r="AC65" s="174"/>
      <c r="AD65" s="174"/>
      <c r="AE65" s="174"/>
      <c r="AF65" s="174"/>
      <c r="AG65" s="174"/>
      <c r="AH65" s="174"/>
      <c r="AI65" s="174"/>
      <c r="AJ65" s="174"/>
      <c r="AK65" s="174"/>
      <c r="AL65" s="174"/>
    </row>
  </sheetData>
  <sheetProtection algorithmName="SHA-512" hashValue="eJJksoSO+5+B5ZqDnlwaQkkM3WJH6ldmWdEO4Try6+W7dHUoHeC9nel1X5P6emGcDp2Z4xW/bc62rMG3IUdgGw==" saltValue="GrcU8fNTCRKQFGSCArYxnQ==" spinCount="100000" sheet="1" objects="1" formatColumns="0"/>
  <mergeCells count="6">
    <mergeCell ref="B4:K4"/>
    <mergeCell ref="C6:I6"/>
    <mergeCell ref="J6:M6"/>
    <mergeCell ref="N6:N7"/>
    <mergeCell ref="O6:O7"/>
    <mergeCell ref="B6:B7"/>
  </mergeCells>
  <conditionalFormatting sqref="F8:F17">
    <cfRule type="expression" dxfId="8" priority="1">
      <formula>$F8="New Construction"</formula>
    </cfRule>
  </conditionalFormatting>
  <pageMargins left="0.5" right="0.5" top="0.5" bottom="0.5" header="0.3" footer="0.3"/>
  <pageSetup orientation="portrait" r:id="rId1"/>
  <drawing r:id="rId2"/>
  <extLst>
    <ext xmlns:x14="http://schemas.microsoft.com/office/spreadsheetml/2009/9/main" uri="{CCE6A557-97BC-4b89-ADB6-D9C93CAAB3DF}">
      <x14:dataValidations xmlns:xm="http://schemas.microsoft.com/office/excel/2006/main" xWindow="563" yWindow="438" count="2">
        <x14:dataValidation type="list" allowBlank="1" showInputMessage="1" showErrorMessage="1" promptTitle="Retrofit Only" prompt="This measure is for retrofit projects only. If new Construction, please contact CLEAResult for further assistance._x000a_" xr:uid="{C9A3CF08-9E1A-4A29-9CDF-785230472C9C}">
          <x14:formula1>
            <xm:f>'Look Up Tables'!$F$33:$F$34</xm:f>
          </x14:formula1>
          <xm:sqref>F8:F17</xm:sqref>
        </x14:dataValidation>
        <x14:dataValidation type="list" allowBlank="1" showInputMessage="1" showErrorMessage="1" xr:uid="{00A11904-42FF-4D13-8101-7B73109DB652}">
          <x14:formula1>
            <xm:f>'Look Up Tables'!$J$86:$J$88</xm:f>
          </x14:formula1>
          <xm:sqref>G8:G17</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A3877-1996-43DF-9E5F-6A917CE9E066}">
  <sheetPr codeName="Sheet14">
    <tabColor theme="8" tint="0.59999389629810485"/>
  </sheetPr>
  <dimension ref="A1:AM65"/>
  <sheetViews>
    <sheetView zoomScale="80" zoomScaleNormal="80" workbookViewId="0">
      <selection activeCell="H11" sqref="H11"/>
    </sheetView>
  </sheetViews>
  <sheetFormatPr defaultColWidth="8.75" defaultRowHeight="14.25" x14ac:dyDescent="0.2"/>
  <cols>
    <col min="1" max="1" width="3.625" style="169" customWidth="1"/>
    <col min="2" max="2" width="6.375" style="169" customWidth="1"/>
    <col min="3" max="5" width="18" style="169" customWidth="1"/>
    <col min="6" max="6" width="16.875" style="169" bestFit="1" customWidth="1"/>
    <col min="7" max="7" width="15.625" style="169" customWidth="1"/>
    <col min="8" max="8" width="11.25" style="169" customWidth="1"/>
    <col min="9" max="11" width="10.375" style="169" hidden="1" customWidth="1"/>
    <col min="12" max="12" width="8.75" style="169" hidden="1" customWidth="1"/>
    <col min="13" max="13" width="12.625" style="169" bestFit="1" customWidth="1"/>
    <col min="14" max="14" width="11.5" style="169" customWidth="1"/>
    <col min="15" max="15" width="8.75" style="169" hidden="1" customWidth="1"/>
    <col min="16" max="16" width="14.25" style="169" customWidth="1"/>
    <col min="17" max="16384" width="8.75" style="169"/>
  </cols>
  <sheetData>
    <row r="1" spans="1:39" x14ac:dyDescent="0.2">
      <c r="A1" s="168" t="s">
        <v>686</v>
      </c>
      <c r="I1" s="169" t="s">
        <v>687</v>
      </c>
      <c r="J1" s="169" t="s">
        <v>687</v>
      </c>
      <c r="K1" s="169" t="s">
        <v>687</v>
      </c>
      <c r="L1" s="169" t="s">
        <v>687</v>
      </c>
      <c r="O1" s="169" t="s">
        <v>687</v>
      </c>
    </row>
    <row r="2" spans="1:39" ht="9.75" customHeight="1" x14ac:dyDescent="0.2"/>
    <row r="3" spans="1:39" ht="34.5" customHeight="1" x14ac:dyDescent="0.5">
      <c r="B3" s="218" t="s">
        <v>234</v>
      </c>
      <c r="C3" s="171"/>
      <c r="D3" s="171"/>
      <c r="E3" s="171"/>
      <c r="F3" s="171"/>
      <c r="G3" s="171"/>
    </row>
    <row r="4" spans="1:39" ht="28.9" customHeight="1" x14ac:dyDescent="0.2">
      <c r="B4" s="515" t="s">
        <v>211</v>
      </c>
      <c r="C4" s="515"/>
      <c r="D4" s="515"/>
      <c r="E4" s="515"/>
      <c r="F4" s="515"/>
      <c r="G4" s="515"/>
      <c r="H4" s="515"/>
      <c r="I4" s="515"/>
      <c r="J4" s="515"/>
      <c r="K4" s="515"/>
      <c r="L4" s="515"/>
    </row>
    <row r="5" spans="1:39" ht="9" customHeight="1" thickBot="1" x14ac:dyDescent="0.3">
      <c r="B5" s="172"/>
      <c r="C5" s="172"/>
      <c r="D5" s="172"/>
      <c r="E5" s="172"/>
      <c r="F5" s="172"/>
    </row>
    <row r="6" spans="1:39" s="173" customFormat="1" ht="22.15" customHeight="1" x14ac:dyDescent="0.2">
      <c r="B6" s="577" t="s">
        <v>242</v>
      </c>
      <c r="C6" s="579" t="s">
        <v>688</v>
      </c>
      <c r="D6" s="580"/>
      <c r="E6" s="580"/>
      <c r="F6" s="580"/>
      <c r="G6" s="580"/>
      <c r="H6" s="581"/>
      <c r="I6" s="593" t="s">
        <v>689</v>
      </c>
      <c r="J6" s="594"/>
      <c r="K6" s="594"/>
      <c r="L6" s="594"/>
      <c r="M6" s="594"/>
      <c r="N6" s="595"/>
      <c r="O6" s="584" t="s">
        <v>228</v>
      </c>
      <c r="P6" s="577" t="s">
        <v>690</v>
      </c>
      <c r="V6" s="174"/>
      <c r="W6" s="174"/>
      <c r="X6" s="174"/>
      <c r="Y6" s="174"/>
      <c r="Z6" s="174"/>
      <c r="AA6" s="174"/>
    </row>
    <row r="7" spans="1:39" s="174" customFormat="1" ht="33.75" customHeight="1" thickBot="1" x14ac:dyDescent="0.25">
      <c r="B7" s="578"/>
      <c r="C7" s="175" t="s">
        <v>691</v>
      </c>
      <c r="D7" s="176" t="s">
        <v>80</v>
      </c>
      <c r="E7" s="176" t="s">
        <v>82</v>
      </c>
      <c r="F7" s="177" t="s">
        <v>84</v>
      </c>
      <c r="G7" s="177" t="s">
        <v>692</v>
      </c>
      <c r="H7" s="178" t="s">
        <v>94</v>
      </c>
      <c r="I7" s="228" t="s">
        <v>732</v>
      </c>
      <c r="J7" s="235" t="s">
        <v>733</v>
      </c>
      <c r="K7" s="235" t="s">
        <v>734</v>
      </c>
      <c r="L7" s="229" t="s">
        <v>735</v>
      </c>
      <c r="M7" s="229" t="s">
        <v>131</v>
      </c>
      <c r="N7" s="230" t="s">
        <v>227</v>
      </c>
      <c r="O7" s="584"/>
      <c r="P7" s="585"/>
    </row>
    <row r="8" spans="1:39" s="173" customFormat="1" ht="21.75" customHeight="1" x14ac:dyDescent="0.2">
      <c r="B8" s="179">
        <v>1</v>
      </c>
      <c r="C8" s="193"/>
      <c r="D8" s="194"/>
      <c r="E8" s="194"/>
      <c r="F8" s="195"/>
      <c r="G8" s="195"/>
      <c r="H8" s="196"/>
      <c r="I8" s="222">
        <v>737</v>
      </c>
      <c r="J8" s="223">
        <v>1997</v>
      </c>
      <c r="K8" s="223">
        <v>0.46300000000000002</v>
      </c>
      <c r="L8" s="378">
        <v>0.48799999999999999</v>
      </c>
      <c r="M8" s="210">
        <f>IFERROR(ROUND(IF(F8="Retrofit",IF(G8="Freezer",H8*J8,H8*I8),0),2),"")</f>
        <v>0</v>
      </c>
      <c r="N8" s="211">
        <f>IFERROR(ROUND(IF(F8="Retrofit",IF(G8="Freezer",H8*L8,H8*K8),0),4),"")</f>
        <v>0</v>
      </c>
      <c r="O8" s="174">
        <f>IFERROR(M8*'Project Summary'!$M$7+N8*'Project Summary'!$M$8,"")</f>
        <v>0</v>
      </c>
      <c r="P8" s="221" t="str">
        <f>IFERROR(O8*'Project Summary'!$F$37/'Project Summary'!$E$37,"")</f>
        <v/>
      </c>
      <c r="Q8" s="174"/>
      <c r="R8" s="174"/>
      <c r="S8" s="174"/>
      <c r="T8" s="174"/>
      <c r="U8" s="174"/>
      <c r="V8" s="174"/>
      <c r="W8" s="174"/>
      <c r="X8" s="174"/>
      <c r="Y8" s="174"/>
      <c r="Z8" s="174"/>
      <c r="AA8" s="174"/>
      <c r="AB8" s="174"/>
      <c r="AC8" s="174"/>
      <c r="AD8" s="174"/>
      <c r="AE8" s="174"/>
      <c r="AF8" s="174"/>
      <c r="AG8" s="174"/>
      <c r="AH8" s="174"/>
      <c r="AI8" s="174"/>
      <c r="AJ8" s="174"/>
      <c r="AK8" s="174"/>
      <c r="AL8" s="174"/>
      <c r="AM8" s="174"/>
    </row>
    <row r="9" spans="1:39" s="173" customFormat="1" ht="21.75" customHeight="1" x14ac:dyDescent="0.2">
      <c r="B9" s="184">
        <v>2</v>
      </c>
      <c r="C9" s="197"/>
      <c r="D9" s="198"/>
      <c r="E9" s="198"/>
      <c r="F9" s="199"/>
      <c r="G9" s="201"/>
      <c r="H9" s="200"/>
      <c r="I9" s="185">
        <v>737</v>
      </c>
      <c r="J9" s="186">
        <v>1997</v>
      </c>
      <c r="K9" s="186">
        <v>0.46300000000000002</v>
      </c>
      <c r="L9" s="379">
        <v>0.48799999999999999</v>
      </c>
      <c r="M9" s="212">
        <f t="shared" ref="M9:M17" si="0">IFERROR(ROUND(IF(F9="Retrofit",IF(G9="Freezer",H9*J9,H9*I9),0),2),"")</f>
        <v>0</v>
      </c>
      <c r="N9" s="213">
        <f t="shared" ref="N9:N17" si="1">IFERROR(ROUND(IF(F9="Retrofit",IF(G9="Freezer",H9*L9,H9*K9),0),4),"")</f>
        <v>0</v>
      </c>
      <c r="O9" s="174">
        <f>IFERROR(M9*'Project Summary'!$M$7+N9*'Project Summary'!$M$8,"")</f>
        <v>0</v>
      </c>
      <c r="P9" s="187" t="str">
        <f>IFERROR(O9*'Project Summary'!$F$37/'Project Summary'!$E$37,"")</f>
        <v/>
      </c>
      <c r="Q9" s="174"/>
      <c r="R9" s="174"/>
      <c r="S9" s="174"/>
      <c r="T9" s="174"/>
      <c r="U9" s="174"/>
      <c r="V9" s="174"/>
      <c r="W9" s="174"/>
      <c r="X9" s="174"/>
      <c r="Y9" s="174"/>
      <c r="Z9" s="174"/>
      <c r="AA9" s="174"/>
      <c r="AB9" s="174"/>
      <c r="AC9" s="174"/>
      <c r="AD9" s="174"/>
      <c r="AE9" s="174"/>
      <c r="AF9" s="174"/>
      <c r="AG9" s="174"/>
      <c r="AH9" s="174"/>
      <c r="AI9" s="174"/>
      <c r="AJ9" s="174"/>
      <c r="AK9" s="174"/>
      <c r="AL9" s="174"/>
      <c r="AM9" s="174"/>
    </row>
    <row r="10" spans="1:39" s="173" customFormat="1" ht="21.75" customHeight="1" x14ac:dyDescent="0.2">
      <c r="B10" s="184">
        <v>3</v>
      </c>
      <c r="C10" s="197"/>
      <c r="D10" s="198"/>
      <c r="E10" s="198"/>
      <c r="F10" s="199"/>
      <c r="G10" s="201"/>
      <c r="H10" s="200"/>
      <c r="I10" s="185">
        <v>737</v>
      </c>
      <c r="J10" s="186">
        <v>1997</v>
      </c>
      <c r="K10" s="186">
        <v>0.46300000000000002</v>
      </c>
      <c r="L10" s="379">
        <v>0.48799999999999999</v>
      </c>
      <c r="M10" s="212">
        <f t="shared" si="0"/>
        <v>0</v>
      </c>
      <c r="N10" s="213">
        <f t="shared" si="1"/>
        <v>0</v>
      </c>
      <c r="O10" s="174">
        <f>IFERROR(M10*'Project Summary'!$M$7+N10*'Project Summary'!$M$8,"")</f>
        <v>0</v>
      </c>
      <c r="P10" s="187" t="str">
        <f>IFERROR(O10*'Project Summary'!$F$37/'Project Summary'!$E$37,"")</f>
        <v/>
      </c>
      <c r="Q10" s="174"/>
      <c r="R10" s="174"/>
      <c r="S10" s="174"/>
      <c r="T10" s="174"/>
      <c r="U10" s="174"/>
      <c r="V10" s="174"/>
      <c r="W10" s="174"/>
      <c r="X10" s="174"/>
      <c r="Y10" s="174"/>
      <c r="Z10" s="174"/>
      <c r="AA10" s="174"/>
      <c r="AB10" s="174"/>
      <c r="AC10" s="174"/>
      <c r="AD10" s="174"/>
      <c r="AE10" s="174"/>
      <c r="AF10" s="174"/>
      <c r="AG10" s="174"/>
      <c r="AH10" s="174"/>
      <c r="AI10" s="174"/>
      <c r="AJ10" s="174"/>
      <c r="AK10" s="174"/>
      <c r="AL10" s="174"/>
      <c r="AM10" s="174"/>
    </row>
    <row r="11" spans="1:39" s="173" customFormat="1" ht="21.75" customHeight="1" x14ac:dyDescent="0.2">
      <c r="B11" s="184">
        <v>4</v>
      </c>
      <c r="C11" s="197"/>
      <c r="D11" s="198"/>
      <c r="E11" s="198"/>
      <c r="F11" s="199"/>
      <c r="G11" s="201"/>
      <c r="H11" s="200"/>
      <c r="I11" s="185">
        <v>737</v>
      </c>
      <c r="J11" s="186">
        <v>1997</v>
      </c>
      <c r="K11" s="186">
        <v>0.46300000000000002</v>
      </c>
      <c r="L11" s="379">
        <v>0.48799999999999999</v>
      </c>
      <c r="M11" s="212">
        <f t="shared" si="0"/>
        <v>0</v>
      </c>
      <c r="N11" s="213">
        <f t="shared" si="1"/>
        <v>0</v>
      </c>
      <c r="O11" s="174">
        <f>IFERROR(M11*'Project Summary'!$M$7+N11*'Project Summary'!$M$8,"")</f>
        <v>0</v>
      </c>
      <c r="P11" s="187" t="str">
        <f>IFERROR(O11*'Project Summary'!$F$37/'Project Summary'!$E$37,"")</f>
        <v/>
      </c>
      <c r="Q11" s="174"/>
      <c r="R11" s="174"/>
      <c r="S11" s="174"/>
      <c r="T11" s="174"/>
      <c r="U11" s="174"/>
      <c r="V11" s="174"/>
      <c r="W11" s="174"/>
      <c r="X11" s="174"/>
      <c r="Y11" s="174"/>
      <c r="Z11" s="174"/>
      <c r="AA11" s="174"/>
      <c r="AB11" s="174"/>
      <c r="AC11" s="174"/>
      <c r="AD11" s="174"/>
      <c r="AE11" s="174"/>
      <c r="AF11" s="174"/>
      <c r="AG11" s="174"/>
      <c r="AH11" s="174"/>
      <c r="AI11" s="174"/>
      <c r="AJ11" s="174"/>
      <c r="AK11" s="174"/>
      <c r="AL11" s="174"/>
      <c r="AM11" s="174"/>
    </row>
    <row r="12" spans="1:39" s="173" customFormat="1" ht="21.75" customHeight="1" x14ac:dyDescent="0.2">
      <c r="B12" s="184">
        <v>5</v>
      </c>
      <c r="C12" s="197"/>
      <c r="D12" s="198"/>
      <c r="E12" s="198"/>
      <c r="F12" s="199"/>
      <c r="G12" s="201"/>
      <c r="H12" s="200"/>
      <c r="I12" s="185">
        <v>737</v>
      </c>
      <c r="J12" s="186">
        <v>1997</v>
      </c>
      <c r="K12" s="186">
        <v>0.46300000000000002</v>
      </c>
      <c r="L12" s="379">
        <v>0.48799999999999999</v>
      </c>
      <c r="M12" s="212">
        <f t="shared" si="0"/>
        <v>0</v>
      </c>
      <c r="N12" s="213">
        <f t="shared" si="1"/>
        <v>0</v>
      </c>
      <c r="O12" s="174">
        <f>IFERROR(M12*'Project Summary'!$M$7+N12*'Project Summary'!$M$8,"")</f>
        <v>0</v>
      </c>
      <c r="P12" s="187" t="str">
        <f>IFERROR(O12*'Project Summary'!$F$37/'Project Summary'!$E$37,"")</f>
        <v/>
      </c>
      <c r="Q12" s="174"/>
      <c r="R12" s="174"/>
      <c r="S12" s="174"/>
      <c r="T12" s="174"/>
      <c r="U12" s="174"/>
      <c r="V12" s="174"/>
      <c r="W12" s="174"/>
      <c r="X12" s="174"/>
      <c r="Y12" s="174"/>
      <c r="Z12" s="174"/>
      <c r="AA12" s="174"/>
      <c r="AB12" s="174"/>
      <c r="AC12" s="174"/>
      <c r="AD12" s="174"/>
      <c r="AE12" s="174"/>
      <c r="AF12" s="174"/>
      <c r="AG12" s="174"/>
      <c r="AH12" s="174"/>
      <c r="AI12" s="174"/>
      <c r="AJ12" s="174"/>
      <c r="AK12" s="174"/>
      <c r="AL12" s="174"/>
      <c r="AM12" s="174"/>
    </row>
    <row r="13" spans="1:39" s="173" customFormat="1" ht="21.75" customHeight="1" x14ac:dyDescent="0.2">
      <c r="B13" s="184">
        <v>6</v>
      </c>
      <c r="C13" s="197"/>
      <c r="D13" s="198"/>
      <c r="E13" s="198"/>
      <c r="F13" s="199"/>
      <c r="G13" s="199"/>
      <c r="H13" s="200"/>
      <c r="I13" s="185">
        <v>737</v>
      </c>
      <c r="J13" s="186">
        <v>1997</v>
      </c>
      <c r="K13" s="186">
        <v>0.46300000000000002</v>
      </c>
      <c r="L13" s="379">
        <v>0.48799999999999999</v>
      </c>
      <c r="M13" s="212">
        <f t="shared" si="0"/>
        <v>0</v>
      </c>
      <c r="N13" s="213">
        <f t="shared" si="1"/>
        <v>0</v>
      </c>
      <c r="O13" s="174">
        <f>IFERROR(M13*'Project Summary'!$M$7+N13*'Project Summary'!$M$8,"")</f>
        <v>0</v>
      </c>
      <c r="P13" s="187" t="str">
        <f>IFERROR(O13*'Project Summary'!$F$37/'Project Summary'!$E$37,"")</f>
        <v/>
      </c>
      <c r="Q13" s="174"/>
      <c r="R13" s="174"/>
      <c r="S13" s="174"/>
      <c r="T13" s="174"/>
      <c r="U13" s="174"/>
      <c r="V13" s="174"/>
      <c r="W13" s="174"/>
      <c r="X13" s="174"/>
      <c r="Y13" s="174"/>
      <c r="Z13" s="174"/>
      <c r="AA13" s="174"/>
      <c r="AB13" s="174"/>
      <c r="AC13" s="174"/>
      <c r="AD13" s="174"/>
      <c r="AE13" s="174"/>
      <c r="AF13" s="174"/>
      <c r="AG13" s="174"/>
      <c r="AH13" s="174"/>
      <c r="AI13" s="174"/>
      <c r="AJ13" s="174"/>
      <c r="AK13" s="174"/>
      <c r="AL13" s="174"/>
      <c r="AM13" s="174"/>
    </row>
    <row r="14" spans="1:39" s="173" customFormat="1" ht="21.75" customHeight="1" x14ac:dyDescent="0.2">
      <c r="B14" s="184">
        <v>7</v>
      </c>
      <c r="C14" s="197"/>
      <c r="D14" s="198"/>
      <c r="E14" s="198"/>
      <c r="F14" s="199"/>
      <c r="G14" s="199"/>
      <c r="H14" s="200"/>
      <c r="I14" s="185">
        <v>737</v>
      </c>
      <c r="J14" s="186">
        <v>1997</v>
      </c>
      <c r="K14" s="186">
        <v>0.46300000000000002</v>
      </c>
      <c r="L14" s="379">
        <v>0.48799999999999999</v>
      </c>
      <c r="M14" s="212">
        <f t="shared" si="0"/>
        <v>0</v>
      </c>
      <c r="N14" s="213">
        <f t="shared" si="1"/>
        <v>0</v>
      </c>
      <c r="O14" s="174">
        <f>IFERROR(M14*'Project Summary'!$M$7+N14*'Project Summary'!$M$8,"")</f>
        <v>0</v>
      </c>
      <c r="P14" s="187" t="str">
        <f>IFERROR(O14*'Project Summary'!$F$37/'Project Summary'!$E$37,"")</f>
        <v/>
      </c>
      <c r="Q14" s="174"/>
      <c r="R14" s="174"/>
      <c r="S14" s="174"/>
      <c r="T14" s="174"/>
      <c r="U14" s="174"/>
      <c r="V14" s="174"/>
      <c r="W14" s="174"/>
      <c r="X14" s="174"/>
      <c r="Y14" s="174"/>
      <c r="Z14" s="174"/>
      <c r="AA14" s="174"/>
      <c r="AB14" s="174"/>
      <c r="AC14" s="174"/>
      <c r="AD14" s="174"/>
      <c r="AE14" s="174"/>
      <c r="AF14" s="174"/>
      <c r="AG14" s="174"/>
      <c r="AH14" s="174"/>
      <c r="AI14" s="174"/>
      <c r="AJ14" s="174"/>
      <c r="AK14" s="174"/>
      <c r="AL14" s="174"/>
      <c r="AM14" s="174"/>
    </row>
    <row r="15" spans="1:39" s="173" customFormat="1" ht="21.75" customHeight="1" x14ac:dyDescent="0.2">
      <c r="B15" s="184">
        <v>8</v>
      </c>
      <c r="C15" s="197"/>
      <c r="D15" s="198"/>
      <c r="E15" s="198"/>
      <c r="F15" s="199"/>
      <c r="G15" s="199"/>
      <c r="H15" s="200"/>
      <c r="I15" s="185">
        <v>737</v>
      </c>
      <c r="J15" s="186">
        <v>1997</v>
      </c>
      <c r="K15" s="186">
        <v>0.46300000000000002</v>
      </c>
      <c r="L15" s="379">
        <v>0.48799999999999999</v>
      </c>
      <c r="M15" s="212">
        <f t="shared" si="0"/>
        <v>0</v>
      </c>
      <c r="N15" s="213">
        <f t="shared" si="1"/>
        <v>0</v>
      </c>
      <c r="O15" s="174">
        <f>IFERROR(M15*'Project Summary'!$M$7+N15*'Project Summary'!$M$8,"")</f>
        <v>0</v>
      </c>
      <c r="P15" s="187" t="str">
        <f>IFERROR(O15*'Project Summary'!$F$37/'Project Summary'!$E$37,"")</f>
        <v/>
      </c>
      <c r="Q15" s="174"/>
      <c r="R15" s="174"/>
      <c r="S15" s="174"/>
      <c r="T15" s="174"/>
      <c r="U15" s="174"/>
      <c r="V15" s="174"/>
      <c r="W15" s="174"/>
      <c r="X15" s="174"/>
      <c r="Y15" s="174"/>
      <c r="Z15" s="174"/>
      <c r="AA15" s="174"/>
      <c r="AB15" s="174"/>
      <c r="AC15" s="174"/>
      <c r="AD15" s="174"/>
      <c r="AE15" s="174"/>
      <c r="AF15" s="174"/>
      <c r="AG15" s="174"/>
      <c r="AH15" s="174"/>
      <c r="AI15" s="174"/>
      <c r="AJ15" s="174"/>
      <c r="AK15" s="174"/>
      <c r="AL15" s="174"/>
      <c r="AM15" s="174"/>
    </row>
    <row r="16" spans="1:39" s="173" customFormat="1" ht="21.75" customHeight="1" x14ac:dyDescent="0.2">
      <c r="B16" s="184">
        <v>9</v>
      </c>
      <c r="C16" s="197"/>
      <c r="D16" s="198"/>
      <c r="E16" s="198"/>
      <c r="F16" s="199"/>
      <c r="G16" s="199"/>
      <c r="H16" s="200"/>
      <c r="I16" s="185">
        <v>737</v>
      </c>
      <c r="J16" s="186">
        <v>1997</v>
      </c>
      <c r="K16" s="186">
        <v>0.46300000000000002</v>
      </c>
      <c r="L16" s="379">
        <v>0.48799999999999999</v>
      </c>
      <c r="M16" s="212">
        <f t="shared" si="0"/>
        <v>0</v>
      </c>
      <c r="N16" s="213">
        <f t="shared" si="1"/>
        <v>0</v>
      </c>
      <c r="O16" s="174">
        <f>IFERROR(M16*'Project Summary'!$M$7+N16*'Project Summary'!$M$8,"")</f>
        <v>0</v>
      </c>
      <c r="P16" s="187" t="str">
        <f>IFERROR(O16*'Project Summary'!$F$37/'Project Summary'!$E$37,"")</f>
        <v/>
      </c>
      <c r="Q16" s="174"/>
      <c r="R16" s="174"/>
      <c r="S16" s="174"/>
      <c r="T16" s="174"/>
      <c r="U16" s="174"/>
      <c r="V16" s="174"/>
      <c r="W16" s="174"/>
      <c r="X16" s="174"/>
      <c r="Y16" s="174"/>
      <c r="Z16" s="174"/>
      <c r="AA16" s="174"/>
      <c r="AB16" s="174"/>
      <c r="AC16" s="174"/>
      <c r="AD16" s="174"/>
      <c r="AE16" s="174"/>
      <c r="AF16" s="174"/>
      <c r="AG16" s="174"/>
      <c r="AH16" s="174"/>
      <c r="AI16" s="174"/>
      <c r="AJ16" s="174"/>
      <c r="AK16" s="174"/>
      <c r="AL16" s="174"/>
      <c r="AM16" s="174"/>
    </row>
    <row r="17" spans="2:39" s="173" customFormat="1" ht="21.75" customHeight="1" thickBot="1" x14ac:dyDescent="0.25">
      <c r="B17" s="188">
        <v>10</v>
      </c>
      <c r="C17" s="202"/>
      <c r="D17" s="203"/>
      <c r="E17" s="203"/>
      <c r="F17" s="204"/>
      <c r="G17" s="204"/>
      <c r="H17" s="458"/>
      <c r="I17" s="189">
        <v>737</v>
      </c>
      <c r="J17" s="190">
        <v>1997</v>
      </c>
      <c r="K17" s="190">
        <v>0.46300000000000002</v>
      </c>
      <c r="L17" s="380">
        <v>0.48799999999999999</v>
      </c>
      <c r="M17" s="214">
        <f t="shared" si="0"/>
        <v>0</v>
      </c>
      <c r="N17" s="215">
        <f t="shared" si="1"/>
        <v>0</v>
      </c>
      <c r="O17" s="174">
        <f>IFERROR(M17*'Project Summary'!$M$7+N17*'Project Summary'!$M$8,"")</f>
        <v>0</v>
      </c>
      <c r="P17" s="192" t="str">
        <f>IFERROR(O17*'Project Summary'!$F$37/'Project Summary'!$E$37,"")</f>
        <v/>
      </c>
      <c r="Q17" s="174"/>
      <c r="R17" s="174"/>
      <c r="S17" s="174"/>
      <c r="T17" s="174"/>
      <c r="U17" s="174"/>
      <c r="V17" s="174"/>
      <c r="W17" s="174"/>
      <c r="X17" s="174"/>
      <c r="Y17" s="174"/>
      <c r="Z17" s="174"/>
      <c r="AA17" s="174"/>
      <c r="AB17" s="174"/>
      <c r="AC17" s="174"/>
      <c r="AD17" s="174"/>
      <c r="AE17" s="174"/>
      <c r="AF17" s="174"/>
      <c r="AG17" s="174"/>
      <c r="AH17" s="174"/>
      <c r="AI17" s="174"/>
      <c r="AJ17" s="174"/>
      <c r="AK17" s="174"/>
      <c r="AL17" s="174"/>
      <c r="AM17" s="174"/>
    </row>
    <row r="18" spans="2:39" s="173" customFormat="1" ht="22.15" customHeight="1" x14ac:dyDescent="0.2">
      <c r="B18" s="174"/>
      <c r="C18" s="174"/>
      <c r="D18" s="174"/>
      <c r="E18" s="174"/>
      <c r="F18" s="174"/>
      <c r="G18" s="174"/>
      <c r="H18" s="174"/>
      <c r="I18" s="174"/>
      <c r="J18" s="174"/>
      <c r="K18" s="174"/>
      <c r="L18" s="174"/>
      <c r="M18" s="174"/>
      <c r="N18" s="174"/>
      <c r="O18" s="174"/>
      <c r="P18" s="174"/>
      <c r="Q18" s="174"/>
      <c r="R18" s="174"/>
      <c r="S18" s="174"/>
      <c r="T18" s="174"/>
      <c r="U18" s="174"/>
      <c r="V18" s="174"/>
      <c r="W18" s="174"/>
      <c r="X18" s="174"/>
      <c r="Y18" s="174"/>
      <c r="Z18" s="174"/>
      <c r="AA18" s="174"/>
      <c r="AB18" s="174"/>
      <c r="AC18" s="174"/>
      <c r="AD18" s="174"/>
      <c r="AE18" s="174"/>
      <c r="AF18" s="174"/>
      <c r="AG18" s="174"/>
      <c r="AH18" s="174"/>
      <c r="AI18" s="174"/>
      <c r="AJ18" s="174"/>
      <c r="AK18" s="174"/>
      <c r="AL18" s="174"/>
      <c r="AM18" s="174"/>
    </row>
    <row r="19" spans="2:39" s="173" customFormat="1" ht="22.15" customHeight="1" x14ac:dyDescent="0.2">
      <c r="B19" s="174"/>
      <c r="C19" s="174"/>
      <c r="D19" s="174"/>
      <c r="E19" s="174"/>
      <c r="F19" s="174"/>
      <c r="G19" s="174"/>
      <c r="H19" s="174"/>
      <c r="I19" s="174"/>
      <c r="J19" s="174"/>
      <c r="K19" s="174"/>
      <c r="L19" s="174"/>
      <c r="M19" s="174"/>
      <c r="N19" s="174"/>
      <c r="O19" s="174"/>
      <c r="P19" s="174"/>
      <c r="Q19" s="174"/>
      <c r="R19" s="174"/>
      <c r="S19" s="174"/>
      <c r="T19" s="174"/>
      <c r="U19" s="174"/>
      <c r="V19" s="174"/>
      <c r="W19" s="174"/>
      <c r="X19" s="174"/>
      <c r="Y19" s="174"/>
      <c r="Z19" s="174"/>
      <c r="AA19" s="174"/>
      <c r="AB19" s="174"/>
      <c r="AC19" s="174"/>
      <c r="AD19" s="174"/>
      <c r="AE19" s="174"/>
      <c r="AF19" s="174"/>
      <c r="AG19" s="174"/>
      <c r="AH19" s="174"/>
      <c r="AI19" s="174"/>
      <c r="AJ19" s="174"/>
      <c r="AK19" s="174"/>
      <c r="AL19" s="174"/>
      <c r="AM19" s="174"/>
    </row>
    <row r="20" spans="2:39" ht="9" customHeight="1" x14ac:dyDescent="0.2">
      <c r="B20" s="174"/>
      <c r="C20" s="174"/>
      <c r="D20" s="174"/>
      <c r="E20" s="174"/>
      <c r="F20" s="174"/>
      <c r="G20" s="174"/>
      <c r="H20" s="174"/>
      <c r="I20" s="174"/>
      <c r="J20" s="174"/>
      <c r="K20" s="174"/>
      <c r="L20" s="174"/>
      <c r="M20" s="174"/>
      <c r="N20" s="174"/>
      <c r="O20" s="174"/>
      <c r="P20" s="174"/>
      <c r="Q20" s="174"/>
      <c r="R20" s="174"/>
      <c r="S20" s="174"/>
      <c r="T20" s="174"/>
      <c r="U20" s="174"/>
      <c r="V20" s="174"/>
      <c r="W20" s="174"/>
      <c r="X20" s="174"/>
      <c r="Y20" s="174"/>
      <c r="Z20" s="174"/>
      <c r="AA20" s="174"/>
      <c r="AB20" s="174"/>
      <c r="AC20" s="174"/>
      <c r="AD20" s="174"/>
      <c r="AE20" s="174"/>
      <c r="AF20" s="174"/>
      <c r="AG20" s="174"/>
      <c r="AH20" s="174"/>
      <c r="AI20" s="174"/>
      <c r="AJ20" s="174"/>
      <c r="AK20" s="174"/>
      <c r="AL20" s="174"/>
      <c r="AM20" s="174"/>
    </row>
    <row r="21" spans="2:39" x14ac:dyDescent="0.2">
      <c r="B21" s="174"/>
      <c r="C21" s="174"/>
      <c r="D21" s="174"/>
      <c r="E21" s="174"/>
      <c r="F21" s="174"/>
      <c r="G21" s="174"/>
      <c r="H21" s="174"/>
      <c r="I21" s="174"/>
      <c r="J21" s="174"/>
      <c r="K21" s="174"/>
      <c r="L21" s="174"/>
      <c r="M21" s="174"/>
      <c r="N21" s="174"/>
      <c r="O21" s="174"/>
      <c r="P21" s="174"/>
      <c r="Q21" s="174"/>
      <c r="R21" s="174"/>
      <c r="S21" s="174"/>
      <c r="T21" s="174"/>
      <c r="U21" s="174"/>
      <c r="V21" s="174"/>
      <c r="W21" s="174"/>
      <c r="X21" s="174"/>
      <c r="Y21" s="174"/>
      <c r="Z21" s="174"/>
      <c r="AA21" s="174"/>
      <c r="AB21" s="174"/>
      <c r="AC21" s="174"/>
      <c r="AD21" s="174"/>
      <c r="AE21" s="174"/>
      <c r="AF21" s="174"/>
      <c r="AG21" s="174"/>
      <c r="AH21" s="174"/>
      <c r="AI21" s="174"/>
      <c r="AJ21" s="174"/>
      <c r="AK21" s="174"/>
      <c r="AL21" s="174"/>
      <c r="AM21" s="174"/>
    </row>
    <row r="22" spans="2:39" x14ac:dyDescent="0.2">
      <c r="B22" s="174"/>
      <c r="C22" s="174"/>
      <c r="D22" s="174"/>
      <c r="E22" s="174"/>
      <c r="F22" s="174"/>
      <c r="G22" s="174"/>
      <c r="H22" s="174"/>
      <c r="I22" s="174"/>
      <c r="J22" s="174"/>
      <c r="K22" s="174"/>
      <c r="L22" s="174"/>
      <c r="M22" s="174"/>
      <c r="N22" s="174"/>
      <c r="O22" s="174"/>
      <c r="P22" s="174"/>
      <c r="Q22" s="174"/>
      <c r="R22" s="174"/>
      <c r="S22" s="174"/>
      <c r="T22" s="174"/>
      <c r="U22" s="174"/>
      <c r="V22" s="174"/>
      <c r="W22" s="174"/>
      <c r="X22" s="174"/>
      <c r="Y22" s="174"/>
      <c r="Z22" s="174"/>
      <c r="AA22" s="174"/>
      <c r="AB22" s="174"/>
      <c r="AC22" s="174"/>
      <c r="AD22" s="174"/>
      <c r="AE22" s="174"/>
      <c r="AF22" s="174"/>
      <c r="AG22" s="174"/>
      <c r="AH22" s="174"/>
      <c r="AI22" s="174"/>
      <c r="AJ22" s="174"/>
      <c r="AK22" s="174"/>
      <c r="AL22" s="174"/>
      <c r="AM22" s="174"/>
    </row>
    <row r="23" spans="2:39" x14ac:dyDescent="0.2">
      <c r="B23" s="174"/>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174"/>
      <c r="AB23" s="174"/>
      <c r="AC23" s="174"/>
      <c r="AD23" s="174"/>
      <c r="AE23" s="174"/>
      <c r="AF23" s="174"/>
      <c r="AG23" s="174"/>
      <c r="AH23" s="174"/>
      <c r="AI23" s="174"/>
      <c r="AJ23" s="174"/>
      <c r="AK23" s="174"/>
      <c r="AL23" s="174"/>
      <c r="AM23" s="174"/>
    </row>
    <row r="24" spans="2:39" x14ac:dyDescent="0.2">
      <c r="B24" s="174"/>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174"/>
      <c r="AB24" s="174"/>
      <c r="AC24" s="174"/>
      <c r="AD24" s="174"/>
      <c r="AE24" s="174"/>
      <c r="AF24" s="174"/>
      <c r="AG24" s="174"/>
      <c r="AH24" s="174"/>
      <c r="AI24" s="174"/>
      <c r="AJ24" s="174"/>
      <c r="AK24" s="174"/>
      <c r="AL24" s="174"/>
      <c r="AM24" s="174"/>
    </row>
    <row r="25" spans="2:39" x14ac:dyDescent="0.2">
      <c r="B25" s="174"/>
      <c r="C25" s="174"/>
      <c r="D25" s="174"/>
      <c r="E25" s="174"/>
      <c r="F25" s="174"/>
      <c r="G25" s="174"/>
      <c r="H25" s="174"/>
      <c r="I25" s="174"/>
      <c r="J25" s="174"/>
      <c r="K25" s="174"/>
      <c r="L25" s="174"/>
      <c r="M25" s="174"/>
      <c r="N25" s="174"/>
      <c r="O25" s="174"/>
      <c r="P25" s="174"/>
      <c r="Q25" s="174"/>
      <c r="R25" s="174"/>
      <c r="S25" s="174"/>
      <c r="T25" s="174"/>
      <c r="U25" s="174"/>
      <c r="V25" s="174"/>
      <c r="W25" s="174"/>
      <c r="X25" s="174"/>
      <c r="Y25" s="174"/>
      <c r="Z25" s="174"/>
      <c r="AA25" s="174"/>
      <c r="AB25" s="174"/>
      <c r="AC25" s="174"/>
      <c r="AD25" s="174"/>
      <c r="AE25" s="174"/>
      <c r="AF25" s="174"/>
      <c r="AG25" s="174"/>
      <c r="AH25" s="174"/>
      <c r="AI25" s="174"/>
      <c r="AJ25" s="174"/>
      <c r="AK25" s="174"/>
      <c r="AL25" s="174"/>
      <c r="AM25" s="174"/>
    </row>
    <row r="26" spans="2:39" x14ac:dyDescent="0.2">
      <c r="B26" s="174"/>
      <c r="C26" s="174"/>
      <c r="D26" s="174"/>
      <c r="E26" s="174"/>
      <c r="F26" s="174"/>
      <c r="G26" s="174"/>
      <c r="H26" s="174"/>
      <c r="I26" s="174"/>
      <c r="J26" s="174"/>
      <c r="K26" s="174"/>
      <c r="L26" s="174"/>
      <c r="M26" s="174"/>
      <c r="N26" s="174"/>
      <c r="O26" s="174"/>
      <c r="P26" s="174"/>
      <c r="Q26" s="174"/>
      <c r="R26" s="174"/>
      <c r="S26" s="174"/>
      <c r="T26" s="174"/>
      <c r="U26" s="174"/>
      <c r="V26" s="174"/>
      <c r="W26" s="174"/>
      <c r="X26" s="174"/>
      <c r="Y26" s="174"/>
      <c r="Z26" s="174"/>
      <c r="AA26" s="174"/>
      <c r="AB26" s="174"/>
      <c r="AC26" s="174"/>
      <c r="AD26" s="174"/>
      <c r="AE26" s="174"/>
      <c r="AF26" s="174"/>
      <c r="AG26" s="174"/>
      <c r="AH26" s="174"/>
      <c r="AI26" s="174"/>
      <c r="AJ26" s="174"/>
      <c r="AK26" s="174"/>
      <c r="AL26" s="174"/>
      <c r="AM26" s="174"/>
    </row>
    <row r="27" spans="2:39" x14ac:dyDescent="0.2">
      <c r="B27" s="174"/>
      <c r="C27" s="174"/>
      <c r="D27" s="174"/>
      <c r="E27" s="174"/>
      <c r="F27" s="174"/>
      <c r="G27" s="174"/>
      <c r="H27" s="174"/>
      <c r="I27" s="174"/>
      <c r="J27" s="174"/>
      <c r="K27" s="174"/>
      <c r="L27" s="174"/>
      <c r="M27" s="174"/>
      <c r="N27" s="174"/>
      <c r="O27" s="174"/>
      <c r="P27" s="174"/>
      <c r="Q27" s="174"/>
      <c r="R27" s="174"/>
      <c r="S27" s="174"/>
      <c r="T27" s="174"/>
      <c r="U27" s="174"/>
      <c r="V27" s="174"/>
      <c r="W27" s="174"/>
      <c r="X27" s="174"/>
      <c r="Y27" s="174"/>
      <c r="Z27" s="174"/>
      <c r="AA27" s="174"/>
      <c r="AB27" s="174"/>
      <c r="AC27" s="174"/>
      <c r="AD27" s="174"/>
      <c r="AE27" s="174"/>
      <c r="AF27" s="174"/>
      <c r="AG27" s="174"/>
      <c r="AH27" s="174"/>
      <c r="AI27" s="174"/>
      <c r="AJ27" s="174"/>
      <c r="AK27" s="174"/>
      <c r="AL27" s="174"/>
      <c r="AM27" s="174"/>
    </row>
    <row r="28" spans="2:39" x14ac:dyDescent="0.2">
      <c r="B28" s="174"/>
      <c r="C28" s="174"/>
      <c r="D28" s="174"/>
      <c r="E28" s="174"/>
      <c r="F28" s="174"/>
      <c r="G28" s="174"/>
      <c r="H28" s="174"/>
      <c r="I28" s="174"/>
      <c r="J28" s="174"/>
      <c r="K28" s="174"/>
      <c r="L28" s="174"/>
      <c r="M28" s="174"/>
      <c r="N28" s="174"/>
      <c r="O28" s="174"/>
      <c r="P28" s="174"/>
      <c r="Q28" s="174"/>
      <c r="R28" s="174"/>
      <c r="S28" s="174"/>
      <c r="T28" s="174"/>
      <c r="U28" s="174"/>
      <c r="V28" s="174"/>
      <c r="W28" s="174"/>
      <c r="X28" s="174"/>
      <c r="Y28" s="174"/>
      <c r="Z28" s="174"/>
      <c r="AA28" s="174"/>
      <c r="AB28" s="174"/>
      <c r="AC28" s="174"/>
      <c r="AD28" s="174"/>
      <c r="AE28" s="174"/>
      <c r="AF28" s="174"/>
      <c r="AG28" s="174"/>
      <c r="AH28" s="174"/>
      <c r="AI28" s="174"/>
      <c r="AJ28" s="174"/>
      <c r="AK28" s="174"/>
      <c r="AL28" s="174"/>
      <c r="AM28" s="174"/>
    </row>
    <row r="29" spans="2:39" x14ac:dyDescent="0.2">
      <c r="B29" s="174"/>
      <c r="C29" s="174"/>
      <c r="D29" s="174"/>
      <c r="E29" s="174"/>
      <c r="F29" s="174"/>
      <c r="G29" s="174"/>
      <c r="H29" s="174"/>
      <c r="I29" s="174"/>
      <c r="J29" s="174"/>
      <c r="K29" s="174"/>
      <c r="L29" s="174"/>
      <c r="M29" s="174"/>
      <c r="N29" s="174"/>
      <c r="O29" s="174"/>
      <c r="P29" s="174"/>
      <c r="Q29" s="174"/>
      <c r="R29" s="174"/>
      <c r="S29" s="174"/>
      <c r="T29" s="174"/>
      <c r="U29" s="174"/>
      <c r="V29" s="174"/>
      <c r="W29" s="174"/>
      <c r="X29" s="174"/>
      <c r="Y29" s="174"/>
      <c r="Z29" s="174"/>
      <c r="AA29" s="174"/>
      <c r="AB29" s="174"/>
      <c r="AC29" s="174"/>
      <c r="AD29" s="174"/>
      <c r="AE29" s="174"/>
      <c r="AF29" s="174"/>
      <c r="AG29" s="174"/>
      <c r="AH29" s="174"/>
      <c r="AI29" s="174"/>
      <c r="AJ29" s="174"/>
      <c r="AK29" s="174"/>
      <c r="AL29" s="174"/>
      <c r="AM29" s="174"/>
    </row>
    <row r="30" spans="2:39" x14ac:dyDescent="0.2">
      <c r="B30" s="174"/>
      <c r="C30" s="174"/>
      <c r="D30" s="174"/>
      <c r="E30" s="174"/>
      <c r="F30" s="174"/>
      <c r="G30" s="174"/>
      <c r="H30" s="174"/>
      <c r="I30" s="174"/>
      <c r="J30" s="174"/>
      <c r="K30" s="174"/>
      <c r="L30" s="174"/>
      <c r="M30" s="174"/>
      <c r="N30" s="174"/>
      <c r="O30" s="174"/>
      <c r="P30" s="174"/>
      <c r="Q30" s="174"/>
      <c r="R30" s="174"/>
      <c r="S30" s="174"/>
      <c r="T30" s="174"/>
      <c r="U30" s="174"/>
      <c r="V30" s="174"/>
      <c r="W30" s="174"/>
      <c r="X30" s="174"/>
      <c r="Y30" s="174"/>
      <c r="Z30" s="174"/>
      <c r="AA30" s="174"/>
      <c r="AB30" s="174"/>
      <c r="AC30" s="174"/>
      <c r="AD30" s="174"/>
      <c r="AE30" s="174"/>
      <c r="AF30" s="174"/>
      <c r="AG30" s="174"/>
      <c r="AH30" s="174"/>
      <c r="AI30" s="174"/>
      <c r="AJ30" s="174"/>
      <c r="AK30" s="174"/>
      <c r="AL30" s="174"/>
      <c r="AM30" s="174"/>
    </row>
    <row r="31" spans="2:39" x14ac:dyDescent="0.2">
      <c r="B31" s="174"/>
      <c r="C31" s="174"/>
      <c r="D31" s="174"/>
      <c r="E31" s="174"/>
      <c r="F31" s="174"/>
      <c r="G31" s="174"/>
      <c r="H31" s="174"/>
      <c r="I31" s="174"/>
      <c r="J31" s="174"/>
      <c r="K31" s="174"/>
      <c r="L31" s="174"/>
      <c r="M31" s="174"/>
      <c r="N31" s="174"/>
      <c r="O31" s="174"/>
      <c r="P31" s="174"/>
      <c r="Q31" s="174"/>
      <c r="R31" s="174"/>
      <c r="S31" s="174"/>
      <c r="T31" s="174"/>
      <c r="U31" s="174"/>
      <c r="V31" s="174"/>
      <c r="W31" s="174"/>
      <c r="X31" s="174"/>
      <c r="Y31" s="174"/>
      <c r="Z31" s="174"/>
      <c r="AA31" s="174"/>
      <c r="AB31" s="174"/>
      <c r="AC31" s="174"/>
      <c r="AD31" s="174"/>
      <c r="AE31" s="174"/>
      <c r="AF31" s="174"/>
      <c r="AG31" s="174"/>
      <c r="AH31" s="174"/>
      <c r="AI31" s="174"/>
      <c r="AJ31" s="174"/>
      <c r="AK31" s="174"/>
      <c r="AL31" s="174"/>
      <c r="AM31" s="174"/>
    </row>
    <row r="32" spans="2:39" x14ac:dyDescent="0.2">
      <c r="B32" s="174"/>
      <c r="C32" s="174"/>
      <c r="D32" s="174"/>
      <c r="E32" s="174"/>
      <c r="F32" s="174"/>
      <c r="G32" s="174"/>
      <c r="H32" s="174"/>
      <c r="I32" s="174"/>
      <c r="J32" s="174"/>
      <c r="K32" s="174"/>
      <c r="L32" s="174"/>
      <c r="M32" s="174"/>
      <c r="N32" s="174"/>
      <c r="O32" s="174"/>
      <c r="P32" s="174"/>
      <c r="Q32" s="174"/>
      <c r="R32" s="174"/>
      <c r="S32" s="174"/>
      <c r="T32" s="174"/>
      <c r="U32" s="174"/>
      <c r="V32" s="174"/>
      <c r="W32" s="174"/>
      <c r="X32" s="174"/>
      <c r="Y32" s="174"/>
      <c r="Z32" s="174"/>
      <c r="AA32" s="174"/>
      <c r="AB32" s="174"/>
      <c r="AC32" s="174"/>
      <c r="AD32" s="174"/>
      <c r="AE32" s="174"/>
      <c r="AF32" s="174"/>
      <c r="AG32" s="174"/>
      <c r="AH32" s="174"/>
      <c r="AI32" s="174"/>
      <c r="AJ32" s="174"/>
      <c r="AK32" s="174"/>
      <c r="AL32" s="174"/>
      <c r="AM32" s="174"/>
    </row>
    <row r="33" spans="2:39" x14ac:dyDescent="0.2">
      <c r="B33" s="174"/>
      <c r="C33" s="174"/>
      <c r="D33" s="174"/>
      <c r="E33" s="174"/>
      <c r="F33" s="174"/>
      <c r="G33" s="174"/>
      <c r="H33" s="174"/>
      <c r="I33" s="174"/>
      <c r="J33" s="174"/>
      <c r="K33" s="174"/>
      <c r="L33" s="174"/>
      <c r="M33" s="174"/>
      <c r="N33" s="174"/>
      <c r="O33" s="174"/>
      <c r="P33" s="174"/>
      <c r="Q33" s="174"/>
      <c r="R33" s="174"/>
      <c r="S33" s="174"/>
      <c r="T33" s="174"/>
      <c r="U33" s="174"/>
      <c r="V33" s="174"/>
      <c r="W33" s="174"/>
      <c r="X33" s="174"/>
      <c r="Y33" s="174"/>
      <c r="Z33" s="174"/>
      <c r="AA33" s="174"/>
      <c r="AB33" s="174"/>
      <c r="AC33" s="174"/>
      <c r="AD33" s="174"/>
      <c r="AE33" s="174"/>
      <c r="AF33" s="174"/>
      <c r="AG33" s="174"/>
      <c r="AH33" s="174"/>
      <c r="AI33" s="174"/>
      <c r="AJ33" s="174"/>
      <c r="AK33" s="174"/>
      <c r="AL33" s="174"/>
      <c r="AM33" s="174"/>
    </row>
    <row r="34" spans="2:39" x14ac:dyDescent="0.2">
      <c r="B34" s="174"/>
      <c r="C34" s="174"/>
      <c r="D34" s="174"/>
      <c r="E34" s="174"/>
      <c r="F34" s="174"/>
      <c r="G34" s="174"/>
      <c r="H34" s="174"/>
      <c r="I34" s="174"/>
      <c r="J34" s="174"/>
      <c r="K34" s="174"/>
      <c r="L34" s="174"/>
      <c r="M34" s="174"/>
      <c r="N34" s="174"/>
      <c r="O34" s="174"/>
      <c r="P34" s="174"/>
      <c r="Q34" s="174"/>
      <c r="R34" s="174"/>
      <c r="S34" s="174"/>
      <c r="T34" s="174"/>
      <c r="U34" s="174"/>
      <c r="V34" s="174"/>
      <c r="W34" s="174"/>
      <c r="X34" s="174"/>
      <c r="Y34" s="174"/>
      <c r="Z34" s="174"/>
      <c r="AA34" s="174"/>
      <c r="AB34" s="174"/>
      <c r="AC34" s="174"/>
      <c r="AD34" s="174"/>
      <c r="AE34" s="174"/>
      <c r="AF34" s="174"/>
      <c r="AG34" s="174"/>
      <c r="AH34" s="174"/>
      <c r="AI34" s="174"/>
      <c r="AJ34" s="174"/>
      <c r="AK34" s="174"/>
      <c r="AL34" s="174"/>
      <c r="AM34" s="174"/>
    </row>
    <row r="35" spans="2:39" x14ac:dyDescent="0.2">
      <c r="B35" s="174"/>
      <c r="C35" s="174"/>
      <c r="D35" s="174"/>
      <c r="E35" s="174"/>
      <c r="F35" s="174"/>
      <c r="G35" s="174"/>
      <c r="H35" s="174"/>
      <c r="I35" s="174"/>
      <c r="J35" s="174"/>
      <c r="K35" s="174"/>
      <c r="L35" s="174"/>
      <c r="M35" s="174"/>
      <c r="N35" s="174"/>
      <c r="O35" s="174"/>
      <c r="P35" s="174"/>
      <c r="Q35" s="174"/>
      <c r="R35" s="174"/>
      <c r="S35" s="174"/>
      <c r="T35" s="174"/>
      <c r="U35" s="174"/>
      <c r="V35" s="174"/>
      <c r="W35" s="174"/>
      <c r="X35" s="174"/>
      <c r="Y35" s="174"/>
      <c r="Z35" s="174"/>
      <c r="AA35" s="174"/>
      <c r="AB35" s="174"/>
      <c r="AC35" s="174"/>
      <c r="AD35" s="174"/>
      <c r="AE35" s="174"/>
      <c r="AF35" s="174"/>
      <c r="AG35" s="174"/>
      <c r="AH35" s="174"/>
      <c r="AI35" s="174"/>
      <c r="AJ35" s="174"/>
      <c r="AK35" s="174"/>
      <c r="AL35" s="174"/>
      <c r="AM35" s="174"/>
    </row>
    <row r="36" spans="2:39" x14ac:dyDescent="0.2">
      <c r="B36" s="174"/>
      <c r="C36" s="174"/>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4"/>
      <c r="AM36" s="174"/>
    </row>
    <row r="37" spans="2:39" x14ac:dyDescent="0.2">
      <c r="B37" s="174"/>
      <c r="C37" s="174"/>
      <c r="D37" s="174"/>
      <c r="E37" s="174"/>
      <c r="F37" s="174"/>
      <c r="G37" s="174"/>
      <c r="H37" s="174"/>
      <c r="I37" s="174"/>
      <c r="J37" s="174"/>
      <c r="K37" s="174"/>
      <c r="L37" s="174"/>
      <c r="M37" s="174"/>
      <c r="N37" s="174"/>
      <c r="O37" s="174"/>
      <c r="P37" s="174"/>
      <c r="Q37" s="174"/>
      <c r="R37" s="174"/>
      <c r="S37" s="174"/>
      <c r="T37" s="174"/>
      <c r="U37" s="174"/>
      <c r="V37" s="174"/>
      <c r="W37" s="174"/>
      <c r="X37" s="174"/>
      <c r="Y37" s="174"/>
      <c r="Z37" s="174"/>
      <c r="AA37" s="174"/>
      <c r="AB37" s="174"/>
      <c r="AC37" s="174"/>
      <c r="AD37" s="174"/>
      <c r="AE37" s="174"/>
      <c r="AF37" s="174"/>
      <c r="AG37" s="174"/>
      <c r="AH37" s="174"/>
      <c r="AI37" s="174"/>
      <c r="AJ37" s="174"/>
      <c r="AK37" s="174"/>
      <c r="AL37" s="174"/>
      <c r="AM37" s="174"/>
    </row>
    <row r="38" spans="2:39" x14ac:dyDescent="0.2">
      <c r="B38" s="174"/>
      <c r="C38" s="174"/>
      <c r="D38" s="174"/>
      <c r="E38" s="174"/>
      <c r="F38" s="174"/>
      <c r="G38" s="174"/>
      <c r="H38" s="174"/>
      <c r="I38" s="174"/>
      <c r="J38" s="174"/>
      <c r="K38" s="174"/>
      <c r="L38" s="174"/>
      <c r="M38" s="174"/>
      <c r="N38" s="174"/>
      <c r="O38" s="174"/>
      <c r="P38" s="174"/>
      <c r="Q38" s="174"/>
      <c r="R38" s="174"/>
      <c r="S38" s="174"/>
      <c r="T38" s="174"/>
      <c r="U38" s="174"/>
      <c r="V38" s="174"/>
      <c r="W38" s="174"/>
      <c r="X38" s="174"/>
      <c r="Y38" s="174"/>
      <c r="Z38" s="174"/>
      <c r="AA38" s="174"/>
      <c r="AB38" s="174"/>
      <c r="AC38" s="174"/>
      <c r="AD38" s="174"/>
      <c r="AE38" s="174"/>
      <c r="AF38" s="174"/>
      <c r="AG38" s="174"/>
      <c r="AH38" s="174"/>
      <c r="AI38" s="174"/>
      <c r="AJ38" s="174"/>
      <c r="AK38" s="174"/>
      <c r="AL38" s="174"/>
      <c r="AM38" s="174"/>
    </row>
    <row r="39" spans="2:39" x14ac:dyDescent="0.2">
      <c r="B39" s="174"/>
      <c r="C39" s="174"/>
      <c r="D39" s="174"/>
      <c r="E39" s="174"/>
      <c r="F39" s="174"/>
      <c r="G39" s="174"/>
      <c r="H39" s="174"/>
      <c r="I39" s="174"/>
      <c r="J39" s="174"/>
      <c r="K39" s="174"/>
      <c r="L39" s="174"/>
      <c r="M39" s="174"/>
      <c r="N39" s="174"/>
      <c r="O39" s="174"/>
      <c r="P39" s="174"/>
      <c r="Q39" s="174"/>
      <c r="R39" s="174"/>
      <c r="S39" s="174"/>
      <c r="T39" s="174"/>
      <c r="U39" s="174"/>
      <c r="V39" s="174"/>
      <c r="W39" s="174"/>
      <c r="X39" s="174"/>
      <c r="Y39" s="174"/>
      <c r="Z39" s="174"/>
      <c r="AA39" s="174"/>
      <c r="AB39" s="174"/>
      <c r="AC39" s="174"/>
      <c r="AD39" s="174"/>
      <c r="AE39" s="174"/>
      <c r="AF39" s="174"/>
      <c r="AG39" s="174"/>
      <c r="AH39" s="174"/>
      <c r="AI39" s="174"/>
      <c r="AJ39" s="174"/>
      <c r="AK39" s="174"/>
      <c r="AL39" s="174"/>
      <c r="AM39" s="174"/>
    </row>
    <row r="40" spans="2:39" x14ac:dyDescent="0.2">
      <c r="B40" s="174"/>
      <c r="C40" s="174"/>
      <c r="D40" s="174"/>
      <c r="E40" s="174"/>
      <c r="F40" s="174"/>
      <c r="G40" s="174"/>
      <c r="H40" s="174"/>
      <c r="I40" s="174"/>
      <c r="J40" s="174"/>
      <c r="K40" s="174"/>
      <c r="L40" s="174"/>
      <c r="M40" s="174"/>
      <c r="N40" s="174"/>
      <c r="O40" s="174"/>
      <c r="P40" s="174"/>
      <c r="Q40" s="174"/>
      <c r="R40" s="174"/>
      <c r="S40" s="174"/>
      <c r="T40" s="174"/>
      <c r="U40" s="174"/>
      <c r="V40" s="174"/>
      <c r="W40" s="174"/>
      <c r="X40" s="174"/>
      <c r="Y40" s="174"/>
      <c r="Z40" s="174"/>
      <c r="AA40" s="174"/>
      <c r="AB40" s="174"/>
      <c r="AC40" s="174"/>
      <c r="AD40" s="174"/>
      <c r="AE40" s="174"/>
      <c r="AF40" s="174"/>
      <c r="AG40" s="174"/>
      <c r="AH40" s="174"/>
      <c r="AI40" s="174"/>
      <c r="AJ40" s="174"/>
      <c r="AK40" s="174"/>
      <c r="AL40" s="174"/>
      <c r="AM40" s="174"/>
    </row>
    <row r="41" spans="2:39" x14ac:dyDescent="0.2">
      <c r="B41" s="174"/>
      <c r="C41" s="174"/>
      <c r="D41" s="174"/>
      <c r="E41" s="174"/>
      <c r="F41" s="174"/>
      <c r="G41" s="174"/>
      <c r="H41" s="174"/>
      <c r="I41" s="174"/>
      <c r="J41" s="174"/>
      <c r="K41" s="174"/>
      <c r="L41" s="174"/>
      <c r="M41" s="174"/>
      <c r="N41" s="174"/>
      <c r="O41" s="174"/>
      <c r="P41" s="174"/>
      <c r="Q41" s="174"/>
      <c r="R41" s="174"/>
      <c r="S41" s="174"/>
      <c r="T41" s="174"/>
      <c r="U41" s="174"/>
      <c r="V41" s="174"/>
      <c r="W41" s="174"/>
      <c r="X41" s="174"/>
      <c r="Y41" s="174"/>
      <c r="Z41" s="174"/>
      <c r="AA41" s="174"/>
      <c r="AB41" s="174"/>
      <c r="AC41" s="174"/>
      <c r="AD41" s="174"/>
      <c r="AE41" s="174"/>
      <c r="AF41" s="174"/>
      <c r="AG41" s="174"/>
      <c r="AH41" s="174"/>
      <c r="AI41" s="174"/>
      <c r="AJ41" s="174"/>
      <c r="AK41" s="174"/>
      <c r="AL41" s="174"/>
      <c r="AM41" s="174"/>
    </row>
    <row r="42" spans="2:39" x14ac:dyDescent="0.2">
      <c r="B42" s="174"/>
      <c r="C42" s="174"/>
      <c r="D42" s="174"/>
      <c r="E42" s="174"/>
      <c r="F42" s="174"/>
      <c r="G42" s="174"/>
      <c r="H42" s="174"/>
      <c r="I42" s="174"/>
      <c r="J42" s="174"/>
      <c r="K42" s="174"/>
      <c r="L42" s="174"/>
      <c r="M42" s="174"/>
      <c r="N42" s="174"/>
      <c r="O42" s="174"/>
      <c r="P42" s="174"/>
      <c r="Q42" s="174"/>
      <c r="R42" s="174"/>
      <c r="S42" s="174"/>
      <c r="T42" s="174"/>
      <c r="U42" s="174"/>
      <c r="V42" s="174"/>
      <c r="W42" s="174"/>
      <c r="X42" s="174"/>
      <c r="Y42" s="174"/>
      <c r="Z42" s="174"/>
      <c r="AA42" s="174"/>
      <c r="AB42" s="174"/>
      <c r="AC42" s="174"/>
      <c r="AD42" s="174"/>
      <c r="AE42" s="174"/>
      <c r="AF42" s="174"/>
      <c r="AG42" s="174"/>
      <c r="AH42" s="174"/>
      <c r="AI42" s="174"/>
      <c r="AJ42" s="174"/>
      <c r="AK42" s="174"/>
      <c r="AL42" s="174"/>
      <c r="AM42" s="174"/>
    </row>
    <row r="43" spans="2:39" x14ac:dyDescent="0.2">
      <c r="B43" s="174"/>
      <c r="C43" s="174"/>
      <c r="D43" s="174"/>
      <c r="E43" s="174"/>
      <c r="F43" s="174"/>
      <c r="G43" s="174"/>
      <c r="H43" s="174"/>
      <c r="I43" s="174"/>
      <c r="J43" s="174"/>
      <c r="K43" s="174"/>
      <c r="L43" s="174"/>
      <c r="M43" s="174"/>
      <c r="N43" s="174"/>
      <c r="O43" s="174"/>
      <c r="P43" s="174"/>
      <c r="Q43" s="174"/>
      <c r="R43" s="174"/>
      <c r="S43" s="174"/>
      <c r="T43" s="174"/>
      <c r="U43" s="174"/>
      <c r="V43" s="174"/>
      <c r="W43" s="174"/>
      <c r="X43" s="174"/>
      <c r="Y43" s="174"/>
      <c r="Z43" s="174"/>
      <c r="AA43" s="174"/>
      <c r="AB43" s="174"/>
      <c r="AC43" s="174"/>
      <c r="AD43" s="174"/>
      <c r="AE43" s="174"/>
      <c r="AF43" s="174"/>
      <c r="AG43" s="174"/>
      <c r="AH43" s="174"/>
      <c r="AI43" s="174"/>
      <c r="AJ43" s="174"/>
      <c r="AK43" s="174"/>
      <c r="AL43" s="174"/>
      <c r="AM43" s="174"/>
    </row>
    <row r="44" spans="2:39" x14ac:dyDescent="0.2">
      <c r="B44" s="174"/>
      <c r="C44" s="174"/>
      <c r="D44" s="174"/>
      <c r="E44" s="174"/>
      <c r="F44" s="174"/>
      <c r="G44" s="174"/>
      <c r="H44" s="174"/>
      <c r="I44" s="174"/>
      <c r="J44" s="174"/>
      <c r="K44" s="174"/>
      <c r="L44" s="174"/>
      <c r="M44" s="174"/>
      <c r="N44" s="174"/>
      <c r="O44" s="174"/>
      <c r="P44" s="174"/>
      <c r="Q44" s="174"/>
      <c r="R44" s="174"/>
      <c r="S44" s="174"/>
      <c r="T44" s="174"/>
      <c r="U44" s="174"/>
      <c r="V44" s="174"/>
      <c r="W44" s="174"/>
      <c r="X44" s="174"/>
      <c r="Y44" s="174"/>
      <c r="Z44" s="174"/>
      <c r="AA44" s="174"/>
      <c r="AB44" s="174"/>
      <c r="AC44" s="174"/>
      <c r="AD44" s="174"/>
      <c r="AE44" s="174"/>
      <c r="AF44" s="174"/>
      <c r="AG44" s="174"/>
      <c r="AH44" s="174"/>
      <c r="AI44" s="174"/>
      <c r="AJ44" s="174"/>
      <c r="AK44" s="174"/>
      <c r="AL44" s="174"/>
      <c r="AM44" s="174"/>
    </row>
    <row r="45" spans="2:39" x14ac:dyDescent="0.2">
      <c r="B45" s="174"/>
      <c r="C45" s="174"/>
      <c r="D45" s="174"/>
      <c r="E45" s="174"/>
      <c r="F45" s="174"/>
      <c r="G45" s="174"/>
      <c r="H45" s="174"/>
      <c r="I45" s="174"/>
      <c r="J45" s="174"/>
      <c r="K45" s="174"/>
      <c r="L45" s="174"/>
      <c r="M45" s="174"/>
      <c r="N45" s="174"/>
      <c r="O45" s="174"/>
      <c r="P45" s="174"/>
      <c r="Q45" s="174"/>
      <c r="R45" s="174"/>
      <c r="S45" s="174"/>
      <c r="T45" s="174"/>
      <c r="U45" s="174"/>
      <c r="V45" s="174"/>
      <c r="W45" s="174"/>
      <c r="X45" s="174"/>
      <c r="Y45" s="174"/>
      <c r="Z45" s="174"/>
      <c r="AA45" s="174"/>
      <c r="AB45" s="174"/>
      <c r="AC45" s="174"/>
      <c r="AD45" s="174"/>
      <c r="AE45" s="174"/>
      <c r="AF45" s="174"/>
      <c r="AG45" s="174"/>
      <c r="AH45" s="174"/>
      <c r="AI45" s="174"/>
      <c r="AJ45" s="174"/>
      <c r="AK45" s="174"/>
      <c r="AL45" s="174"/>
      <c r="AM45" s="174"/>
    </row>
    <row r="46" spans="2:39" x14ac:dyDescent="0.2">
      <c r="B46" s="174"/>
      <c r="C46" s="174"/>
      <c r="D46" s="174"/>
      <c r="E46" s="174"/>
      <c r="F46" s="174"/>
      <c r="G46" s="174"/>
      <c r="H46" s="174"/>
      <c r="I46" s="174"/>
      <c r="J46" s="174"/>
      <c r="K46" s="174"/>
      <c r="L46" s="174"/>
      <c r="M46" s="174"/>
      <c r="N46" s="174"/>
      <c r="O46" s="174"/>
      <c r="P46" s="174"/>
      <c r="Q46" s="174"/>
      <c r="R46" s="174"/>
      <c r="S46" s="174"/>
      <c r="T46" s="174"/>
      <c r="U46" s="174"/>
      <c r="V46" s="174"/>
      <c r="W46" s="174"/>
      <c r="X46" s="174"/>
      <c r="Y46" s="174"/>
      <c r="Z46" s="174"/>
      <c r="AA46" s="174"/>
      <c r="AB46" s="174"/>
      <c r="AC46" s="174"/>
      <c r="AD46" s="174"/>
      <c r="AE46" s="174"/>
      <c r="AF46" s="174"/>
      <c r="AG46" s="174"/>
      <c r="AH46" s="174"/>
      <c r="AI46" s="174"/>
      <c r="AJ46" s="174"/>
      <c r="AK46" s="174"/>
      <c r="AL46" s="174"/>
      <c r="AM46" s="174"/>
    </row>
    <row r="47" spans="2:39" x14ac:dyDescent="0.2">
      <c r="B47" s="174"/>
      <c r="C47" s="174"/>
      <c r="D47" s="174"/>
      <c r="E47" s="174"/>
      <c r="F47" s="174"/>
      <c r="G47" s="174"/>
      <c r="H47" s="174"/>
      <c r="I47" s="174"/>
      <c r="J47" s="174"/>
      <c r="K47" s="174"/>
      <c r="L47" s="174"/>
      <c r="M47" s="174"/>
      <c r="N47" s="174"/>
      <c r="O47" s="174"/>
      <c r="P47" s="174"/>
      <c r="Q47" s="174"/>
      <c r="R47" s="174"/>
      <c r="S47" s="174"/>
      <c r="T47" s="174"/>
      <c r="U47" s="174"/>
      <c r="V47" s="174"/>
      <c r="W47" s="174"/>
      <c r="X47" s="174"/>
      <c r="Y47" s="174"/>
      <c r="Z47" s="174"/>
      <c r="AA47" s="174"/>
      <c r="AB47" s="174"/>
      <c r="AC47" s="174"/>
      <c r="AD47" s="174"/>
      <c r="AE47" s="174"/>
      <c r="AF47" s="174"/>
      <c r="AG47" s="174"/>
      <c r="AH47" s="174"/>
      <c r="AI47" s="174"/>
      <c r="AJ47" s="174"/>
      <c r="AK47" s="174"/>
      <c r="AL47" s="174"/>
      <c r="AM47" s="174"/>
    </row>
    <row r="48" spans="2:39" x14ac:dyDescent="0.2">
      <c r="B48" s="174"/>
      <c r="C48" s="174"/>
      <c r="D48" s="174"/>
      <c r="E48" s="174"/>
      <c r="F48" s="174"/>
      <c r="G48" s="174"/>
      <c r="H48" s="174"/>
      <c r="I48" s="174"/>
      <c r="J48" s="174"/>
      <c r="K48" s="174"/>
      <c r="L48" s="174"/>
      <c r="M48" s="174"/>
      <c r="N48" s="174"/>
      <c r="O48" s="174"/>
      <c r="P48" s="174"/>
      <c r="Q48" s="174"/>
      <c r="R48" s="174"/>
      <c r="S48" s="174"/>
      <c r="T48" s="174"/>
      <c r="U48" s="174"/>
      <c r="V48" s="174"/>
      <c r="W48" s="174"/>
      <c r="X48" s="174"/>
      <c r="Y48" s="174"/>
      <c r="Z48" s="174"/>
      <c r="AA48" s="174"/>
      <c r="AB48" s="174"/>
      <c r="AC48" s="174"/>
      <c r="AD48" s="174"/>
      <c r="AE48" s="174"/>
      <c r="AF48" s="174"/>
      <c r="AG48" s="174"/>
      <c r="AH48" s="174"/>
      <c r="AI48" s="174"/>
      <c r="AJ48" s="174"/>
      <c r="AK48" s="174"/>
      <c r="AL48" s="174"/>
      <c r="AM48" s="174"/>
    </row>
    <row r="49" spans="2:39" x14ac:dyDescent="0.2">
      <c r="B49" s="174"/>
      <c r="C49" s="174"/>
      <c r="D49" s="174"/>
      <c r="E49" s="174"/>
      <c r="F49" s="174"/>
      <c r="G49" s="174"/>
      <c r="H49" s="174"/>
      <c r="I49" s="174"/>
      <c r="J49" s="174"/>
      <c r="K49" s="174"/>
      <c r="L49" s="174"/>
      <c r="M49" s="174"/>
      <c r="N49" s="174"/>
      <c r="O49" s="174"/>
      <c r="P49" s="174"/>
      <c r="Q49" s="174"/>
      <c r="R49" s="174"/>
      <c r="S49" s="174"/>
      <c r="T49" s="174"/>
      <c r="U49" s="174"/>
      <c r="V49" s="174"/>
      <c r="W49" s="174"/>
      <c r="X49" s="174"/>
      <c r="Y49" s="174"/>
      <c r="Z49" s="174"/>
      <c r="AA49" s="174"/>
      <c r="AB49" s="174"/>
      <c r="AC49" s="174"/>
      <c r="AD49" s="174"/>
      <c r="AE49" s="174"/>
      <c r="AF49" s="174"/>
      <c r="AG49" s="174"/>
      <c r="AH49" s="174"/>
      <c r="AI49" s="174"/>
      <c r="AJ49" s="174"/>
      <c r="AK49" s="174"/>
      <c r="AL49" s="174"/>
      <c r="AM49" s="174"/>
    </row>
    <row r="50" spans="2:39" x14ac:dyDescent="0.2">
      <c r="B50" s="174"/>
      <c r="C50" s="174"/>
      <c r="D50" s="174"/>
      <c r="E50" s="174"/>
      <c r="F50" s="174"/>
      <c r="G50" s="174"/>
      <c r="H50" s="174"/>
      <c r="I50" s="174"/>
      <c r="J50" s="174"/>
      <c r="K50" s="174"/>
      <c r="L50" s="174"/>
      <c r="M50" s="174"/>
      <c r="N50" s="174"/>
      <c r="O50" s="174"/>
      <c r="P50" s="174"/>
      <c r="Q50" s="174"/>
      <c r="R50" s="174"/>
      <c r="S50" s="174"/>
      <c r="T50" s="174"/>
      <c r="U50" s="174"/>
      <c r="V50" s="174"/>
      <c r="W50" s="174"/>
      <c r="X50" s="174"/>
      <c r="Y50" s="174"/>
      <c r="Z50" s="174"/>
      <c r="AA50" s="174"/>
      <c r="AB50" s="174"/>
      <c r="AC50" s="174"/>
      <c r="AD50" s="174"/>
      <c r="AE50" s="174"/>
      <c r="AF50" s="174"/>
      <c r="AG50" s="174"/>
      <c r="AH50" s="174"/>
      <c r="AI50" s="174"/>
      <c r="AJ50" s="174"/>
      <c r="AK50" s="174"/>
      <c r="AL50" s="174"/>
      <c r="AM50" s="174"/>
    </row>
    <row r="51" spans="2:39" x14ac:dyDescent="0.2">
      <c r="B51" s="174"/>
      <c r="C51" s="174"/>
      <c r="D51" s="174"/>
      <c r="E51" s="174"/>
      <c r="F51" s="174"/>
      <c r="G51" s="174"/>
      <c r="H51" s="174"/>
      <c r="I51" s="174"/>
      <c r="J51" s="174"/>
      <c r="K51" s="174"/>
      <c r="L51" s="174"/>
      <c r="M51" s="174"/>
      <c r="N51" s="174"/>
      <c r="O51" s="174"/>
      <c r="P51" s="174"/>
      <c r="Q51" s="174"/>
      <c r="R51" s="174"/>
      <c r="S51" s="174"/>
      <c r="T51" s="174"/>
      <c r="U51" s="174"/>
      <c r="V51" s="174"/>
      <c r="W51" s="174"/>
      <c r="X51" s="174"/>
      <c r="Y51" s="174"/>
      <c r="Z51" s="174"/>
      <c r="AA51" s="174"/>
      <c r="AB51" s="174"/>
      <c r="AC51" s="174"/>
      <c r="AD51" s="174"/>
      <c r="AE51" s="174"/>
      <c r="AF51" s="174"/>
      <c r="AG51" s="174"/>
      <c r="AH51" s="174"/>
      <c r="AI51" s="174"/>
      <c r="AJ51" s="174"/>
      <c r="AK51" s="174"/>
      <c r="AL51" s="174"/>
      <c r="AM51" s="174"/>
    </row>
    <row r="52" spans="2:39" x14ac:dyDescent="0.2">
      <c r="B52" s="174"/>
      <c r="C52" s="174"/>
      <c r="D52" s="174"/>
      <c r="E52" s="174"/>
      <c r="F52" s="174"/>
      <c r="G52" s="174"/>
      <c r="H52" s="174"/>
      <c r="I52" s="174"/>
      <c r="J52" s="174"/>
      <c r="K52" s="174"/>
      <c r="L52" s="174"/>
      <c r="M52" s="174"/>
      <c r="N52" s="174"/>
      <c r="O52" s="174"/>
      <c r="P52" s="174"/>
      <c r="Q52" s="174"/>
      <c r="R52" s="174"/>
      <c r="S52" s="174"/>
      <c r="T52" s="174"/>
      <c r="U52" s="174"/>
      <c r="V52" s="174"/>
      <c r="W52" s="174"/>
      <c r="X52" s="174"/>
      <c r="Y52" s="174"/>
      <c r="Z52" s="174"/>
      <c r="AA52" s="174"/>
      <c r="AB52" s="174"/>
      <c r="AC52" s="174"/>
      <c r="AD52" s="174"/>
      <c r="AE52" s="174"/>
      <c r="AF52" s="174"/>
      <c r="AG52" s="174"/>
      <c r="AH52" s="174"/>
      <c r="AI52" s="174"/>
      <c r="AJ52" s="174"/>
      <c r="AK52" s="174"/>
      <c r="AL52" s="174"/>
      <c r="AM52" s="174"/>
    </row>
    <row r="53" spans="2:39" x14ac:dyDescent="0.2">
      <c r="B53" s="174"/>
      <c r="C53" s="174"/>
      <c r="D53" s="174"/>
      <c r="E53" s="174"/>
      <c r="F53" s="174"/>
      <c r="G53" s="174"/>
      <c r="H53" s="174"/>
      <c r="I53" s="174"/>
      <c r="J53" s="174"/>
      <c r="K53" s="174"/>
      <c r="L53" s="174"/>
      <c r="M53" s="174"/>
      <c r="N53" s="174"/>
      <c r="O53" s="174"/>
      <c r="P53" s="174"/>
      <c r="Q53" s="174"/>
      <c r="R53" s="174"/>
      <c r="S53" s="174"/>
      <c r="T53" s="174"/>
      <c r="U53" s="174"/>
      <c r="V53" s="174"/>
      <c r="W53" s="174"/>
      <c r="X53" s="174"/>
      <c r="Y53" s="174"/>
      <c r="Z53" s="174"/>
      <c r="AA53" s="174"/>
      <c r="AB53" s="174"/>
      <c r="AC53" s="174"/>
      <c r="AD53" s="174"/>
      <c r="AE53" s="174"/>
      <c r="AF53" s="174"/>
      <c r="AG53" s="174"/>
      <c r="AH53" s="174"/>
      <c r="AI53" s="174"/>
      <c r="AJ53" s="174"/>
      <c r="AK53" s="174"/>
      <c r="AL53" s="174"/>
      <c r="AM53" s="174"/>
    </row>
    <row r="54" spans="2:39" x14ac:dyDescent="0.2">
      <c r="B54" s="174"/>
      <c r="C54" s="174"/>
      <c r="D54" s="174"/>
      <c r="E54" s="174"/>
      <c r="F54" s="174"/>
      <c r="G54" s="174"/>
      <c r="H54" s="174"/>
      <c r="I54" s="174"/>
      <c r="J54" s="174"/>
      <c r="K54" s="174"/>
      <c r="L54" s="174"/>
      <c r="M54" s="174"/>
      <c r="N54" s="174"/>
      <c r="O54" s="174"/>
      <c r="P54" s="174"/>
      <c r="Q54" s="174"/>
      <c r="R54" s="174"/>
      <c r="S54" s="174"/>
      <c r="T54" s="174"/>
      <c r="U54" s="174"/>
      <c r="V54" s="174"/>
      <c r="W54" s="174"/>
      <c r="X54" s="174"/>
      <c r="Y54" s="174"/>
      <c r="Z54" s="174"/>
      <c r="AA54" s="174"/>
      <c r="AB54" s="174"/>
      <c r="AC54" s="174"/>
      <c r="AD54" s="174"/>
      <c r="AE54" s="174"/>
      <c r="AF54" s="174"/>
      <c r="AG54" s="174"/>
      <c r="AH54" s="174"/>
      <c r="AI54" s="174"/>
      <c r="AJ54" s="174"/>
      <c r="AK54" s="174"/>
      <c r="AL54" s="174"/>
      <c r="AM54" s="174"/>
    </row>
    <row r="55" spans="2:39" x14ac:dyDescent="0.2">
      <c r="B55" s="174"/>
      <c r="C55" s="174"/>
      <c r="D55" s="174"/>
      <c r="E55" s="174"/>
      <c r="F55" s="174"/>
      <c r="G55" s="174"/>
      <c r="H55" s="174"/>
      <c r="I55" s="174"/>
      <c r="J55" s="174"/>
      <c r="K55" s="174"/>
      <c r="L55" s="174"/>
      <c r="M55" s="174"/>
      <c r="N55" s="174"/>
      <c r="O55" s="174"/>
      <c r="P55" s="174"/>
      <c r="Q55" s="174"/>
      <c r="R55" s="174"/>
      <c r="S55" s="174"/>
      <c r="T55" s="174"/>
      <c r="U55" s="174"/>
      <c r="V55" s="174"/>
      <c r="W55" s="174"/>
      <c r="X55" s="174"/>
      <c r="Y55" s="174"/>
      <c r="Z55" s="174"/>
      <c r="AA55" s="174"/>
      <c r="AB55" s="174"/>
      <c r="AC55" s="174"/>
      <c r="AD55" s="174"/>
      <c r="AE55" s="174"/>
      <c r="AF55" s="174"/>
      <c r="AG55" s="174"/>
      <c r="AH55" s="174"/>
      <c r="AI55" s="174"/>
      <c r="AJ55" s="174"/>
      <c r="AK55" s="174"/>
      <c r="AL55" s="174"/>
      <c r="AM55" s="174"/>
    </row>
    <row r="56" spans="2:39" x14ac:dyDescent="0.2">
      <c r="B56" s="174"/>
      <c r="C56" s="174"/>
      <c r="D56" s="174"/>
      <c r="E56" s="174"/>
      <c r="F56" s="174"/>
      <c r="G56" s="174"/>
      <c r="H56" s="174"/>
      <c r="I56" s="174"/>
      <c r="J56" s="174"/>
      <c r="K56" s="174"/>
      <c r="L56" s="174"/>
      <c r="M56" s="174"/>
      <c r="N56" s="174"/>
      <c r="O56" s="174"/>
      <c r="P56" s="174"/>
      <c r="Q56" s="174"/>
      <c r="R56" s="174"/>
      <c r="S56" s="174"/>
      <c r="T56" s="174"/>
      <c r="U56" s="174"/>
      <c r="V56" s="174"/>
      <c r="W56" s="174"/>
      <c r="X56" s="174"/>
      <c r="Y56" s="174"/>
      <c r="Z56" s="174"/>
      <c r="AA56" s="174"/>
      <c r="AB56" s="174"/>
      <c r="AC56" s="174"/>
      <c r="AD56" s="174"/>
      <c r="AE56" s="174"/>
      <c r="AF56" s="174"/>
      <c r="AG56" s="174"/>
      <c r="AH56" s="174"/>
      <c r="AI56" s="174"/>
      <c r="AJ56" s="174"/>
      <c r="AK56" s="174"/>
      <c r="AL56" s="174"/>
      <c r="AM56" s="174"/>
    </row>
    <row r="57" spans="2:39" x14ac:dyDescent="0.2">
      <c r="B57" s="174"/>
      <c r="C57" s="174"/>
      <c r="D57" s="174"/>
      <c r="E57" s="174"/>
      <c r="F57" s="174"/>
      <c r="G57" s="174"/>
      <c r="H57" s="174"/>
      <c r="I57" s="174"/>
      <c r="J57" s="174"/>
      <c r="K57" s="174"/>
      <c r="L57" s="174"/>
      <c r="M57" s="174"/>
      <c r="N57" s="174"/>
      <c r="O57" s="174"/>
      <c r="P57" s="174"/>
      <c r="Q57" s="174"/>
      <c r="R57" s="174"/>
      <c r="S57" s="174"/>
      <c r="T57" s="174"/>
      <c r="U57" s="174"/>
      <c r="V57" s="174"/>
      <c r="W57" s="174"/>
      <c r="X57" s="174"/>
      <c r="Y57" s="174"/>
      <c r="Z57" s="174"/>
      <c r="AA57" s="174"/>
      <c r="AB57" s="174"/>
      <c r="AC57" s="174"/>
      <c r="AD57" s="174"/>
      <c r="AE57" s="174"/>
      <c r="AF57" s="174"/>
      <c r="AG57" s="174"/>
      <c r="AH57" s="174"/>
      <c r="AI57" s="174"/>
      <c r="AJ57" s="174"/>
      <c r="AK57" s="174"/>
      <c r="AL57" s="174"/>
      <c r="AM57" s="174"/>
    </row>
    <row r="58" spans="2:39" x14ac:dyDescent="0.2">
      <c r="B58" s="174"/>
      <c r="C58" s="174"/>
      <c r="D58" s="174"/>
      <c r="E58" s="174"/>
      <c r="F58" s="174"/>
      <c r="G58" s="174"/>
      <c r="H58" s="174"/>
      <c r="I58" s="174"/>
      <c r="J58" s="174"/>
      <c r="K58" s="174"/>
      <c r="L58" s="174"/>
      <c r="M58" s="174"/>
      <c r="N58" s="174"/>
      <c r="O58" s="174"/>
      <c r="P58" s="174"/>
      <c r="Q58" s="174"/>
      <c r="R58" s="174"/>
      <c r="S58" s="174"/>
      <c r="T58" s="174"/>
      <c r="U58" s="174"/>
      <c r="V58" s="174"/>
      <c r="W58" s="174"/>
      <c r="X58" s="174"/>
      <c r="Y58" s="174"/>
      <c r="Z58" s="174"/>
      <c r="AA58" s="174"/>
      <c r="AB58" s="174"/>
      <c r="AC58" s="174"/>
      <c r="AD58" s="174"/>
      <c r="AE58" s="174"/>
      <c r="AF58" s="174"/>
      <c r="AG58" s="174"/>
      <c r="AH58" s="174"/>
      <c r="AI58" s="174"/>
      <c r="AJ58" s="174"/>
      <c r="AK58" s="174"/>
      <c r="AL58" s="174"/>
      <c r="AM58" s="174"/>
    </row>
    <row r="59" spans="2:39" x14ac:dyDescent="0.2">
      <c r="B59" s="174"/>
      <c r="C59" s="174"/>
      <c r="D59" s="174"/>
      <c r="E59" s="174"/>
      <c r="F59" s="174"/>
      <c r="G59" s="174"/>
      <c r="H59" s="174"/>
      <c r="I59" s="174"/>
      <c r="J59" s="174"/>
      <c r="K59" s="174"/>
      <c r="L59" s="174"/>
      <c r="M59" s="174"/>
      <c r="N59" s="174"/>
      <c r="O59" s="174"/>
      <c r="P59" s="174"/>
      <c r="Q59" s="174"/>
      <c r="R59" s="174"/>
      <c r="S59" s="174"/>
      <c r="T59" s="174"/>
      <c r="U59" s="174"/>
      <c r="V59" s="174"/>
      <c r="W59" s="174"/>
      <c r="X59" s="174"/>
      <c r="Y59" s="174"/>
      <c r="Z59" s="174"/>
      <c r="AA59" s="174"/>
      <c r="AB59" s="174"/>
      <c r="AC59" s="174"/>
      <c r="AD59" s="174"/>
      <c r="AE59" s="174"/>
      <c r="AF59" s="174"/>
      <c r="AG59" s="174"/>
      <c r="AH59" s="174"/>
      <c r="AI59" s="174"/>
      <c r="AJ59" s="174"/>
      <c r="AK59" s="174"/>
      <c r="AL59" s="174"/>
      <c r="AM59" s="174"/>
    </row>
    <row r="60" spans="2:39" x14ac:dyDescent="0.2">
      <c r="B60" s="174"/>
      <c r="C60" s="174"/>
      <c r="D60" s="174"/>
      <c r="E60" s="174"/>
      <c r="F60" s="174"/>
      <c r="G60" s="174"/>
      <c r="H60" s="174"/>
      <c r="I60" s="174"/>
      <c r="J60" s="174"/>
      <c r="K60" s="174"/>
      <c r="L60" s="174"/>
      <c r="M60" s="174"/>
      <c r="N60" s="174"/>
      <c r="O60" s="174"/>
      <c r="P60" s="174"/>
      <c r="Q60" s="174"/>
      <c r="R60" s="174"/>
      <c r="S60" s="174"/>
      <c r="T60" s="174"/>
      <c r="U60" s="174"/>
      <c r="V60" s="174"/>
      <c r="W60" s="174"/>
      <c r="X60" s="174"/>
      <c r="Y60" s="174"/>
      <c r="Z60" s="174"/>
      <c r="AA60" s="174"/>
      <c r="AB60" s="174"/>
      <c r="AC60" s="174"/>
      <c r="AD60" s="174"/>
      <c r="AE60" s="174"/>
      <c r="AF60" s="174"/>
      <c r="AG60" s="174"/>
      <c r="AH60" s="174"/>
      <c r="AI60" s="174"/>
      <c r="AJ60" s="174"/>
      <c r="AK60" s="174"/>
      <c r="AL60" s="174"/>
      <c r="AM60" s="174"/>
    </row>
    <row r="61" spans="2:39" x14ac:dyDescent="0.2">
      <c r="B61" s="174"/>
      <c r="C61" s="174"/>
      <c r="D61" s="174"/>
      <c r="E61" s="174"/>
      <c r="F61" s="174"/>
      <c r="G61" s="174"/>
      <c r="H61" s="174"/>
      <c r="I61" s="174"/>
      <c r="J61" s="174"/>
      <c r="K61" s="174"/>
      <c r="L61" s="174"/>
      <c r="M61" s="174"/>
      <c r="N61" s="174"/>
      <c r="O61" s="174"/>
      <c r="P61" s="174"/>
      <c r="Q61" s="174"/>
      <c r="R61" s="174"/>
      <c r="S61" s="174"/>
      <c r="T61" s="174"/>
      <c r="U61" s="174"/>
      <c r="V61" s="174"/>
      <c r="W61" s="174"/>
      <c r="X61" s="174"/>
      <c r="Y61" s="174"/>
      <c r="Z61" s="174"/>
      <c r="AA61" s="174"/>
      <c r="AB61" s="174"/>
      <c r="AC61" s="174"/>
      <c r="AD61" s="174"/>
      <c r="AE61" s="174"/>
      <c r="AF61" s="174"/>
      <c r="AG61" s="174"/>
      <c r="AH61" s="174"/>
      <c r="AI61" s="174"/>
      <c r="AJ61" s="174"/>
      <c r="AK61" s="174"/>
      <c r="AL61" s="174"/>
      <c r="AM61" s="174"/>
    </row>
    <row r="62" spans="2:39" x14ac:dyDescent="0.2">
      <c r="B62" s="174"/>
      <c r="C62" s="174"/>
      <c r="D62" s="174"/>
      <c r="E62" s="174"/>
      <c r="F62" s="174"/>
      <c r="G62" s="174"/>
      <c r="H62" s="174"/>
      <c r="I62" s="174"/>
      <c r="J62" s="174"/>
      <c r="K62" s="174"/>
      <c r="L62" s="174"/>
      <c r="M62" s="174"/>
      <c r="N62" s="174"/>
      <c r="O62" s="174"/>
      <c r="P62" s="174"/>
      <c r="Q62" s="174"/>
      <c r="R62" s="174"/>
      <c r="S62" s="174"/>
      <c r="T62" s="174"/>
      <c r="U62" s="174"/>
      <c r="V62" s="174"/>
      <c r="W62" s="174"/>
      <c r="X62" s="174"/>
      <c r="Y62" s="174"/>
      <c r="Z62" s="174"/>
      <c r="AA62" s="174"/>
      <c r="AB62" s="174"/>
      <c r="AC62" s="174"/>
      <c r="AD62" s="174"/>
      <c r="AE62" s="174"/>
      <c r="AF62" s="174"/>
      <c r="AG62" s="174"/>
      <c r="AH62" s="174"/>
      <c r="AI62" s="174"/>
      <c r="AJ62" s="174"/>
      <c r="AK62" s="174"/>
      <c r="AL62" s="174"/>
      <c r="AM62" s="174"/>
    </row>
    <row r="63" spans="2:39" x14ac:dyDescent="0.2">
      <c r="B63" s="174"/>
      <c r="C63" s="174"/>
      <c r="D63" s="174"/>
      <c r="E63" s="174"/>
      <c r="F63" s="174"/>
      <c r="G63" s="174"/>
      <c r="H63" s="174"/>
      <c r="I63" s="174"/>
      <c r="J63" s="174"/>
      <c r="K63" s="174"/>
      <c r="L63" s="174"/>
      <c r="M63" s="174"/>
      <c r="N63" s="174"/>
      <c r="O63" s="174"/>
      <c r="P63" s="174"/>
      <c r="Q63" s="174"/>
      <c r="R63" s="174"/>
      <c r="S63" s="174"/>
      <c r="T63" s="174"/>
      <c r="U63" s="174"/>
      <c r="V63" s="174"/>
      <c r="W63" s="174"/>
      <c r="X63" s="174"/>
      <c r="Y63" s="174"/>
      <c r="Z63" s="174"/>
      <c r="AA63" s="174"/>
      <c r="AB63" s="174"/>
      <c r="AC63" s="174"/>
      <c r="AD63" s="174"/>
      <c r="AE63" s="174"/>
      <c r="AF63" s="174"/>
      <c r="AG63" s="174"/>
      <c r="AH63" s="174"/>
      <c r="AI63" s="174"/>
      <c r="AJ63" s="174"/>
      <c r="AK63" s="174"/>
      <c r="AL63" s="174"/>
      <c r="AM63" s="174"/>
    </row>
    <row r="64" spans="2:39" x14ac:dyDescent="0.2">
      <c r="B64" s="174"/>
      <c r="C64" s="174"/>
      <c r="D64" s="174"/>
      <c r="E64" s="174"/>
      <c r="F64" s="174"/>
      <c r="G64" s="174"/>
      <c r="H64" s="174"/>
      <c r="I64" s="174"/>
      <c r="J64" s="174"/>
      <c r="K64" s="174"/>
      <c r="L64" s="174"/>
      <c r="M64" s="174"/>
      <c r="N64" s="174"/>
      <c r="O64" s="174"/>
      <c r="P64" s="174"/>
      <c r="Q64" s="174"/>
      <c r="R64" s="174"/>
      <c r="S64" s="174"/>
      <c r="T64" s="174"/>
      <c r="U64" s="174"/>
      <c r="V64" s="174"/>
      <c r="W64" s="174"/>
      <c r="X64" s="174"/>
      <c r="Y64" s="174"/>
      <c r="Z64" s="174"/>
      <c r="AA64" s="174"/>
      <c r="AB64" s="174"/>
      <c r="AC64" s="174"/>
      <c r="AD64" s="174"/>
      <c r="AE64" s="174"/>
      <c r="AF64" s="174"/>
      <c r="AG64" s="174"/>
      <c r="AH64" s="174"/>
      <c r="AI64" s="174"/>
      <c r="AJ64" s="174"/>
      <c r="AK64" s="174"/>
      <c r="AL64" s="174"/>
      <c r="AM64" s="174"/>
    </row>
    <row r="65" spans="2:39" x14ac:dyDescent="0.2">
      <c r="B65" s="174"/>
      <c r="C65" s="174"/>
      <c r="D65" s="174"/>
      <c r="E65" s="174"/>
      <c r="F65" s="174"/>
      <c r="G65" s="174"/>
      <c r="H65" s="174"/>
      <c r="I65" s="174"/>
      <c r="J65" s="174"/>
      <c r="K65" s="174"/>
      <c r="L65" s="174"/>
      <c r="M65" s="174"/>
      <c r="N65" s="174"/>
      <c r="O65" s="174"/>
      <c r="P65" s="174"/>
      <c r="Q65" s="174"/>
      <c r="R65" s="174"/>
      <c r="S65" s="174"/>
      <c r="T65" s="174"/>
      <c r="U65" s="174"/>
      <c r="V65" s="174"/>
      <c r="W65" s="174"/>
      <c r="X65" s="174"/>
      <c r="Y65" s="174"/>
      <c r="Z65" s="174"/>
      <c r="AA65" s="174"/>
      <c r="AB65" s="174"/>
      <c r="AC65" s="174"/>
      <c r="AD65" s="174"/>
      <c r="AE65" s="174"/>
      <c r="AF65" s="174"/>
      <c r="AG65" s="174"/>
      <c r="AH65" s="174"/>
      <c r="AI65" s="174"/>
      <c r="AJ65" s="174"/>
      <c r="AK65" s="174"/>
      <c r="AL65" s="174"/>
      <c r="AM65" s="174"/>
    </row>
  </sheetData>
  <sheetProtection algorithmName="SHA-512" hashValue="mVo2M1usm4APvtfm/3dFFCubsGZBHoymz9yuT7p3ybnV2PL8kixO9FlxQcO3dRcqPbGh4lgNOdRh/oXUxol9NA==" saltValue="eQNjoW4oW6bIl0AUQxEp6Q==" spinCount="100000" sheet="1" objects="1" formatColumns="0"/>
  <mergeCells count="6">
    <mergeCell ref="B4:L4"/>
    <mergeCell ref="C6:H6"/>
    <mergeCell ref="I6:N6"/>
    <mergeCell ref="O6:O7"/>
    <mergeCell ref="P6:P7"/>
    <mergeCell ref="B6:B7"/>
  </mergeCells>
  <conditionalFormatting sqref="F8:F17">
    <cfRule type="expression" dxfId="7" priority="1">
      <formula>$F8="New Construction"</formula>
    </cfRule>
  </conditionalFormatting>
  <pageMargins left="0.5" right="0.5" top="0.5" bottom="0.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promptTitle="Retrofit Only" prompt="This measure is for retrofit projects only. If new Construction, please contact CLEAResult for further assistance._x000a_" xr:uid="{A19E6FD5-5246-4659-AA57-24C6965E47C4}">
          <x14:formula1>
            <xm:f>'Look Up Tables'!$F$33:$F$34</xm:f>
          </x14:formula1>
          <xm:sqref>F8:F17</xm:sqref>
        </x14:dataValidation>
        <x14:dataValidation type="list" allowBlank="1" showInputMessage="1" showErrorMessage="1" xr:uid="{51F08FEC-D9D3-4225-AEE8-9C861468CD4C}">
          <x14:formula1>
            <xm:f>'Look Up Tables'!$D$3:$D$4</xm:f>
          </x14:formula1>
          <xm:sqref>G8:G17</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998AB1-3747-46AA-8B49-F5158B236A48}">
  <sheetPr codeName="Sheet15">
    <tabColor theme="8" tint="0.59999389629810485"/>
  </sheetPr>
  <dimension ref="A1:AJ65"/>
  <sheetViews>
    <sheetView zoomScale="80" zoomScaleNormal="80" workbookViewId="0">
      <selection activeCell="G8" sqref="G8:H11"/>
    </sheetView>
  </sheetViews>
  <sheetFormatPr defaultColWidth="8.75" defaultRowHeight="14.25" x14ac:dyDescent="0.2"/>
  <cols>
    <col min="1" max="1" width="3.625" style="169" customWidth="1"/>
    <col min="2" max="2" width="6.375" style="169" customWidth="1"/>
    <col min="3" max="5" width="18" style="169" customWidth="1"/>
    <col min="6" max="6" width="16.875" style="169" bestFit="1" customWidth="1"/>
    <col min="7" max="7" width="27.125" style="169" customWidth="1"/>
    <col min="8" max="8" width="18.25" style="169" customWidth="1"/>
    <col min="9" max="9" width="11.25" style="169" customWidth="1"/>
    <col min="10" max="10" width="12.625" style="169" bestFit="1" customWidth="1"/>
    <col min="11" max="11" width="11.5" style="169" bestFit="1" customWidth="1"/>
    <col min="12" max="12" width="8.75" style="169" hidden="1" customWidth="1"/>
    <col min="13" max="13" width="14.25" style="169" customWidth="1"/>
    <col min="14" max="16384" width="8.75" style="169"/>
  </cols>
  <sheetData>
    <row r="1" spans="1:36" x14ac:dyDescent="0.2">
      <c r="A1" s="168" t="s">
        <v>686</v>
      </c>
      <c r="L1" s="169" t="s">
        <v>687</v>
      </c>
    </row>
    <row r="2" spans="1:36" ht="9.75" customHeight="1" x14ac:dyDescent="0.2"/>
    <row r="3" spans="1:36" ht="34.5" customHeight="1" x14ac:dyDescent="0.5">
      <c r="B3" s="218" t="s">
        <v>235</v>
      </c>
      <c r="C3" s="171"/>
      <c r="D3" s="171"/>
      <c r="E3" s="171"/>
      <c r="F3" s="171"/>
      <c r="G3" s="171"/>
      <c r="H3" s="171"/>
    </row>
    <row r="4" spans="1:36" ht="28.9" customHeight="1" x14ac:dyDescent="0.2">
      <c r="B4" s="515" t="s">
        <v>211</v>
      </c>
      <c r="C4" s="515"/>
      <c r="D4" s="515"/>
      <c r="E4" s="515"/>
      <c r="F4" s="515"/>
      <c r="G4" s="515"/>
      <c r="H4" s="515"/>
      <c r="I4" s="515"/>
      <c r="J4" s="515"/>
      <c r="K4" s="515"/>
    </row>
    <row r="5" spans="1:36" ht="9" customHeight="1" thickBot="1" x14ac:dyDescent="0.3">
      <c r="B5" s="172"/>
      <c r="C5" s="172"/>
      <c r="D5" s="172"/>
      <c r="E5" s="172"/>
      <c r="F5" s="172"/>
    </row>
    <row r="6" spans="1:36" s="173" customFormat="1" ht="22.15" customHeight="1" x14ac:dyDescent="0.2">
      <c r="B6" s="577" t="s">
        <v>242</v>
      </c>
      <c r="C6" s="579" t="s">
        <v>688</v>
      </c>
      <c r="D6" s="580"/>
      <c r="E6" s="580"/>
      <c r="F6" s="580"/>
      <c r="G6" s="580"/>
      <c r="H6" s="580"/>
      <c r="I6" s="580"/>
      <c r="J6" s="572" t="s">
        <v>689</v>
      </c>
      <c r="K6" s="574"/>
      <c r="L6" s="584" t="s">
        <v>228</v>
      </c>
      <c r="M6" s="577" t="s">
        <v>690</v>
      </c>
      <c r="R6" s="174"/>
      <c r="S6" s="174"/>
      <c r="T6" s="174"/>
      <c r="U6" s="174"/>
      <c r="V6" s="174"/>
      <c r="W6" s="174"/>
    </row>
    <row r="7" spans="1:36" s="174" customFormat="1" ht="33.75" customHeight="1" thickBot="1" x14ac:dyDescent="0.25">
      <c r="B7" s="578"/>
      <c r="C7" s="228" t="s">
        <v>691</v>
      </c>
      <c r="D7" s="235" t="s">
        <v>80</v>
      </c>
      <c r="E7" s="235" t="s">
        <v>82</v>
      </c>
      <c r="F7" s="229" t="s">
        <v>84</v>
      </c>
      <c r="G7" s="229" t="s">
        <v>692</v>
      </c>
      <c r="H7" s="238" t="s">
        <v>86</v>
      </c>
      <c r="I7" s="238" t="s">
        <v>94</v>
      </c>
      <c r="J7" s="228" t="s">
        <v>131</v>
      </c>
      <c r="K7" s="230" t="s">
        <v>227</v>
      </c>
      <c r="L7" s="584"/>
      <c r="M7" s="585"/>
    </row>
    <row r="8" spans="1:36" s="173" customFormat="1" ht="21.75" customHeight="1" x14ac:dyDescent="0.2">
      <c r="B8" s="448">
        <v>1</v>
      </c>
      <c r="C8" s="193"/>
      <c r="D8" s="195"/>
      <c r="E8" s="195"/>
      <c r="F8" s="195"/>
      <c r="G8" s="195"/>
      <c r="H8" s="195"/>
      <c r="I8" s="196"/>
      <c r="J8" s="469">
        <f>IFERROR(IF(F8="Retrofit",ROUND(IF(G8="Freezer",VLOOKUP('Door Gaskets'!H8,'Look Up Tables'!$I$67:$M$68,5,FALSE),IF(G8="Refrigeration",VLOOKUP('Door Gaskets'!H8,'Look Up Tables'!$I$67:$M$68,4,FALSE),0))*I8,2),0),"")</f>
        <v>0</v>
      </c>
      <c r="K8" s="211">
        <f>IFERROR(IF(F8="Retrofit",ROUND(IF(G8="Freezer",VLOOKUP('Door Gaskets'!H8,'Look Up Tables'!$I$67:$M$68,3,FALSE),IF(G8="Refrigeration",VLOOKUP('Door Gaskets'!H8,'Look Up Tables'!$I$67:$M$68,2,FALSE),0))*I8,4),0),"")</f>
        <v>0</v>
      </c>
      <c r="L8" s="174">
        <f>IFERROR(J8*'Project Summary'!$M$7+K8*'Project Summary'!$M$8,"")</f>
        <v>0</v>
      </c>
      <c r="M8" s="221" t="str">
        <f>IFERROR(L8*'Project Summary'!$F$37/'Project Summary'!$E$37,"")</f>
        <v/>
      </c>
      <c r="N8" s="174"/>
      <c r="O8" s="174"/>
      <c r="P8" s="174"/>
      <c r="Q8" s="174"/>
      <c r="R8" s="174"/>
      <c r="S8" s="174"/>
      <c r="T8" s="174"/>
      <c r="U8" s="174"/>
      <c r="V8" s="174"/>
      <c r="W8" s="174"/>
      <c r="X8" s="174"/>
      <c r="Y8" s="174"/>
      <c r="Z8" s="174"/>
      <c r="AA8" s="174"/>
      <c r="AB8" s="174"/>
      <c r="AC8" s="174"/>
      <c r="AD8" s="174"/>
      <c r="AE8" s="174"/>
      <c r="AF8" s="174"/>
      <c r="AG8" s="174"/>
      <c r="AH8" s="174"/>
      <c r="AI8" s="174"/>
      <c r="AJ8" s="174"/>
    </row>
    <row r="9" spans="1:36" s="173" customFormat="1" ht="21.75" customHeight="1" x14ac:dyDescent="0.2">
      <c r="B9" s="389">
        <v>2</v>
      </c>
      <c r="C9" s="197"/>
      <c r="D9" s="199"/>
      <c r="E9" s="199"/>
      <c r="F9" s="199"/>
      <c r="G9" s="199"/>
      <c r="H9" s="199"/>
      <c r="I9" s="200"/>
      <c r="J9" s="470">
        <f>IFERROR(IF(F9="Retrofit",ROUND(IF(G9="Freezer",VLOOKUP('Door Gaskets'!H9,'Look Up Tables'!$I$67:$M$68,5,FALSE),IF(G9="Refrigeration",VLOOKUP('Door Gaskets'!H9,'Look Up Tables'!$I$67:$M$68,4,FALSE),0))*I9,2),0),"")</f>
        <v>0</v>
      </c>
      <c r="K9" s="213">
        <f>IFERROR(IF(F9="Retrofit",ROUND(IF(G9="Freezer",VLOOKUP('Door Gaskets'!H9,'Look Up Tables'!$I$67:$M$68,3,FALSE),IF(G9="Refrigeration",VLOOKUP('Door Gaskets'!H9,'Look Up Tables'!$I$67:$M$68,2,FALSE),0))*I9,4),0),"")</f>
        <v>0</v>
      </c>
      <c r="L9" s="174">
        <f>IFERROR(J9*'Project Summary'!$M$7+K9*'Project Summary'!$M$8,"")</f>
        <v>0</v>
      </c>
      <c r="M9" s="187" t="str">
        <f>IFERROR(L9*'Project Summary'!$F$37/'Project Summary'!$E$37,"")</f>
        <v/>
      </c>
      <c r="N9" s="174"/>
      <c r="O9" s="174"/>
      <c r="P9" s="174"/>
      <c r="Q9" s="174"/>
      <c r="R9" s="174"/>
      <c r="S9" s="174"/>
      <c r="T9" s="174"/>
      <c r="U9" s="174"/>
      <c r="V9" s="174"/>
      <c r="W9" s="174"/>
      <c r="X9" s="174"/>
      <c r="Y9" s="174"/>
      <c r="Z9" s="174"/>
      <c r="AA9" s="174"/>
      <c r="AB9" s="174"/>
      <c r="AC9" s="174"/>
      <c r="AD9" s="174"/>
      <c r="AE9" s="174"/>
      <c r="AF9" s="174"/>
      <c r="AG9" s="174"/>
      <c r="AH9" s="174"/>
      <c r="AI9" s="174"/>
      <c r="AJ9" s="174"/>
    </row>
    <row r="10" spans="1:36" s="173" customFormat="1" ht="21.75" customHeight="1" x14ac:dyDescent="0.2">
      <c r="B10" s="389">
        <v>3</v>
      </c>
      <c r="C10" s="197"/>
      <c r="D10" s="199"/>
      <c r="E10" s="199"/>
      <c r="F10" s="199"/>
      <c r="G10" s="199"/>
      <c r="H10" s="199"/>
      <c r="I10" s="200"/>
      <c r="J10" s="470">
        <f>IFERROR(IF(F10="Retrofit",ROUND(IF(G10="Freezer",VLOOKUP('Door Gaskets'!H10,'Look Up Tables'!$I$67:$M$68,5,FALSE),IF(G10="Refrigeration",VLOOKUP('Door Gaskets'!H10,'Look Up Tables'!$I$67:$M$68,4,FALSE),0))*I10,2),0),"")</f>
        <v>0</v>
      </c>
      <c r="K10" s="213">
        <f>IFERROR(IF(F10="Retrofit",ROUND(IF(G10="Freezer",VLOOKUP('Door Gaskets'!H10,'Look Up Tables'!$I$67:$M$68,3,FALSE),IF(G10="Refrigeration",VLOOKUP('Door Gaskets'!H10,'Look Up Tables'!$I$67:$M$68,2,FALSE),0))*I10,4),0),"")</f>
        <v>0</v>
      </c>
      <c r="L10" s="174">
        <f>IFERROR(J10*'Project Summary'!$M$7+K10*'Project Summary'!$M$8,"")</f>
        <v>0</v>
      </c>
      <c r="M10" s="187" t="str">
        <f>IFERROR(L10*'Project Summary'!$F$37/'Project Summary'!$E$37,"")</f>
        <v/>
      </c>
      <c r="N10" s="174"/>
      <c r="O10" s="174"/>
      <c r="P10" s="174"/>
      <c r="Q10" s="174"/>
      <c r="R10" s="174"/>
      <c r="S10" s="174"/>
      <c r="T10" s="174"/>
      <c r="U10" s="174"/>
      <c r="V10" s="174"/>
      <c r="W10" s="174"/>
      <c r="X10" s="174"/>
      <c r="Y10" s="174"/>
      <c r="Z10" s="174"/>
      <c r="AA10" s="174"/>
      <c r="AB10" s="174"/>
      <c r="AC10" s="174"/>
      <c r="AD10" s="174"/>
      <c r="AE10" s="174"/>
      <c r="AF10" s="174"/>
      <c r="AG10" s="174"/>
      <c r="AH10" s="174"/>
      <c r="AI10" s="174"/>
      <c r="AJ10" s="174"/>
    </row>
    <row r="11" spans="1:36" s="173" customFormat="1" ht="21.75" customHeight="1" x14ac:dyDescent="0.2">
      <c r="B11" s="389">
        <v>4</v>
      </c>
      <c r="C11" s="197"/>
      <c r="D11" s="199"/>
      <c r="E11" s="199"/>
      <c r="F11" s="199"/>
      <c r="G11" s="199"/>
      <c r="H11" s="199"/>
      <c r="I11" s="200"/>
      <c r="J11" s="470">
        <f>IFERROR(IF(F11="Retrofit",ROUND(IF(G11="Freezer",VLOOKUP('Door Gaskets'!H11,'Look Up Tables'!$I$67:$M$68,5,FALSE),IF(G11="Refrigeration",VLOOKUP('Door Gaskets'!H11,'Look Up Tables'!$I$67:$M$68,4,FALSE),0))*I11,2),0),"")</f>
        <v>0</v>
      </c>
      <c r="K11" s="213">
        <f>IFERROR(IF(F11="Retrofit",ROUND(IF(G11="Freezer",VLOOKUP('Door Gaskets'!H11,'Look Up Tables'!$I$67:$M$68,3,FALSE),IF(G11="Refrigeration",VLOOKUP('Door Gaskets'!H11,'Look Up Tables'!$I$67:$M$68,2,FALSE),0))*I11,4),0),"")</f>
        <v>0</v>
      </c>
      <c r="L11" s="174">
        <f>IFERROR(J11*'Project Summary'!$M$7+K11*'Project Summary'!$M$8,"")</f>
        <v>0</v>
      </c>
      <c r="M11" s="187" t="str">
        <f>IFERROR(L11*'Project Summary'!$F$37/'Project Summary'!$E$37,"")</f>
        <v/>
      </c>
      <c r="N11" s="174"/>
      <c r="O11" s="174"/>
      <c r="P11" s="174"/>
      <c r="Q11" s="174"/>
      <c r="R11" s="174"/>
      <c r="S11" s="174"/>
      <c r="T11" s="174"/>
      <c r="U11" s="174"/>
      <c r="V11" s="174"/>
      <c r="W11" s="174"/>
      <c r="X11" s="174"/>
      <c r="Y11" s="174"/>
      <c r="Z11" s="174"/>
      <c r="AA11" s="174"/>
      <c r="AB11" s="174"/>
      <c r="AC11" s="174"/>
      <c r="AD11" s="174"/>
      <c r="AE11" s="174"/>
      <c r="AF11" s="174"/>
      <c r="AG11" s="174"/>
      <c r="AH11" s="174"/>
      <c r="AI11" s="174"/>
      <c r="AJ11" s="174"/>
    </row>
    <row r="12" spans="1:36" s="173" customFormat="1" ht="21.75" customHeight="1" x14ac:dyDescent="0.2">
      <c r="B12" s="389">
        <v>5</v>
      </c>
      <c r="C12" s="197"/>
      <c r="D12" s="199"/>
      <c r="E12" s="199"/>
      <c r="F12" s="199"/>
      <c r="G12" s="199"/>
      <c r="H12" s="199"/>
      <c r="I12" s="200"/>
      <c r="J12" s="470">
        <f>IFERROR(IF(F12="Retrofit",ROUND(IF(G12="Freezer",VLOOKUP('Door Gaskets'!H12,'Look Up Tables'!$I$67:$M$68,5,FALSE),IF(G12="Refrigeration",VLOOKUP('Door Gaskets'!H12,'Look Up Tables'!$I$67:$M$68,4,FALSE),0))*I12,2),0),"")</f>
        <v>0</v>
      </c>
      <c r="K12" s="213">
        <f>IFERROR(IF(F12="Retrofit",ROUND(IF(G12="Freezer",VLOOKUP('Door Gaskets'!H12,'Look Up Tables'!$I$67:$M$68,3,FALSE),IF(G12="Refrigeration",VLOOKUP('Door Gaskets'!H12,'Look Up Tables'!$I$67:$M$68,2,FALSE),0))*I12,4),0),"")</f>
        <v>0</v>
      </c>
      <c r="L12" s="174">
        <f>IFERROR(J12*'Project Summary'!$M$7+K12*'Project Summary'!$M$8,"")</f>
        <v>0</v>
      </c>
      <c r="M12" s="187" t="str">
        <f>IFERROR(L12*'Project Summary'!$F$37/'Project Summary'!$E$37,"")</f>
        <v/>
      </c>
      <c r="N12" s="174"/>
      <c r="O12" s="174"/>
      <c r="P12" s="174"/>
      <c r="Q12" s="174"/>
      <c r="R12" s="174"/>
      <c r="S12" s="174"/>
      <c r="T12" s="174"/>
      <c r="U12" s="174"/>
      <c r="V12" s="174"/>
      <c r="W12" s="174"/>
      <c r="X12" s="174"/>
      <c r="Y12" s="174"/>
      <c r="Z12" s="174"/>
      <c r="AA12" s="174"/>
      <c r="AB12" s="174"/>
      <c r="AC12" s="174"/>
      <c r="AD12" s="174"/>
      <c r="AE12" s="174"/>
      <c r="AF12" s="174"/>
      <c r="AG12" s="174"/>
      <c r="AH12" s="174"/>
      <c r="AI12" s="174"/>
      <c r="AJ12" s="174"/>
    </row>
    <row r="13" spans="1:36" s="173" customFormat="1" ht="21.75" customHeight="1" x14ac:dyDescent="0.2">
      <c r="B13" s="389">
        <v>6</v>
      </c>
      <c r="C13" s="197"/>
      <c r="D13" s="199"/>
      <c r="E13" s="199"/>
      <c r="F13" s="199"/>
      <c r="G13" s="199"/>
      <c r="H13" s="199"/>
      <c r="I13" s="200"/>
      <c r="J13" s="470">
        <f>IFERROR(IF(F13="Retrofit",ROUND(IF(G13="Freezer",VLOOKUP('Door Gaskets'!H13,'Look Up Tables'!$I$67:$M$68,5,FALSE),IF(G13="Refrigeration",VLOOKUP('Door Gaskets'!H13,'Look Up Tables'!$I$67:$M$68,4,FALSE),0))*I13,2),0),"")</f>
        <v>0</v>
      </c>
      <c r="K13" s="213">
        <f>IFERROR(IF(F13="Retrofit",ROUND(IF(G13="Freezer",VLOOKUP('Door Gaskets'!H13,'Look Up Tables'!$I$67:$M$68,3,FALSE),IF(G13="Refrigeration",VLOOKUP('Door Gaskets'!H13,'Look Up Tables'!$I$67:$M$68,2,FALSE),0))*I13,4),0),"")</f>
        <v>0</v>
      </c>
      <c r="L13" s="174">
        <f>IFERROR(J13*'Project Summary'!$M$7+K13*'Project Summary'!$M$8,"")</f>
        <v>0</v>
      </c>
      <c r="M13" s="187" t="str">
        <f>IFERROR(L13*'Project Summary'!$F$37/'Project Summary'!$E$37,"")</f>
        <v/>
      </c>
      <c r="N13" s="174"/>
      <c r="O13" s="174"/>
      <c r="P13" s="174"/>
      <c r="Q13" s="174"/>
      <c r="R13" s="174"/>
      <c r="S13" s="174"/>
      <c r="T13" s="174"/>
      <c r="U13" s="174"/>
      <c r="V13" s="174"/>
      <c r="W13" s="174"/>
      <c r="X13" s="174"/>
      <c r="Y13" s="174"/>
      <c r="Z13" s="174"/>
      <c r="AA13" s="174"/>
      <c r="AB13" s="174"/>
      <c r="AC13" s="174"/>
      <c r="AD13" s="174"/>
      <c r="AE13" s="174"/>
      <c r="AF13" s="174"/>
      <c r="AG13" s="174"/>
      <c r="AH13" s="174"/>
      <c r="AI13" s="174"/>
      <c r="AJ13" s="174"/>
    </row>
    <row r="14" spans="1:36" s="173" customFormat="1" ht="21.75" customHeight="1" x14ac:dyDescent="0.2">
      <c r="B14" s="389">
        <v>7</v>
      </c>
      <c r="C14" s="197"/>
      <c r="D14" s="199"/>
      <c r="E14" s="199"/>
      <c r="F14" s="199"/>
      <c r="G14" s="199"/>
      <c r="H14" s="199"/>
      <c r="I14" s="200"/>
      <c r="J14" s="470">
        <f>IFERROR(IF(F14="Retrofit",ROUND(IF(G14="Freezer",VLOOKUP('Door Gaskets'!H14,'Look Up Tables'!$I$67:$M$68,5,FALSE),IF(G14="Refrigeration",VLOOKUP('Door Gaskets'!H14,'Look Up Tables'!$I$67:$M$68,4,FALSE),0))*I14,2),0),"")</f>
        <v>0</v>
      </c>
      <c r="K14" s="213">
        <f>IFERROR(IF(F14="Retrofit",ROUND(IF(G14="Freezer",VLOOKUP('Door Gaskets'!H14,'Look Up Tables'!$I$67:$M$68,3,FALSE),IF(G14="Refrigeration",VLOOKUP('Door Gaskets'!H14,'Look Up Tables'!$I$67:$M$68,2,FALSE),0))*I14,4),0),"")</f>
        <v>0</v>
      </c>
      <c r="L14" s="174">
        <f>IFERROR(J14*'Project Summary'!$M$7+K14*'Project Summary'!$M$8,"")</f>
        <v>0</v>
      </c>
      <c r="M14" s="187" t="str">
        <f>IFERROR(L14*'Project Summary'!$F$37/'Project Summary'!$E$37,"")</f>
        <v/>
      </c>
      <c r="N14" s="174"/>
      <c r="O14" s="174"/>
      <c r="P14" s="174"/>
      <c r="Q14" s="174"/>
      <c r="R14" s="174"/>
      <c r="S14" s="174"/>
      <c r="T14" s="174"/>
      <c r="U14" s="174"/>
      <c r="V14" s="174"/>
      <c r="W14" s="174"/>
      <c r="X14" s="174"/>
      <c r="Y14" s="174"/>
      <c r="Z14" s="174"/>
      <c r="AA14" s="174"/>
      <c r="AB14" s="174"/>
      <c r="AC14" s="174"/>
      <c r="AD14" s="174"/>
      <c r="AE14" s="174"/>
      <c r="AF14" s="174"/>
      <c r="AG14" s="174"/>
      <c r="AH14" s="174"/>
      <c r="AI14" s="174"/>
      <c r="AJ14" s="174"/>
    </row>
    <row r="15" spans="1:36" s="173" customFormat="1" ht="21.75" customHeight="1" x14ac:dyDescent="0.2">
      <c r="B15" s="389">
        <v>8</v>
      </c>
      <c r="C15" s="197"/>
      <c r="D15" s="199"/>
      <c r="E15" s="199"/>
      <c r="F15" s="199"/>
      <c r="G15" s="199"/>
      <c r="H15" s="199"/>
      <c r="I15" s="200"/>
      <c r="J15" s="470">
        <f>IFERROR(IF(F15="Retrofit",ROUND(IF(G15="Freezer",VLOOKUP('Door Gaskets'!H15,'Look Up Tables'!$I$67:$M$68,5,FALSE),IF(G15="Refrigeration",VLOOKUP('Door Gaskets'!H15,'Look Up Tables'!$I$67:$M$68,4,FALSE),0))*I15,2),0),"")</f>
        <v>0</v>
      </c>
      <c r="K15" s="213">
        <f>IFERROR(IF(F15="Retrofit",ROUND(IF(G15="Freezer",VLOOKUP('Door Gaskets'!H15,'Look Up Tables'!$I$67:$M$68,3,FALSE),IF(G15="Refrigeration",VLOOKUP('Door Gaskets'!H15,'Look Up Tables'!$I$67:$M$68,2,FALSE),0))*I15,4),0),"")</f>
        <v>0</v>
      </c>
      <c r="L15" s="174">
        <f>IFERROR(J15*'Project Summary'!$M$7+K15*'Project Summary'!$M$8,"")</f>
        <v>0</v>
      </c>
      <c r="M15" s="187" t="str">
        <f>IFERROR(L15*'Project Summary'!$F$37/'Project Summary'!$E$37,"")</f>
        <v/>
      </c>
      <c r="N15" s="174"/>
      <c r="O15" s="174"/>
      <c r="P15" s="174"/>
      <c r="Q15" s="174"/>
      <c r="R15" s="174"/>
      <c r="S15" s="174"/>
      <c r="T15" s="174"/>
      <c r="U15" s="174"/>
      <c r="V15" s="174"/>
      <c r="W15" s="174"/>
      <c r="X15" s="174"/>
      <c r="Y15" s="174"/>
      <c r="Z15" s="174"/>
      <c r="AA15" s="174"/>
      <c r="AB15" s="174"/>
      <c r="AC15" s="174"/>
      <c r="AD15" s="174"/>
      <c r="AE15" s="174"/>
      <c r="AF15" s="174"/>
      <c r="AG15" s="174"/>
      <c r="AH15" s="174"/>
      <c r="AI15" s="174"/>
      <c r="AJ15" s="174"/>
    </row>
    <row r="16" spans="1:36" s="173" customFormat="1" ht="21.75" customHeight="1" x14ac:dyDescent="0.2">
      <c r="B16" s="389">
        <v>9</v>
      </c>
      <c r="C16" s="197"/>
      <c r="D16" s="199"/>
      <c r="E16" s="199"/>
      <c r="F16" s="199"/>
      <c r="G16" s="199"/>
      <c r="H16" s="199"/>
      <c r="I16" s="200"/>
      <c r="J16" s="470">
        <f>IFERROR(IF(F16="Retrofit",ROUND(IF(G16="Freezer",VLOOKUP('Door Gaskets'!H16,'Look Up Tables'!$I$67:$M$68,5,FALSE),IF(G16="Refrigeration",VLOOKUP('Door Gaskets'!H16,'Look Up Tables'!$I$67:$M$68,4,FALSE),0))*I16,2),0),"")</f>
        <v>0</v>
      </c>
      <c r="K16" s="213">
        <f>IFERROR(IF(F16="Retrofit",ROUND(IF(G16="Freezer",VLOOKUP('Door Gaskets'!H16,'Look Up Tables'!$I$67:$M$68,3,FALSE),IF(G16="Refrigeration",VLOOKUP('Door Gaskets'!H16,'Look Up Tables'!$I$67:$M$68,2,FALSE),0))*I16,4),0),"")</f>
        <v>0</v>
      </c>
      <c r="L16" s="174">
        <f>IFERROR(J16*'Project Summary'!$M$7+K16*'Project Summary'!$M$8,"")</f>
        <v>0</v>
      </c>
      <c r="M16" s="187" t="str">
        <f>IFERROR(L16*'Project Summary'!$F$37/'Project Summary'!$E$37,"")</f>
        <v/>
      </c>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174"/>
    </row>
    <row r="17" spans="2:36" s="173" customFormat="1" ht="21.75" customHeight="1" thickBot="1" x14ac:dyDescent="0.25">
      <c r="B17" s="390">
        <v>10</v>
      </c>
      <c r="C17" s="202"/>
      <c r="D17" s="205"/>
      <c r="E17" s="205"/>
      <c r="F17" s="205"/>
      <c r="G17" s="205"/>
      <c r="H17" s="205"/>
      <c r="I17" s="206"/>
      <c r="J17" s="471">
        <f>IFERROR(IF(F17="Retrofit",ROUND(IF(G17="Freezer",VLOOKUP('Door Gaskets'!H17,'Look Up Tables'!$I$67:$M$68,5,FALSE),IF(G17="Refrigeration",VLOOKUP('Door Gaskets'!H17,'Look Up Tables'!$I$67:$M$68,4,FALSE),0))*I17,2),0),"")</f>
        <v>0</v>
      </c>
      <c r="K17" s="215">
        <f>IFERROR(IF(F17="Retrofit",ROUND(IF(G17="Freezer",VLOOKUP('Door Gaskets'!H17,'Look Up Tables'!$I$67:$M$68,3,FALSE),IF(G17="Refrigeration",VLOOKUP('Door Gaskets'!H17,'Look Up Tables'!$I$67:$M$68,2,FALSE),0))*I17,4),0),"")</f>
        <v>0</v>
      </c>
      <c r="L17" s="174">
        <f>IFERROR(J17*'Project Summary'!$M$7+K17*'Project Summary'!$M$8,"")</f>
        <v>0</v>
      </c>
      <c r="M17" s="192" t="str">
        <f>IFERROR(L17*'Project Summary'!$F$37/'Project Summary'!$E$37,"")</f>
        <v/>
      </c>
      <c r="N17" s="174"/>
      <c r="O17" s="174"/>
      <c r="P17" s="174"/>
      <c r="Q17" s="174"/>
      <c r="R17" s="174"/>
      <c r="S17" s="174"/>
      <c r="T17" s="174"/>
      <c r="U17" s="174"/>
      <c r="V17" s="174"/>
      <c r="W17" s="174"/>
      <c r="X17" s="174"/>
      <c r="Y17" s="174"/>
      <c r="Z17" s="174"/>
      <c r="AA17" s="174"/>
      <c r="AB17" s="174"/>
      <c r="AC17" s="174"/>
      <c r="AD17" s="174"/>
      <c r="AE17" s="174"/>
      <c r="AF17" s="174"/>
      <c r="AG17" s="174"/>
      <c r="AH17" s="174"/>
      <c r="AI17" s="174"/>
      <c r="AJ17" s="174"/>
    </row>
    <row r="18" spans="2:36" s="173" customFormat="1" ht="22.15" customHeight="1" x14ac:dyDescent="0.2">
      <c r="B18" s="174"/>
      <c r="C18" s="174"/>
      <c r="D18" s="174"/>
      <c r="E18" s="174"/>
      <c r="F18" s="174"/>
      <c r="G18" s="174"/>
      <c r="H18" s="174"/>
      <c r="I18" s="174"/>
      <c r="J18" s="174"/>
      <c r="K18" s="174"/>
      <c r="L18" s="174"/>
      <c r="M18" s="174"/>
      <c r="N18" s="174"/>
      <c r="O18" s="174"/>
      <c r="P18" s="174"/>
      <c r="Q18" s="174"/>
      <c r="R18" s="174"/>
      <c r="S18" s="174"/>
      <c r="T18" s="174"/>
      <c r="U18" s="174"/>
      <c r="V18" s="174"/>
      <c r="W18" s="174"/>
      <c r="X18" s="174"/>
      <c r="Y18" s="174"/>
      <c r="Z18" s="174"/>
      <c r="AA18" s="174"/>
      <c r="AB18" s="174"/>
      <c r="AC18" s="174"/>
      <c r="AD18" s="174"/>
      <c r="AE18" s="174"/>
      <c r="AF18" s="174"/>
      <c r="AG18" s="174"/>
      <c r="AH18" s="174"/>
      <c r="AI18" s="174"/>
      <c r="AJ18" s="174"/>
    </row>
    <row r="19" spans="2:36" s="173" customFormat="1" ht="22.15" customHeight="1" x14ac:dyDescent="0.2">
      <c r="B19" s="174"/>
      <c r="C19" s="174"/>
      <c r="D19" s="174"/>
      <c r="E19" s="174"/>
      <c r="F19" s="174"/>
      <c r="G19" s="174"/>
      <c r="H19" s="174"/>
      <c r="I19" s="174"/>
      <c r="J19" s="174"/>
      <c r="K19" s="174"/>
      <c r="L19" s="174"/>
      <c r="M19" s="174"/>
      <c r="N19" s="174"/>
      <c r="O19" s="174"/>
      <c r="P19" s="174"/>
      <c r="Q19" s="174"/>
      <c r="R19" s="174"/>
      <c r="S19" s="174"/>
      <c r="T19" s="174"/>
      <c r="U19" s="174"/>
      <c r="V19" s="174"/>
      <c r="W19" s="174"/>
      <c r="X19" s="174"/>
      <c r="Y19" s="174"/>
      <c r="Z19" s="174"/>
      <c r="AA19" s="174"/>
      <c r="AB19" s="174"/>
      <c r="AC19" s="174"/>
      <c r="AD19" s="174"/>
      <c r="AE19" s="174"/>
      <c r="AF19" s="174"/>
      <c r="AG19" s="174"/>
      <c r="AH19" s="174"/>
      <c r="AI19" s="174"/>
      <c r="AJ19" s="174"/>
    </row>
    <row r="20" spans="2:36" ht="9" customHeight="1" x14ac:dyDescent="0.2">
      <c r="B20" s="174"/>
      <c r="C20" s="174"/>
      <c r="D20" s="174"/>
      <c r="E20" s="174"/>
      <c r="F20" s="174"/>
      <c r="G20" s="174"/>
      <c r="H20" s="174"/>
      <c r="I20" s="174"/>
      <c r="J20" s="174"/>
      <c r="K20" s="174"/>
      <c r="L20" s="174"/>
      <c r="M20" s="174"/>
      <c r="N20" s="174"/>
      <c r="O20" s="174"/>
      <c r="P20" s="174"/>
      <c r="Q20" s="174"/>
      <c r="R20" s="174"/>
      <c r="S20" s="174"/>
      <c r="T20" s="174"/>
      <c r="U20" s="174"/>
      <c r="V20" s="174"/>
      <c r="W20" s="174"/>
      <c r="X20" s="174"/>
      <c r="Y20" s="174"/>
      <c r="Z20" s="174"/>
      <c r="AA20" s="174"/>
      <c r="AB20" s="174"/>
      <c r="AC20" s="174"/>
      <c r="AD20" s="174"/>
      <c r="AE20" s="174"/>
      <c r="AF20" s="174"/>
      <c r="AG20" s="174"/>
      <c r="AH20" s="174"/>
      <c r="AI20" s="174"/>
      <c r="AJ20" s="174"/>
    </row>
    <row r="21" spans="2:36" x14ac:dyDescent="0.2">
      <c r="B21" s="174"/>
      <c r="C21" s="174"/>
      <c r="D21" s="174"/>
      <c r="E21" s="174"/>
      <c r="F21" s="174"/>
      <c r="G21" s="174"/>
      <c r="H21" s="174"/>
      <c r="I21" s="174"/>
      <c r="J21" s="174"/>
      <c r="K21" s="174"/>
      <c r="L21" s="174"/>
      <c r="M21" s="174"/>
      <c r="N21" s="174"/>
      <c r="O21" s="174"/>
      <c r="P21" s="174"/>
      <c r="Q21" s="174"/>
      <c r="R21" s="174"/>
      <c r="S21" s="174"/>
      <c r="T21" s="174"/>
      <c r="U21" s="174"/>
      <c r="V21" s="174"/>
      <c r="W21" s="174"/>
      <c r="X21" s="174"/>
      <c r="Y21" s="174"/>
      <c r="Z21" s="174"/>
      <c r="AA21" s="174"/>
      <c r="AB21" s="174"/>
      <c r="AC21" s="174"/>
      <c r="AD21" s="174"/>
      <c r="AE21" s="174"/>
      <c r="AF21" s="174"/>
      <c r="AG21" s="174"/>
      <c r="AH21" s="174"/>
      <c r="AI21" s="174"/>
      <c r="AJ21" s="174"/>
    </row>
    <row r="22" spans="2:36" x14ac:dyDescent="0.2">
      <c r="B22" s="174"/>
      <c r="C22" s="174"/>
      <c r="D22" s="174"/>
      <c r="E22" s="174"/>
      <c r="F22" s="174"/>
      <c r="G22" s="174"/>
      <c r="H22" s="174"/>
      <c r="I22" s="174"/>
      <c r="J22" s="174"/>
      <c r="K22" s="174"/>
      <c r="L22" s="174"/>
      <c r="M22" s="174"/>
      <c r="N22" s="174"/>
      <c r="O22" s="174"/>
      <c r="P22" s="174"/>
      <c r="Q22" s="174"/>
      <c r="R22" s="174"/>
      <c r="S22" s="174"/>
      <c r="T22" s="174"/>
      <c r="U22" s="174"/>
      <c r="V22" s="174"/>
      <c r="W22" s="174"/>
      <c r="X22" s="174"/>
      <c r="Y22" s="174"/>
      <c r="Z22" s="174"/>
      <c r="AA22" s="174"/>
      <c r="AB22" s="174"/>
      <c r="AC22" s="174"/>
      <c r="AD22" s="174"/>
      <c r="AE22" s="174"/>
      <c r="AF22" s="174"/>
      <c r="AG22" s="174"/>
      <c r="AH22" s="174"/>
      <c r="AI22" s="174"/>
      <c r="AJ22" s="174"/>
    </row>
    <row r="23" spans="2:36" x14ac:dyDescent="0.2">
      <c r="B23" s="174"/>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174"/>
      <c r="AB23" s="174"/>
      <c r="AC23" s="174"/>
      <c r="AD23" s="174"/>
      <c r="AE23" s="174"/>
      <c r="AF23" s="174"/>
      <c r="AG23" s="174"/>
      <c r="AH23" s="174"/>
      <c r="AI23" s="174"/>
      <c r="AJ23" s="174"/>
    </row>
    <row r="24" spans="2:36" x14ac:dyDescent="0.2">
      <c r="B24" s="174"/>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174"/>
      <c r="AB24" s="174"/>
      <c r="AC24" s="174"/>
      <c r="AD24" s="174"/>
      <c r="AE24" s="174"/>
      <c r="AF24" s="174"/>
      <c r="AG24" s="174"/>
      <c r="AH24" s="174"/>
      <c r="AI24" s="174"/>
      <c r="AJ24" s="174"/>
    </row>
    <row r="25" spans="2:36" x14ac:dyDescent="0.2">
      <c r="B25" s="174"/>
      <c r="C25" s="174"/>
      <c r="D25" s="174"/>
      <c r="E25" s="174"/>
      <c r="F25" s="174"/>
      <c r="G25" s="174"/>
      <c r="H25" s="174"/>
      <c r="I25" s="174"/>
      <c r="J25" s="174"/>
      <c r="K25" s="174"/>
      <c r="L25" s="174"/>
      <c r="M25" s="174"/>
      <c r="N25" s="174"/>
      <c r="O25" s="174"/>
      <c r="P25" s="174"/>
      <c r="Q25" s="174"/>
      <c r="R25" s="174"/>
      <c r="S25" s="174"/>
      <c r="T25" s="174"/>
      <c r="U25" s="174"/>
      <c r="V25" s="174"/>
      <c r="W25" s="174"/>
      <c r="X25" s="174"/>
      <c r="Y25" s="174"/>
      <c r="Z25" s="174"/>
      <c r="AA25" s="174"/>
      <c r="AB25" s="174"/>
      <c r="AC25" s="174"/>
      <c r="AD25" s="174"/>
      <c r="AE25" s="174"/>
      <c r="AF25" s="174"/>
      <c r="AG25" s="174"/>
      <c r="AH25" s="174"/>
      <c r="AI25" s="174"/>
      <c r="AJ25" s="174"/>
    </row>
    <row r="26" spans="2:36" x14ac:dyDescent="0.2">
      <c r="B26" s="174"/>
      <c r="C26" s="174"/>
      <c r="D26" s="174"/>
      <c r="E26" s="174"/>
      <c r="F26" s="174"/>
      <c r="G26" s="174"/>
      <c r="H26" s="174"/>
      <c r="I26" s="174"/>
      <c r="J26" s="174"/>
      <c r="K26" s="174"/>
      <c r="L26" s="174"/>
      <c r="M26" s="174"/>
      <c r="N26" s="174"/>
      <c r="O26" s="174"/>
      <c r="P26" s="174"/>
      <c r="Q26" s="174"/>
      <c r="R26" s="174"/>
      <c r="S26" s="174"/>
      <c r="T26" s="174"/>
      <c r="U26" s="174"/>
      <c r="V26" s="174"/>
      <c r="W26" s="174"/>
      <c r="X26" s="174"/>
      <c r="Y26" s="174"/>
      <c r="Z26" s="174"/>
      <c r="AA26" s="174"/>
      <c r="AB26" s="174"/>
      <c r="AC26" s="174"/>
      <c r="AD26" s="174"/>
      <c r="AE26" s="174"/>
      <c r="AF26" s="174"/>
      <c r="AG26" s="174"/>
      <c r="AH26" s="174"/>
      <c r="AI26" s="174"/>
      <c r="AJ26" s="174"/>
    </row>
    <row r="27" spans="2:36" x14ac:dyDescent="0.2">
      <c r="B27" s="174"/>
      <c r="C27" s="174"/>
      <c r="D27" s="174"/>
      <c r="E27" s="174"/>
      <c r="F27" s="174"/>
      <c r="G27" s="174"/>
      <c r="H27" s="174"/>
      <c r="I27" s="174"/>
      <c r="J27" s="174"/>
      <c r="K27" s="174"/>
      <c r="L27" s="174"/>
      <c r="M27" s="174"/>
      <c r="N27" s="174"/>
      <c r="O27" s="174"/>
      <c r="P27" s="174"/>
      <c r="Q27" s="174"/>
      <c r="R27" s="174"/>
      <c r="S27" s="174"/>
      <c r="T27" s="174"/>
      <c r="U27" s="174"/>
      <c r="V27" s="174"/>
      <c r="W27" s="174"/>
      <c r="X27" s="174"/>
      <c r="Y27" s="174"/>
      <c r="Z27" s="174"/>
      <c r="AA27" s="174"/>
      <c r="AB27" s="174"/>
      <c r="AC27" s="174"/>
      <c r="AD27" s="174"/>
      <c r="AE27" s="174"/>
      <c r="AF27" s="174"/>
      <c r="AG27" s="174"/>
      <c r="AH27" s="174"/>
      <c r="AI27" s="174"/>
      <c r="AJ27" s="174"/>
    </row>
    <row r="28" spans="2:36" x14ac:dyDescent="0.2">
      <c r="B28" s="174"/>
      <c r="C28" s="174"/>
      <c r="D28" s="174"/>
      <c r="E28" s="174"/>
      <c r="F28" s="174"/>
      <c r="G28" s="174"/>
      <c r="H28" s="174"/>
      <c r="I28" s="174"/>
      <c r="J28" s="174"/>
      <c r="K28" s="174"/>
      <c r="L28" s="174"/>
      <c r="M28" s="174"/>
      <c r="N28" s="174"/>
      <c r="O28" s="174"/>
      <c r="P28" s="174"/>
      <c r="Q28" s="174"/>
      <c r="R28" s="174"/>
      <c r="S28" s="174"/>
      <c r="T28" s="174"/>
      <c r="U28" s="174"/>
      <c r="V28" s="174"/>
      <c r="W28" s="174"/>
      <c r="X28" s="174"/>
      <c r="Y28" s="174"/>
      <c r="Z28" s="174"/>
      <c r="AA28" s="174"/>
      <c r="AB28" s="174"/>
      <c r="AC28" s="174"/>
      <c r="AD28" s="174"/>
      <c r="AE28" s="174"/>
      <c r="AF28" s="174"/>
      <c r="AG28" s="174"/>
      <c r="AH28" s="174"/>
      <c r="AI28" s="174"/>
      <c r="AJ28" s="174"/>
    </row>
    <row r="29" spans="2:36" x14ac:dyDescent="0.2">
      <c r="B29" s="174"/>
      <c r="C29" s="174"/>
      <c r="D29" s="174"/>
      <c r="E29" s="174"/>
      <c r="F29" s="174"/>
      <c r="G29" s="174"/>
      <c r="H29" s="174"/>
      <c r="I29" s="174"/>
      <c r="J29" s="174"/>
      <c r="K29" s="174"/>
      <c r="L29" s="174"/>
      <c r="M29" s="174"/>
      <c r="N29" s="174"/>
      <c r="O29" s="174"/>
      <c r="P29" s="174"/>
      <c r="Q29" s="174"/>
      <c r="R29" s="174"/>
      <c r="S29" s="174"/>
      <c r="T29" s="174"/>
      <c r="U29" s="174"/>
      <c r="V29" s="174"/>
      <c r="W29" s="174"/>
      <c r="X29" s="174"/>
      <c r="Y29" s="174"/>
      <c r="Z29" s="174"/>
      <c r="AA29" s="174"/>
      <c r="AB29" s="174"/>
      <c r="AC29" s="174"/>
      <c r="AD29" s="174"/>
      <c r="AE29" s="174"/>
      <c r="AF29" s="174"/>
      <c r="AG29" s="174"/>
      <c r="AH29" s="174"/>
      <c r="AI29" s="174"/>
      <c r="AJ29" s="174"/>
    </row>
    <row r="30" spans="2:36" x14ac:dyDescent="0.2">
      <c r="B30" s="174"/>
      <c r="C30" s="174"/>
      <c r="D30" s="174"/>
      <c r="E30" s="174"/>
      <c r="F30" s="174"/>
      <c r="G30" s="174"/>
      <c r="H30" s="174"/>
      <c r="I30" s="174"/>
      <c r="J30" s="174"/>
      <c r="K30" s="174"/>
      <c r="L30" s="174"/>
      <c r="M30" s="174"/>
      <c r="N30" s="174"/>
      <c r="O30" s="174"/>
      <c r="P30" s="174"/>
      <c r="Q30" s="174"/>
      <c r="R30" s="174"/>
      <c r="S30" s="174"/>
      <c r="T30" s="174"/>
      <c r="U30" s="174"/>
      <c r="V30" s="174"/>
      <c r="W30" s="174"/>
      <c r="X30" s="174"/>
      <c r="Y30" s="174"/>
      <c r="Z30" s="174"/>
      <c r="AA30" s="174"/>
      <c r="AB30" s="174"/>
      <c r="AC30" s="174"/>
      <c r="AD30" s="174"/>
      <c r="AE30" s="174"/>
      <c r="AF30" s="174"/>
      <c r="AG30" s="174"/>
      <c r="AH30" s="174"/>
      <c r="AI30" s="174"/>
      <c r="AJ30" s="174"/>
    </row>
    <row r="31" spans="2:36" x14ac:dyDescent="0.2">
      <c r="B31" s="174"/>
      <c r="C31" s="174"/>
      <c r="D31" s="174"/>
      <c r="E31" s="174"/>
      <c r="F31" s="174"/>
      <c r="G31" s="174"/>
      <c r="H31" s="174"/>
      <c r="I31" s="174"/>
      <c r="J31" s="174"/>
      <c r="K31" s="174"/>
      <c r="L31" s="174"/>
      <c r="M31" s="174"/>
      <c r="N31" s="174"/>
      <c r="O31" s="174"/>
      <c r="P31" s="174"/>
      <c r="Q31" s="174"/>
      <c r="R31" s="174"/>
      <c r="S31" s="174"/>
      <c r="T31" s="174"/>
      <c r="U31" s="174"/>
      <c r="V31" s="174"/>
      <c r="W31" s="174"/>
      <c r="X31" s="174"/>
      <c r="Y31" s="174"/>
      <c r="Z31" s="174"/>
      <c r="AA31" s="174"/>
      <c r="AB31" s="174"/>
      <c r="AC31" s="174"/>
      <c r="AD31" s="174"/>
      <c r="AE31" s="174"/>
      <c r="AF31" s="174"/>
      <c r="AG31" s="174"/>
      <c r="AH31" s="174"/>
      <c r="AI31" s="174"/>
      <c r="AJ31" s="174"/>
    </row>
    <row r="32" spans="2:36" x14ac:dyDescent="0.2">
      <c r="B32" s="174"/>
      <c r="C32" s="174"/>
      <c r="D32" s="174"/>
      <c r="E32" s="174"/>
      <c r="F32" s="174"/>
      <c r="G32" s="174"/>
      <c r="H32" s="174"/>
      <c r="I32" s="174"/>
      <c r="J32" s="174"/>
      <c r="K32" s="174"/>
      <c r="L32" s="174"/>
      <c r="M32" s="174"/>
      <c r="N32" s="174"/>
      <c r="O32" s="174"/>
      <c r="P32" s="174"/>
      <c r="Q32" s="174"/>
      <c r="R32" s="174"/>
      <c r="S32" s="174"/>
      <c r="T32" s="174"/>
      <c r="U32" s="174"/>
      <c r="V32" s="174"/>
      <c r="W32" s="174"/>
      <c r="X32" s="174"/>
      <c r="Y32" s="174"/>
      <c r="Z32" s="174"/>
      <c r="AA32" s="174"/>
      <c r="AB32" s="174"/>
      <c r="AC32" s="174"/>
      <c r="AD32" s="174"/>
      <c r="AE32" s="174"/>
      <c r="AF32" s="174"/>
      <c r="AG32" s="174"/>
      <c r="AH32" s="174"/>
      <c r="AI32" s="174"/>
      <c r="AJ32" s="174"/>
    </row>
    <row r="33" spans="2:36" x14ac:dyDescent="0.2">
      <c r="B33" s="174"/>
      <c r="C33" s="174"/>
      <c r="D33" s="174"/>
      <c r="E33" s="174"/>
      <c r="F33" s="174"/>
      <c r="G33" s="174"/>
      <c r="H33" s="174"/>
      <c r="I33" s="174"/>
      <c r="J33" s="174"/>
      <c r="K33" s="174"/>
      <c r="L33" s="174"/>
      <c r="M33" s="174"/>
      <c r="N33" s="174"/>
      <c r="O33" s="174"/>
      <c r="P33" s="174"/>
      <c r="Q33" s="174"/>
      <c r="R33" s="174"/>
      <c r="S33" s="174"/>
      <c r="T33" s="174"/>
      <c r="U33" s="174"/>
      <c r="V33" s="174"/>
      <c r="W33" s="174"/>
      <c r="X33" s="174"/>
      <c r="Y33" s="174"/>
      <c r="Z33" s="174"/>
      <c r="AA33" s="174"/>
      <c r="AB33" s="174"/>
      <c r="AC33" s="174"/>
      <c r="AD33" s="174"/>
      <c r="AE33" s="174"/>
      <c r="AF33" s="174"/>
      <c r="AG33" s="174"/>
      <c r="AH33" s="174"/>
      <c r="AI33" s="174"/>
      <c r="AJ33" s="174"/>
    </row>
    <row r="34" spans="2:36" x14ac:dyDescent="0.2">
      <c r="B34" s="174"/>
      <c r="C34" s="174"/>
      <c r="D34" s="174"/>
      <c r="E34" s="174"/>
      <c r="F34" s="174"/>
      <c r="G34" s="174"/>
      <c r="H34" s="174"/>
      <c r="I34" s="174"/>
      <c r="J34" s="174"/>
      <c r="K34" s="174"/>
      <c r="L34" s="174"/>
      <c r="M34" s="174"/>
      <c r="N34" s="174"/>
      <c r="O34" s="174"/>
      <c r="P34" s="174"/>
      <c r="Q34" s="174"/>
      <c r="R34" s="174"/>
      <c r="S34" s="174"/>
      <c r="T34" s="174"/>
      <c r="U34" s="174"/>
      <c r="V34" s="174"/>
      <c r="W34" s="174"/>
      <c r="X34" s="174"/>
      <c r="Y34" s="174"/>
      <c r="Z34" s="174"/>
      <c r="AA34" s="174"/>
      <c r="AB34" s="174"/>
      <c r="AC34" s="174"/>
      <c r="AD34" s="174"/>
      <c r="AE34" s="174"/>
      <c r="AF34" s="174"/>
      <c r="AG34" s="174"/>
      <c r="AH34" s="174"/>
      <c r="AI34" s="174"/>
      <c r="AJ34" s="174"/>
    </row>
    <row r="35" spans="2:36" x14ac:dyDescent="0.2">
      <c r="B35" s="174"/>
      <c r="C35" s="174"/>
      <c r="D35" s="174"/>
      <c r="E35" s="174"/>
      <c r="F35" s="174"/>
      <c r="G35" s="174"/>
      <c r="H35" s="174"/>
      <c r="I35" s="174"/>
      <c r="J35" s="174"/>
      <c r="K35" s="174"/>
      <c r="L35" s="174"/>
      <c r="M35" s="174"/>
      <c r="N35" s="174"/>
      <c r="O35" s="174"/>
      <c r="P35" s="174"/>
      <c r="Q35" s="174"/>
      <c r="R35" s="174"/>
      <c r="S35" s="174"/>
      <c r="T35" s="174"/>
      <c r="U35" s="174"/>
      <c r="V35" s="174"/>
      <c r="W35" s="174"/>
      <c r="X35" s="174"/>
      <c r="Y35" s="174"/>
      <c r="Z35" s="174"/>
      <c r="AA35" s="174"/>
      <c r="AB35" s="174"/>
      <c r="AC35" s="174"/>
      <c r="AD35" s="174"/>
      <c r="AE35" s="174"/>
      <c r="AF35" s="174"/>
      <c r="AG35" s="174"/>
      <c r="AH35" s="174"/>
      <c r="AI35" s="174"/>
      <c r="AJ35" s="174"/>
    </row>
    <row r="36" spans="2:36" x14ac:dyDescent="0.2">
      <c r="B36" s="174"/>
      <c r="C36" s="174"/>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row>
    <row r="37" spans="2:36" x14ac:dyDescent="0.2">
      <c r="B37" s="174"/>
      <c r="C37" s="174"/>
      <c r="D37" s="174"/>
      <c r="E37" s="174"/>
      <c r="F37" s="174"/>
      <c r="G37" s="174"/>
      <c r="H37" s="174"/>
      <c r="I37" s="174"/>
      <c r="J37" s="174"/>
      <c r="K37" s="174"/>
      <c r="L37" s="174"/>
      <c r="M37" s="174"/>
      <c r="N37" s="174"/>
      <c r="O37" s="174"/>
      <c r="P37" s="174"/>
      <c r="Q37" s="174"/>
      <c r="R37" s="174"/>
      <c r="S37" s="174"/>
      <c r="T37" s="174"/>
      <c r="U37" s="174"/>
      <c r="V37" s="174"/>
      <c r="W37" s="174"/>
      <c r="X37" s="174"/>
      <c r="Y37" s="174"/>
      <c r="Z37" s="174"/>
      <c r="AA37" s="174"/>
      <c r="AB37" s="174"/>
      <c r="AC37" s="174"/>
      <c r="AD37" s="174"/>
      <c r="AE37" s="174"/>
      <c r="AF37" s="174"/>
      <c r="AG37" s="174"/>
      <c r="AH37" s="174"/>
      <c r="AI37" s="174"/>
      <c r="AJ37" s="174"/>
    </row>
    <row r="38" spans="2:36" x14ac:dyDescent="0.2">
      <c r="B38" s="174"/>
      <c r="C38" s="174"/>
      <c r="D38" s="174"/>
      <c r="E38" s="174"/>
      <c r="F38" s="174"/>
      <c r="G38" s="174"/>
      <c r="H38" s="174"/>
      <c r="I38" s="174"/>
      <c r="J38" s="174"/>
      <c r="K38" s="174"/>
      <c r="L38" s="174"/>
      <c r="M38" s="174"/>
      <c r="N38" s="174"/>
      <c r="O38" s="174"/>
      <c r="P38" s="174"/>
      <c r="Q38" s="174"/>
      <c r="R38" s="174"/>
      <c r="S38" s="174"/>
      <c r="T38" s="174"/>
      <c r="U38" s="174"/>
      <c r="V38" s="174"/>
      <c r="W38" s="174"/>
      <c r="X38" s="174"/>
      <c r="Y38" s="174"/>
      <c r="Z38" s="174"/>
      <c r="AA38" s="174"/>
      <c r="AB38" s="174"/>
      <c r="AC38" s="174"/>
      <c r="AD38" s="174"/>
      <c r="AE38" s="174"/>
      <c r="AF38" s="174"/>
      <c r="AG38" s="174"/>
      <c r="AH38" s="174"/>
      <c r="AI38" s="174"/>
      <c r="AJ38" s="174"/>
    </row>
    <row r="39" spans="2:36" x14ac:dyDescent="0.2">
      <c r="B39" s="174"/>
      <c r="C39" s="174"/>
      <c r="D39" s="174"/>
      <c r="E39" s="174"/>
      <c r="F39" s="174"/>
      <c r="G39" s="174"/>
      <c r="H39" s="174"/>
      <c r="I39" s="174"/>
      <c r="J39" s="174"/>
      <c r="K39" s="174"/>
      <c r="L39" s="174"/>
      <c r="M39" s="174"/>
      <c r="N39" s="174"/>
      <c r="O39" s="174"/>
      <c r="P39" s="174"/>
      <c r="Q39" s="174"/>
      <c r="R39" s="174"/>
      <c r="S39" s="174"/>
      <c r="T39" s="174"/>
      <c r="U39" s="174"/>
      <c r="V39" s="174"/>
      <c r="W39" s="174"/>
      <c r="X39" s="174"/>
      <c r="Y39" s="174"/>
      <c r="Z39" s="174"/>
      <c r="AA39" s="174"/>
      <c r="AB39" s="174"/>
      <c r="AC39" s="174"/>
      <c r="AD39" s="174"/>
      <c r="AE39" s="174"/>
      <c r="AF39" s="174"/>
      <c r="AG39" s="174"/>
      <c r="AH39" s="174"/>
      <c r="AI39" s="174"/>
      <c r="AJ39" s="174"/>
    </row>
    <row r="40" spans="2:36" x14ac:dyDescent="0.2">
      <c r="B40" s="174"/>
      <c r="C40" s="174"/>
      <c r="D40" s="174"/>
      <c r="E40" s="174"/>
      <c r="F40" s="174"/>
      <c r="G40" s="174"/>
      <c r="H40" s="174"/>
      <c r="I40" s="174"/>
      <c r="J40" s="174"/>
      <c r="K40" s="174"/>
      <c r="L40" s="174"/>
      <c r="M40" s="174"/>
      <c r="N40" s="174"/>
      <c r="O40" s="174"/>
      <c r="P40" s="174"/>
      <c r="Q40" s="174"/>
      <c r="R40" s="174"/>
      <c r="S40" s="174"/>
      <c r="T40" s="174"/>
      <c r="U40" s="174"/>
      <c r="V40" s="174"/>
      <c r="W40" s="174"/>
      <c r="X40" s="174"/>
      <c r="Y40" s="174"/>
      <c r="Z40" s="174"/>
      <c r="AA40" s="174"/>
      <c r="AB40" s="174"/>
      <c r="AC40" s="174"/>
      <c r="AD40" s="174"/>
      <c r="AE40" s="174"/>
      <c r="AF40" s="174"/>
      <c r="AG40" s="174"/>
      <c r="AH40" s="174"/>
      <c r="AI40" s="174"/>
      <c r="AJ40" s="174"/>
    </row>
    <row r="41" spans="2:36" x14ac:dyDescent="0.2">
      <c r="B41" s="174"/>
      <c r="C41" s="174"/>
      <c r="D41" s="174"/>
      <c r="E41" s="174"/>
      <c r="F41" s="174"/>
      <c r="G41" s="174"/>
      <c r="H41" s="174"/>
      <c r="I41" s="174"/>
      <c r="J41" s="174"/>
      <c r="K41" s="174"/>
      <c r="L41" s="174"/>
      <c r="M41" s="174"/>
      <c r="N41" s="174"/>
      <c r="O41" s="174"/>
      <c r="P41" s="174"/>
      <c r="Q41" s="174"/>
      <c r="R41" s="174"/>
      <c r="S41" s="174"/>
      <c r="T41" s="174"/>
      <c r="U41" s="174"/>
      <c r="V41" s="174"/>
      <c r="W41" s="174"/>
      <c r="X41" s="174"/>
      <c r="Y41" s="174"/>
      <c r="Z41" s="174"/>
      <c r="AA41" s="174"/>
      <c r="AB41" s="174"/>
      <c r="AC41" s="174"/>
      <c r="AD41" s="174"/>
      <c r="AE41" s="174"/>
      <c r="AF41" s="174"/>
      <c r="AG41" s="174"/>
      <c r="AH41" s="174"/>
      <c r="AI41" s="174"/>
      <c r="AJ41" s="174"/>
    </row>
    <row r="42" spans="2:36" x14ac:dyDescent="0.2">
      <c r="B42" s="174"/>
      <c r="C42" s="174"/>
      <c r="D42" s="174"/>
      <c r="E42" s="174"/>
      <c r="F42" s="174"/>
      <c r="G42" s="174"/>
      <c r="H42" s="174"/>
      <c r="I42" s="174"/>
      <c r="J42" s="174"/>
      <c r="K42" s="174"/>
      <c r="L42" s="174"/>
      <c r="M42" s="174"/>
      <c r="N42" s="174"/>
      <c r="O42" s="174"/>
      <c r="P42" s="174"/>
      <c r="Q42" s="174"/>
      <c r="R42" s="174"/>
      <c r="S42" s="174"/>
      <c r="T42" s="174"/>
      <c r="U42" s="174"/>
      <c r="V42" s="174"/>
      <c r="W42" s="174"/>
      <c r="X42" s="174"/>
      <c r="Y42" s="174"/>
      <c r="Z42" s="174"/>
      <c r="AA42" s="174"/>
      <c r="AB42" s="174"/>
      <c r="AC42" s="174"/>
      <c r="AD42" s="174"/>
      <c r="AE42" s="174"/>
      <c r="AF42" s="174"/>
      <c r="AG42" s="174"/>
      <c r="AH42" s="174"/>
      <c r="AI42" s="174"/>
      <c r="AJ42" s="174"/>
    </row>
    <row r="43" spans="2:36" x14ac:dyDescent="0.2">
      <c r="B43" s="174"/>
      <c r="C43" s="174"/>
      <c r="D43" s="174"/>
      <c r="E43" s="174"/>
      <c r="F43" s="174"/>
      <c r="G43" s="174"/>
      <c r="H43" s="174"/>
      <c r="I43" s="174"/>
      <c r="J43" s="174"/>
      <c r="K43" s="174"/>
      <c r="L43" s="174"/>
      <c r="M43" s="174"/>
      <c r="N43" s="174"/>
      <c r="O43" s="174"/>
      <c r="P43" s="174"/>
      <c r="Q43" s="174"/>
      <c r="R43" s="174"/>
      <c r="S43" s="174"/>
      <c r="T43" s="174"/>
      <c r="U43" s="174"/>
      <c r="V43" s="174"/>
      <c r="W43" s="174"/>
      <c r="X43" s="174"/>
      <c r="Y43" s="174"/>
      <c r="Z43" s="174"/>
      <c r="AA43" s="174"/>
      <c r="AB43" s="174"/>
      <c r="AC43" s="174"/>
      <c r="AD43" s="174"/>
      <c r="AE43" s="174"/>
      <c r="AF43" s="174"/>
      <c r="AG43" s="174"/>
      <c r="AH43" s="174"/>
      <c r="AI43" s="174"/>
      <c r="AJ43" s="174"/>
    </row>
    <row r="44" spans="2:36" x14ac:dyDescent="0.2">
      <c r="B44" s="174"/>
      <c r="C44" s="174"/>
      <c r="D44" s="174"/>
      <c r="E44" s="174"/>
      <c r="F44" s="174"/>
      <c r="G44" s="174"/>
      <c r="H44" s="174"/>
      <c r="I44" s="174"/>
      <c r="J44" s="174"/>
      <c r="K44" s="174"/>
      <c r="L44" s="174"/>
      <c r="M44" s="174"/>
      <c r="N44" s="174"/>
      <c r="O44" s="174"/>
      <c r="P44" s="174"/>
      <c r="Q44" s="174"/>
      <c r="R44" s="174"/>
      <c r="S44" s="174"/>
      <c r="T44" s="174"/>
      <c r="U44" s="174"/>
      <c r="V44" s="174"/>
      <c r="W44" s="174"/>
      <c r="X44" s="174"/>
      <c r="Y44" s="174"/>
      <c r="Z44" s="174"/>
      <c r="AA44" s="174"/>
      <c r="AB44" s="174"/>
      <c r="AC44" s="174"/>
      <c r="AD44" s="174"/>
      <c r="AE44" s="174"/>
      <c r="AF44" s="174"/>
      <c r="AG44" s="174"/>
      <c r="AH44" s="174"/>
      <c r="AI44" s="174"/>
      <c r="AJ44" s="174"/>
    </row>
    <row r="45" spans="2:36" x14ac:dyDescent="0.2">
      <c r="B45" s="174"/>
      <c r="C45" s="174"/>
      <c r="D45" s="174"/>
      <c r="E45" s="174"/>
      <c r="F45" s="174"/>
      <c r="G45" s="174"/>
      <c r="H45" s="174"/>
      <c r="I45" s="174"/>
      <c r="J45" s="174"/>
      <c r="K45" s="174"/>
      <c r="L45" s="174"/>
      <c r="M45" s="174"/>
      <c r="N45" s="174"/>
      <c r="O45" s="174"/>
      <c r="P45" s="174"/>
      <c r="Q45" s="174"/>
      <c r="R45" s="174"/>
      <c r="S45" s="174"/>
      <c r="T45" s="174"/>
      <c r="U45" s="174"/>
      <c r="V45" s="174"/>
      <c r="W45" s="174"/>
      <c r="X45" s="174"/>
      <c r="Y45" s="174"/>
      <c r="Z45" s="174"/>
      <c r="AA45" s="174"/>
      <c r="AB45" s="174"/>
      <c r="AC45" s="174"/>
      <c r="AD45" s="174"/>
      <c r="AE45" s="174"/>
      <c r="AF45" s="174"/>
      <c r="AG45" s="174"/>
      <c r="AH45" s="174"/>
      <c r="AI45" s="174"/>
      <c r="AJ45" s="174"/>
    </row>
    <row r="46" spans="2:36" x14ac:dyDescent="0.2">
      <c r="B46" s="174"/>
      <c r="C46" s="174"/>
      <c r="D46" s="174"/>
      <c r="E46" s="174"/>
      <c r="F46" s="174"/>
      <c r="G46" s="174"/>
      <c r="H46" s="174"/>
      <c r="I46" s="174"/>
      <c r="J46" s="174"/>
      <c r="K46" s="174"/>
      <c r="L46" s="174"/>
      <c r="M46" s="174"/>
      <c r="N46" s="174"/>
      <c r="O46" s="174"/>
      <c r="P46" s="174"/>
      <c r="Q46" s="174"/>
      <c r="R46" s="174"/>
      <c r="S46" s="174"/>
      <c r="T46" s="174"/>
      <c r="U46" s="174"/>
      <c r="V46" s="174"/>
      <c r="W46" s="174"/>
      <c r="X46" s="174"/>
      <c r="Y46" s="174"/>
      <c r="Z46" s="174"/>
      <c r="AA46" s="174"/>
      <c r="AB46" s="174"/>
      <c r="AC46" s="174"/>
      <c r="AD46" s="174"/>
      <c r="AE46" s="174"/>
      <c r="AF46" s="174"/>
      <c r="AG46" s="174"/>
      <c r="AH46" s="174"/>
      <c r="AI46" s="174"/>
      <c r="AJ46" s="174"/>
    </row>
    <row r="47" spans="2:36" x14ac:dyDescent="0.2">
      <c r="B47" s="174"/>
      <c r="C47" s="174"/>
      <c r="D47" s="174"/>
      <c r="E47" s="174"/>
      <c r="F47" s="174"/>
      <c r="G47" s="174"/>
      <c r="H47" s="174"/>
      <c r="I47" s="174"/>
      <c r="J47" s="174"/>
      <c r="K47" s="174"/>
      <c r="L47" s="174"/>
      <c r="M47" s="174"/>
      <c r="N47" s="174"/>
      <c r="O47" s="174"/>
      <c r="P47" s="174"/>
      <c r="Q47" s="174"/>
      <c r="R47" s="174"/>
      <c r="S47" s="174"/>
      <c r="T47" s="174"/>
      <c r="U47" s="174"/>
      <c r="V47" s="174"/>
      <c r="W47" s="174"/>
      <c r="X47" s="174"/>
      <c r="Y47" s="174"/>
      <c r="Z47" s="174"/>
      <c r="AA47" s="174"/>
      <c r="AB47" s="174"/>
      <c r="AC47" s="174"/>
      <c r="AD47" s="174"/>
      <c r="AE47" s="174"/>
      <c r="AF47" s="174"/>
      <c r="AG47" s="174"/>
      <c r="AH47" s="174"/>
      <c r="AI47" s="174"/>
      <c r="AJ47" s="174"/>
    </row>
    <row r="48" spans="2:36" x14ac:dyDescent="0.2">
      <c r="B48" s="174"/>
      <c r="C48" s="174"/>
      <c r="D48" s="174"/>
      <c r="E48" s="174"/>
      <c r="F48" s="174"/>
      <c r="G48" s="174"/>
      <c r="H48" s="174"/>
      <c r="I48" s="174"/>
      <c r="J48" s="174"/>
      <c r="K48" s="174"/>
      <c r="L48" s="174"/>
      <c r="M48" s="174"/>
      <c r="N48" s="174"/>
      <c r="O48" s="174"/>
      <c r="P48" s="174"/>
      <c r="Q48" s="174"/>
      <c r="R48" s="174"/>
      <c r="S48" s="174"/>
      <c r="T48" s="174"/>
      <c r="U48" s="174"/>
      <c r="V48" s="174"/>
      <c r="W48" s="174"/>
      <c r="X48" s="174"/>
      <c r="Y48" s="174"/>
      <c r="Z48" s="174"/>
      <c r="AA48" s="174"/>
      <c r="AB48" s="174"/>
      <c r="AC48" s="174"/>
      <c r="AD48" s="174"/>
      <c r="AE48" s="174"/>
      <c r="AF48" s="174"/>
      <c r="AG48" s="174"/>
      <c r="AH48" s="174"/>
      <c r="AI48" s="174"/>
      <c r="AJ48" s="174"/>
    </row>
    <row r="49" spans="2:36" x14ac:dyDescent="0.2">
      <c r="B49" s="174"/>
      <c r="C49" s="174"/>
      <c r="D49" s="174"/>
      <c r="E49" s="174"/>
      <c r="F49" s="174"/>
      <c r="G49" s="174"/>
      <c r="H49" s="174"/>
      <c r="I49" s="174"/>
      <c r="J49" s="174"/>
      <c r="K49" s="174"/>
      <c r="L49" s="174"/>
      <c r="M49" s="174"/>
      <c r="N49" s="174"/>
      <c r="O49" s="174"/>
      <c r="P49" s="174"/>
      <c r="Q49" s="174"/>
      <c r="R49" s="174"/>
      <c r="S49" s="174"/>
      <c r="T49" s="174"/>
      <c r="U49" s="174"/>
      <c r="V49" s="174"/>
      <c r="W49" s="174"/>
      <c r="X49" s="174"/>
      <c r="Y49" s="174"/>
      <c r="Z49" s="174"/>
      <c r="AA49" s="174"/>
      <c r="AB49" s="174"/>
      <c r="AC49" s="174"/>
      <c r="AD49" s="174"/>
      <c r="AE49" s="174"/>
      <c r="AF49" s="174"/>
      <c r="AG49" s="174"/>
      <c r="AH49" s="174"/>
      <c r="AI49" s="174"/>
      <c r="AJ49" s="174"/>
    </row>
    <row r="50" spans="2:36" x14ac:dyDescent="0.2">
      <c r="B50" s="174"/>
      <c r="C50" s="174"/>
      <c r="D50" s="174"/>
      <c r="E50" s="174"/>
      <c r="F50" s="174"/>
      <c r="G50" s="174"/>
      <c r="H50" s="174"/>
      <c r="I50" s="174"/>
      <c r="J50" s="174"/>
      <c r="K50" s="174"/>
      <c r="L50" s="174"/>
      <c r="M50" s="174"/>
      <c r="N50" s="174"/>
      <c r="O50" s="174"/>
      <c r="P50" s="174"/>
      <c r="Q50" s="174"/>
      <c r="R50" s="174"/>
      <c r="S50" s="174"/>
      <c r="T50" s="174"/>
      <c r="U50" s="174"/>
      <c r="V50" s="174"/>
      <c r="W50" s="174"/>
      <c r="X50" s="174"/>
      <c r="Y50" s="174"/>
      <c r="Z50" s="174"/>
      <c r="AA50" s="174"/>
      <c r="AB50" s="174"/>
      <c r="AC50" s="174"/>
      <c r="AD50" s="174"/>
      <c r="AE50" s="174"/>
      <c r="AF50" s="174"/>
      <c r="AG50" s="174"/>
      <c r="AH50" s="174"/>
      <c r="AI50" s="174"/>
      <c r="AJ50" s="174"/>
    </row>
    <row r="51" spans="2:36" x14ac:dyDescent="0.2">
      <c r="B51" s="174"/>
      <c r="C51" s="174"/>
      <c r="D51" s="174"/>
      <c r="E51" s="174"/>
      <c r="F51" s="174"/>
      <c r="G51" s="174"/>
      <c r="H51" s="174"/>
      <c r="I51" s="174"/>
      <c r="J51" s="174"/>
      <c r="K51" s="174"/>
      <c r="L51" s="174"/>
      <c r="M51" s="174"/>
      <c r="N51" s="174"/>
      <c r="O51" s="174"/>
      <c r="P51" s="174"/>
      <c r="Q51" s="174"/>
      <c r="R51" s="174"/>
      <c r="S51" s="174"/>
      <c r="T51" s="174"/>
      <c r="U51" s="174"/>
      <c r="V51" s="174"/>
      <c r="W51" s="174"/>
      <c r="X51" s="174"/>
      <c r="Y51" s="174"/>
      <c r="Z51" s="174"/>
      <c r="AA51" s="174"/>
      <c r="AB51" s="174"/>
      <c r="AC51" s="174"/>
      <c r="AD51" s="174"/>
      <c r="AE51" s="174"/>
      <c r="AF51" s="174"/>
      <c r="AG51" s="174"/>
      <c r="AH51" s="174"/>
      <c r="AI51" s="174"/>
      <c r="AJ51" s="174"/>
    </row>
    <row r="52" spans="2:36" x14ac:dyDescent="0.2">
      <c r="B52" s="174"/>
      <c r="C52" s="174"/>
      <c r="D52" s="174"/>
      <c r="E52" s="174"/>
      <c r="F52" s="174"/>
      <c r="G52" s="174"/>
      <c r="H52" s="174"/>
      <c r="I52" s="174"/>
      <c r="J52" s="174"/>
      <c r="K52" s="174"/>
      <c r="L52" s="174"/>
      <c r="M52" s="174"/>
      <c r="N52" s="174"/>
      <c r="O52" s="174"/>
      <c r="P52" s="174"/>
      <c r="Q52" s="174"/>
      <c r="R52" s="174"/>
      <c r="S52" s="174"/>
      <c r="T52" s="174"/>
      <c r="U52" s="174"/>
      <c r="V52" s="174"/>
      <c r="W52" s="174"/>
      <c r="X52" s="174"/>
      <c r="Y52" s="174"/>
      <c r="Z52" s="174"/>
      <c r="AA52" s="174"/>
      <c r="AB52" s="174"/>
      <c r="AC52" s="174"/>
      <c r="AD52" s="174"/>
      <c r="AE52" s="174"/>
      <c r="AF52" s="174"/>
      <c r="AG52" s="174"/>
      <c r="AH52" s="174"/>
      <c r="AI52" s="174"/>
      <c r="AJ52" s="174"/>
    </row>
    <row r="53" spans="2:36" x14ac:dyDescent="0.2">
      <c r="B53" s="174"/>
      <c r="C53" s="174"/>
      <c r="D53" s="174"/>
      <c r="E53" s="174"/>
      <c r="F53" s="174"/>
      <c r="G53" s="174"/>
      <c r="H53" s="174"/>
      <c r="I53" s="174"/>
      <c r="J53" s="174"/>
      <c r="K53" s="174"/>
      <c r="L53" s="174"/>
      <c r="M53" s="174"/>
      <c r="N53" s="174"/>
      <c r="O53" s="174"/>
      <c r="P53" s="174"/>
      <c r="Q53" s="174"/>
      <c r="R53" s="174"/>
      <c r="S53" s="174"/>
      <c r="T53" s="174"/>
      <c r="U53" s="174"/>
      <c r="V53" s="174"/>
      <c r="W53" s="174"/>
      <c r="X53" s="174"/>
      <c r="Y53" s="174"/>
      <c r="Z53" s="174"/>
      <c r="AA53" s="174"/>
      <c r="AB53" s="174"/>
      <c r="AC53" s="174"/>
      <c r="AD53" s="174"/>
      <c r="AE53" s="174"/>
      <c r="AF53" s="174"/>
      <c r="AG53" s="174"/>
      <c r="AH53" s="174"/>
      <c r="AI53" s="174"/>
      <c r="AJ53" s="174"/>
    </row>
    <row r="54" spans="2:36" x14ac:dyDescent="0.2">
      <c r="B54" s="174"/>
      <c r="C54" s="174"/>
      <c r="D54" s="174"/>
      <c r="E54" s="174"/>
      <c r="F54" s="174"/>
      <c r="G54" s="174"/>
      <c r="H54" s="174"/>
      <c r="I54" s="174"/>
      <c r="J54" s="174"/>
      <c r="K54" s="174"/>
      <c r="L54" s="174"/>
      <c r="M54" s="174"/>
      <c r="N54" s="174"/>
      <c r="O54" s="174"/>
      <c r="P54" s="174"/>
      <c r="Q54" s="174"/>
      <c r="R54" s="174"/>
      <c r="S54" s="174"/>
      <c r="T54" s="174"/>
      <c r="U54" s="174"/>
      <c r="V54" s="174"/>
      <c r="W54" s="174"/>
      <c r="X54" s="174"/>
      <c r="Y54" s="174"/>
      <c r="Z54" s="174"/>
      <c r="AA54" s="174"/>
      <c r="AB54" s="174"/>
      <c r="AC54" s="174"/>
      <c r="AD54" s="174"/>
      <c r="AE54" s="174"/>
      <c r="AF54" s="174"/>
      <c r="AG54" s="174"/>
      <c r="AH54" s="174"/>
      <c r="AI54" s="174"/>
      <c r="AJ54" s="174"/>
    </row>
    <row r="55" spans="2:36" x14ac:dyDescent="0.2">
      <c r="B55" s="174"/>
      <c r="C55" s="174"/>
      <c r="D55" s="174"/>
      <c r="E55" s="174"/>
      <c r="F55" s="174"/>
      <c r="G55" s="174"/>
      <c r="H55" s="174"/>
      <c r="I55" s="174"/>
      <c r="J55" s="174"/>
      <c r="K55" s="174"/>
      <c r="L55" s="174"/>
      <c r="M55" s="174"/>
      <c r="N55" s="174"/>
      <c r="O55" s="174"/>
      <c r="P55" s="174"/>
      <c r="Q55" s="174"/>
      <c r="R55" s="174"/>
      <c r="S55" s="174"/>
      <c r="T55" s="174"/>
      <c r="U55" s="174"/>
      <c r="V55" s="174"/>
      <c r="W55" s="174"/>
      <c r="X55" s="174"/>
      <c r="Y55" s="174"/>
      <c r="Z55" s="174"/>
      <c r="AA55" s="174"/>
      <c r="AB55" s="174"/>
      <c r="AC55" s="174"/>
      <c r="AD55" s="174"/>
      <c r="AE55" s="174"/>
      <c r="AF55" s="174"/>
      <c r="AG55" s="174"/>
      <c r="AH55" s="174"/>
      <c r="AI55" s="174"/>
      <c r="AJ55" s="174"/>
    </row>
    <row r="56" spans="2:36" x14ac:dyDescent="0.2">
      <c r="B56" s="174"/>
      <c r="C56" s="174"/>
      <c r="D56" s="174"/>
      <c r="E56" s="174"/>
      <c r="F56" s="174"/>
      <c r="G56" s="174"/>
      <c r="H56" s="174"/>
      <c r="I56" s="174"/>
      <c r="J56" s="174"/>
      <c r="K56" s="174"/>
      <c r="L56" s="174"/>
      <c r="M56" s="174"/>
      <c r="N56" s="174"/>
      <c r="O56" s="174"/>
      <c r="P56" s="174"/>
      <c r="Q56" s="174"/>
      <c r="R56" s="174"/>
      <c r="S56" s="174"/>
      <c r="T56" s="174"/>
      <c r="U56" s="174"/>
      <c r="V56" s="174"/>
      <c r="W56" s="174"/>
      <c r="X56" s="174"/>
      <c r="Y56" s="174"/>
      <c r="Z56" s="174"/>
      <c r="AA56" s="174"/>
      <c r="AB56" s="174"/>
      <c r="AC56" s="174"/>
      <c r="AD56" s="174"/>
      <c r="AE56" s="174"/>
      <c r="AF56" s="174"/>
      <c r="AG56" s="174"/>
      <c r="AH56" s="174"/>
      <c r="AI56" s="174"/>
      <c r="AJ56" s="174"/>
    </row>
    <row r="57" spans="2:36" x14ac:dyDescent="0.2">
      <c r="B57" s="174"/>
      <c r="C57" s="174"/>
      <c r="D57" s="174"/>
      <c r="E57" s="174"/>
      <c r="F57" s="174"/>
      <c r="G57" s="174"/>
      <c r="H57" s="174"/>
      <c r="I57" s="174"/>
      <c r="J57" s="174"/>
      <c r="K57" s="174"/>
      <c r="L57" s="174"/>
      <c r="M57" s="174"/>
      <c r="N57" s="174"/>
      <c r="O57" s="174"/>
      <c r="P57" s="174"/>
      <c r="Q57" s="174"/>
      <c r="R57" s="174"/>
      <c r="S57" s="174"/>
      <c r="T57" s="174"/>
      <c r="U57" s="174"/>
      <c r="V57" s="174"/>
      <c r="W57" s="174"/>
      <c r="X57" s="174"/>
      <c r="Y57" s="174"/>
      <c r="Z57" s="174"/>
      <c r="AA57" s="174"/>
      <c r="AB57" s="174"/>
      <c r="AC57" s="174"/>
      <c r="AD57" s="174"/>
      <c r="AE57" s="174"/>
      <c r="AF57" s="174"/>
      <c r="AG57" s="174"/>
      <c r="AH57" s="174"/>
      <c r="AI57" s="174"/>
      <c r="AJ57" s="174"/>
    </row>
    <row r="58" spans="2:36" x14ac:dyDescent="0.2">
      <c r="B58" s="174"/>
      <c r="C58" s="174"/>
      <c r="D58" s="174"/>
      <c r="E58" s="174"/>
      <c r="F58" s="174"/>
      <c r="G58" s="174"/>
      <c r="H58" s="174"/>
      <c r="I58" s="174"/>
      <c r="J58" s="174"/>
      <c r="K58" s="174"/>
      <c r="L58" s="174"/>
      <c r="M58" s="174"/>
      <c r="N58" s="174"/>
      <c r="O58" s="174"/>
      <c r="P58" s="174"/>
      <c r="Q58" s="174"/>
      <c r="R58" s="174"/>
      <c r="S58" s="174"/>
      <c r="T58" s="174"/>
      <c r="U58" s="174"/>
      <c r="V58" s="174"/>
      <c r="W58" s="174"/>
      <c r="X58" s="174"/>
      <c r="Y58" s="174"/>
      <c r="Z58" s="174"/>
      <c r="AA58" s="174"/>
      <c r="AB58" s="174"/>
      <c r="AC58" s="174"/>
      <c r="AD58" s="174"/>
      <c r="AE58" s="174"/>
      <c r="AF58" s="174"/>
      <c r="AG58" s="174"/>
      <c r="AH58" s="174"/>
      <c r="AI58" s="174"/>
      <c r="AJ58" s="174"/>
    </row>
    <row r="59" spans="2:36" x14ac:dyDescent="0.2">
      <c r="B59" s="174"/>
      <c r="C59" s="174"/>
      <c r="D59" s="174"/>
      <c r="E59" s="174"/>
      <c r="F59" s="174"/>
      <c r="G59" s="174"/>
      <c r="H59" s="174"/>
      <c r="I59" s="174"/>
      <c r="J59" s="174"/>
      <c r="K59" s="174"/>
      <c r="L59" s="174"/>
      <c r="M59" s="174"/>
      <c r="N59" s="174"/>
      <c r="O59" s="174"/>
      <c r="P59" s="174"/>
      <c r="Q59" s="174"/>
      <c r="R59" s="174"/>
      <c r="S59" s="174"/>
      <c r="T59" s="174"/>
      <c r="U59" s="174"/>
      <c r="V59" s="174"/>
      <c r="W59" s="174"/>
      <c r="X59" s="174"/>
      <c r="Y59" s="174"/>
      <c r="Z59" s="174"/>
      <c r="AA59" s="174"/>
      <c r="AB59" s="174"/>
      <c r="AC59" s="174"/>
      <c r="AD59" s="174"/>
      <c r="AE59" s="174"/>
      <c r="AF59" s="174"/>
      <c r="AG59" s="174"/>
      <c r="AH59" s="174"/>
      <c r="AI59" s="174"/>
      <c r="AJ59" s="174"/>
    </row>
    <row r="60" spans="2:36" x14ac:dyDescent="0.2">
      <c r="B60" s="174"/>
      <c r="C60" s="174"/>
      <c r="D60" s="174"/>
      <c r="E60" s="174"/>
      <c r="F60" s="174"/>
      <c r="G60" s="174"/>
      <c r="H60" s="174"/>
      <c r="I60" s="174"/>
      <c r="J60" s="174"/>
      <c r="K60" s="174"/>
      <c r="L60" s="174"/>
      <c r="M60" s="174"/>
      <c r="N60" s="174"/>
      <c r="O60" s="174"/>
      <c r="P60" s="174"/>
      <c r="Q60" s="174"/>
      <c r="R60" s="174"/>
      <c r="S60" s="174"/>
      <c r="T60" s="174"/>
      <c r="U60" s="174"/>
      <c r="V60" s="174"/>
      <c r="W60" s="174"/>
      <c r="X60" s="174"/>
      <c r="Y60" s="174"/>
      <c r="Z60" s="174"/>
      <c r="AA60" s="174"/>
      <c r="AB60" s="174"/>
      <c r="AC60" s="174"/>
      <c r="AD60" s="174"/>
      <c r="AE60" s="174"/>
      <c r="AF60" s="174"/>
      <c r="AG60" s="174"/>
      <c r="AH60" s="174"/>
      <c r="AI60" s="174"/>
      <c r="AJ60" s="174"/>
    </row>
    <row r="61" spans="2:36" x14ac:dyDescent="0.2">
      <c r="B61" s="174"/>
      <c r="C61" s="174"/>
      <c r="D61" s="174"/>
      <c r="E61" s="174"/>
      <c r="F61" s="174"/>
      <c r="G61" s="174"/>
      <c r="H61" s="174"/>
      <c r="I61" s="174"/>
      <c r="J61" s="174"/>
      <c r="K61" s="174"/>
      <c r="L61" s="174"/>
      <c r="M61" s="174"/>
      <c r="N61" s="174"/>
      <c r="O61" s="174"/>
      <c r="P61" s="174"/>
      <c r="Q61" s="174"/>
      <c r="R61" s="174"/>
      <c r="S61" s="174"/>
      <c r="T61" s="174"/>
      <c r="U61" s="174"/>
      <c r="V61" s="174"/>
      <c r="W61" s="174"/>
      <c r="X61" s="174"/>
      <c r="Y61" s="174"/>
      <c r="Z61" s="174"/>
      <c r="AA61" s="174"/>
      <c r="AB61" s="174"/>
      <c r="AC61" s="174"/>
      <c r="AD61" s="174"/>
      <c r="AE61" s="174"/>
      <c r="AF61" s="174"/>
      <c r="AG61" s="174"/>
      <c r="AH61" s="174"/>
      <c r="AI61" s="174"/>
      <c r="AJ61" s="174"/>
    </row>
    <row r="62" spans="2:36" x14ac:dyDescent="0.2">
      <c r="B62" s="174"/>
      <c r="C62" s="174"/>
      <c r="D62" s="174"/>
      <c r="E62" s="174"/>
      <c r="F62" s="174"/>
      <c r="G62" s="174"/>
      <c r="H62" s="174"/>
      <c r="I62" s="174"/>
      <c r="J62" s="174"/>
      <c r="K62" s="174"/>
      <c r="L62" s="174"/>
      <c r="M62" s="174"/>
      <c r="N62" s="174"/>
      <c r="O62" s="174"/>
      <c r="P62" s="174"/>
      <c r="Q62" s="174"/>
      <c r="R62" s="174"/>
      <c r="S62" s="174"/>
      <c r="T62" s="174"/>
      <c r="U62" s="174"/>
      <c r="V62" s="174"/>
      <c r="W62" s="174"/>
      <c r="X62" s="174"/>
      <c r="Y62" s="174"/>
      <c r="Z62" s="174"/>
      <c r="AA62" s="174"/>
      <c r="AB62" s="174"/>
      <c r="AC62" s="174"/>
      <c r="AD62" s="174"/>
      <c r="AE62" s="174"/>
      <c r="AF62" s="174"/>
      <c r="AG62" s="174"/>
      <c r="AH62" s="174"/>
      <c r="AI62" s="174"/>
      <c r="AJ62" s="174"/>
    </row>
    <row r="63" spans="2:36" x14ac:dyDescent="0.2">
      <c r="B63" s="174"/>
      <c r="C63" s="174"/>
      <c r="D63" s="174"/>
      <c r="E63" s="174"/>
      <c r="F63" s="174"/>
      <c r="G63" s="174"/>
      <c r="H63" s="174"/>
      <c r="I63" s="174"/>
      <c r="J63" s="174"/>
      <c r="K63" s="174"/>
      <c r="L63" s="174"/>
      <c r="M63" s="174"/>
      <c r="N63" s="174"/>
      <c r="O63" s="174"/>
      <c r="P63" s="174"/>
      <c r="Q63" s="174"/>
      <c r="R63" s="174"/>
      <c r="S63" s="174"/>
      <c r="T63" s="174"/>
      <c r="U63" s="174"/>
      <c r="V63" s="174"/>
      <c r="W63" s="174"/>
      <c r="X63" s="174"/>
      <c r="Y63" s="174"/>
      <c r="Z63" s="174"/>
      <c r="AA63" s="174"/>
      <c r="AB63" s="174"/>
      <c r="AC63" s="174"/>
      <c r="AD63" s="174"/>
      <c r="AE63" s="174"/>
      <c r="AF63" s="174"/>
      <c r="AG63" s="174"/>
      <c r="AH63" s="174"/>
      <c r="AI63" s="174"/>
      <c r="AJ63" s="174"/>
    </row>
    <row r="64" spans="2:36" x14ac:dyDescent="0.2">
      <c r="B64" s="174"/>
      <c r="C64" s="174"/>
      <c r="D64" s="174"/>
      <c r="E64" s="174"/>
      <c r="F64" s="174"/>
      <c r="G64" s="174"/>
      <c r="H64" s="174"/>
      <c r="I64" s="174"/>
      <c r="J64" s="174"/>
      <c r="K64" s="174"/>
      <c r="L64" s="174"/>
      <c r="M64" s="174"/>
      <c r="N64" s="174"/>
      <c r="O64" s="174"/>
      <c r="P64" s="174"/>
      <c r="Q64" s="174"/>
      <c r="R64" s="174"/>
      <c r="S64" s="174"/>
      <c r="T64" s="174"/>
      <c r="U64" s="174"/>
      <c r="V64" s="174"/>
      <c r="W64" s="174"/>
      <c r="X64" s="174"/>
      <c r="Y64" s="174"/>
      <c r="Z64" s="174"/>
      <c r="AA64" s="174"/>
      <c r="AB64" s="174"/>
      <c r="AC64" s="174"/>
      <c r="AD64" s="174"/>
      <c r="AE64" s="174"/>
      <c r="AF64" s="174"/>
      <c r="AG64" s="174"/>
      <c r="AH64" s="174"/>
      <c r="AI64" s="174"/>
      <c r="AJ64" s="174"/>
    </row>
    <row r="65" spans="2:36" x14ac:dyDescent="0.2">
      <c r="B65" s="174"/>
      <c r="C65" s="174"/>
      <c r="D65" s="174"/>
      <c r="E65" s="174"/>
      <c r="F65" s="174"/>
      <c r="G65" s="174"/>
      <c r="H65" s="174"/>
      <c r="I65" s="174"/>
      <c r="J65" s="174"/>
      <c r="K65" s="174"/>
      <c r="L65" s="174"/>
      <c r="M65" s="174"/>
      <c r="N65" s="174"/>
      <c r="O65" s="174"/>
      <c r="P65" s="174"/>
      <c r="Q65" s="174"/>
      <c r="R65" s="174"/>
      <c r="S65" s="174"/>
      <c r="T65" s="174"/>
      <c r="U65" s="174"/>
      <c r="V65" s="174"/>
      <c r="W65" s="174"/>
      <c r="X65" s="174"/>
      <c r="Y65" s="174"/>
      <c r="Z65" s="174"/>
      <c r="AA65" s="174"/>
      <c r="AB65" s="174"/>
      <c r="AC65" s="174"/>
      <c r="AD65" s="174"/>
      <c r="AE65" s="174"/>
      <c r="AF65" s="174"/>
      <c r="AG65" s="174"/>
      <c r="AH65" s="174"/>
      <c r="AI65" s="174"/>
      <c r="AJ65" s="174"/>
    </row>
  </sheetData>
  <sheetProtection algorithmName="SHA-512" hashValue="AbrmnXUzDr+6Dgf5iNjAyylDHJRU0iVx4W7NViejEu9LAvvJNzwvY5uavQArDvhU08q11dAKigwWCAtKAM4x+w==" saltValue="v/1Z1kSrSEjkTdwLTurAzg==" spinCount="100000" sheet="1" objects="1" formatColumns="0"/>
  <mergeCells count="6">
    <mergeCell ref="B4:K4"/>
    <mergeCell ref="C6:I6"/>
    <mergeCell ref="J6:K6"/>
    <mergeCell ref="L6:L7"/>
    <mergeCell ref="M6:M7"/>
    <mergeCell ref="B6:B7"/>
  </mergeCells>
  <conditionalFormatting sqref="F8:F17">
    <cfRule type="expression" dxfId="6" priority="1">
      <formula>$F8="New Construction"</formula>
    </cfRule>
  </conditionalFormatting>
  <pageMargins left="0.5" right="0.5" top="0.5" bottom="0.5" header="0.3" footer="0.3"/>
  <pageSetup orientation="portrait" r:id="rId1"/>
  <drawing r:id="rId2"/>
  <extLst>
    <ext xmlns:x14="http://schemas.microsoft.com/office/spreadsheetml/2009/9/main" uri="{CCE6A557-97BC-4b89-ADB6-D9C93CAAB3DF}">
      <x14:dataValidations xmlns:xm="http://schemas.microsoft.com/office/excel/2006/main" xWindow="585" yWindow="444" count="3">
        <x14:dataValidation type="list" allowBlank="1" showInputMessage="1" showErrorMessage="1" promptTitle="Retrofit Only" prompt="This measure is for retrofit projects only. If new Construction, please contact CLEAResult for further assistance._x000a_" xr:uid="{FA2AE08D-10A2-40B3-A3DE-9DD0577F23EE}">
          <x14:formula1>
            <xm:f>'Look Up Tables'!$F$33:$F$34</xm:f>
          </x14:formula1>
          <xm:sqref>F8:F17</xm:sqref>
        </x14:dataValidation>
        <x14:dataValidation type="list" allowBlank="1" showInputMessage="1" showErrorMessage="1" xr:uid="{75723F08-948A-4014-AF9D-F08097C930C1}">
          <x14:formula1>
            <xm:f>'Look Up Tables'!$D$3:$D$4</xm:f>
          </x14:formula1>
          <xm:sqref>G8:G17</xm:sqref>
        </x14:dataValidation>
        <x14:dataValidation type="list" allowBlank="1" showInputMessage="1" showErrorMessage="1" xr:uid="{D0FBF05C-5324-4119-A204-10C7D5B31349}">
          <x14:formula1>
            <xm:f>'Look Up Tables'!$I$67:$I$68</xm:f>
          </x14:formula1>
          <xm:sqref>H8:H17</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69556-7AD6-4AD5-A17B-7FF04F9BFF88}">
  <sheetPr codeName="Sheet16">
    <tabColor theme="8" tint="0.59999389629810485"/>
  </sheetPr>
  <dimension ref="A1:AN65"/>
  <sheetViews>
    <sheetView zoomScale="80" zoomScaleNormal="80" workbookViewId="0">
      <selection activeCell="E8" sqref="E8"/>
    </sheetView>
  </sheetViews>
  <sheetFormatPr defaultColWidth="8.75" defaultRowHeight="14.25" x14ac:dyDescent="0.2"/>
  <cols>
    <col min="1" max="1" width="3.625" style="169" customWidth="1"/>
    <col min="2" max="2" width="6.375" style="169" customWidth="1"/>
    <col min="3" max="5" width="18" style="169" customWidth="1"/>
    <col min="6" max="6" width="16.875" style="169" bestFit="1" customWidth="1"/>
    <col min="7" max="7" width="13.75" style="169" customWidth="1"/>
    <col min="8" max="8" width="14.375" style="169" customWidth="1"/>
    <col min="9" max="9" width="18.25" style="169" customWidth="1"/>
    <col min="10" max="10" width="11.25" style="169" customWidth="1"/>
    <col min="11" max="13" width="10.375" style="169" hidden="1" customWidth="1"/>
    <col min="14" max="14" width="12.625" style="169" bestFit="1" customWidth="1"/>
    <col min="15" max="15" width="11.75" style="169" customWidth="1"/>
    <col min="16" max="16" width="0.75" style="169" hidden="1" customWidth="1"/>
    <col min="17" max="17" width="14.25" style="169" customWidth="1"/>
    <col min="18" max="16384" width="8.75" style="169"/>
  </cols>
  <sheetData>
    <row r="1" spans="1:40" x14ac:dyDescent="0.2">
      <c r="A1" s="168" t="s">
        <v>686</v>
      </c>
      <c r="K1" s="169" t="s">
        <v>687</v>
      </c>
      <c r="L1" s="169" t="s">
        <v>687</v>
      </c>
      <c r="M1" s="169" t="s">
        <v>687</v>
      </c>
      <c r="P1" s="169" t="s">
        <v>687</v>
      </c>
    </row>
    <row r="2" spans="1:40" ht="9.75" customHeight="1" x14ac:dyDescent="0.2"/>
    <row r="3" spans="1:40" ht="34.5" customHeight="1" x14ac:dyDescent="0.5">
      <c r="B3" s="218" t="s">
        <v>236</v>
      </c>
      <c r="C3" s="171"/>
      <c r="D3" s="171"/>
      <c r="E3" s="171"/>
      <c r="F3" s="171"/>
      <c r="G3" s="171"/>
      <c r="H3" s="171"/>
      <c r="I3" s="171"/>
    </row>
    <row r="4" spans="1:40" ht="28.9" customHeight="1" x14ac:dyDescent="0.2">
      <c r="B4" s="515" t="s">
        <v>211</v>
      </c>
      <c r="C4" s="515"/>
      <c r="D4" s="515"/>
      <c r="E4" s="515"/>
      <c r="F4" s="515"/>
      <c r="G4" s="515"/>
      <c r="H4" s="515"/>
      <c r="I4" s="515"/>
      <c r="J4" s="515"/>
      <c r="K4" s="515"/>
      <c r="L4" s="515"/>
      <c r="M4" s="515"/>
    </row>
    <row r="5" spans="1:40" ht="9" customHeight="1" thickBot="1" x14ac:dyDescent="0.3">
      <c r="B5" s="172"/>
      <c r="C5" s="172"/>
      <c r="D5" s="172"/>
      <c r="E5" s="172"/>
      <c r="F5" s="172"/>
      <c r="G5" s="172"/>
    </row>
    <row r="6" spans="1:40" s="173" customFormat="1" ht="22.15" customHeight="1" x14ac:dyDescent="0.2">
      <c r="B6" s="577" t="s">
        <v>242</v>
      </c>
      <c r="C6" s="579" t="s">
        <v>688</v>
      </c>
      <c r="D6" s="580"/>
      <c r="E6" s="580"/>
      <c r="F6" s="580"/>
      <c r="G6" s="580"/>
      <c r="H6" s="580"/>
      <c r="I6" s="580"/>
      <c r="J6" s="581"/>
      <c r="K6" s="572" t="s">
        <v>689</v>
      </c>
      <c r="L6" s="573"/>
      <c r="M6" s="573"/>
      <c r="N6" s="573"/>
      <c r="O6" s="574"/>
      <c r="P6" s="584" t="s">
        <v>228</v>
      </c>
      <c r="Q6" s="577" t="s">
        <v>690</v>
      </c>
      <c r="T6" s="596"/>
      <c r="U6" s="596"/>
      <c r="V6" s="596"/>
      <c r="W6" s="596"/>
      <c r="X6" s="596"/>
      <c r="Y6" s="596"/>
      <c r="Z6" s="596"/>
      <c r="AA6" s="596"/>
    </row>
    <row r="7" spans="1:40" s="174" customFormat="1" ht="33.75" customHeight="1" thickBot="1" x14ac:dyDescent="0.25">
      <c r="B7" s="578"/>
      <c r="C7" s="228" t="s">
        <v>691</v>
      </c>
      <c r="D7" s="235" t="s">
        <v>80</v>
      </c>
      <c r="E7" s="235" t="s">
        <v>82</v>
      </c>
      <c r="F7" s="229" t="s">
        <v>84</v>
      </c>
      <c r="G7" s="229" t="s">
        <v>692</v>
      </c>
      <c r="H7" s="229" t="s">
        <v>736</v>
      </c>
      <c r="I7" s="229" t="s">
        <v>737</v>
      </c>
      <c r="J7" s="230" t="s">
        <v>94</v>
      </c>
      <c r="K7" s="228" t="s">
        <v>263</v>
      </c>
      <c r="L7" s="235" t="s">
        <v>738</v>
      </c>
      <c r="M7" s="235" t="s">
        <v>739</v>
      </c>
      <c r="N7" s="399" t="s">
        <v>131</v>
      </c>
      <c r="O7" s="400" t="s">
        <v>227</v>
      </c>
      <c r="P7" s="584"/>
      <c r="Q7" s="578"/>
      <c r="T7" s="596"/>
      <c r="U7" s="596"/>
      <c r="V7" s="596"/>
      <c r="W7" s="596"/>
      <c r="X7" s="596"/>
      <c r="Y7" s="596"/>
      <c r="Z7" s="596"/>
      <c r="AA7" s="596"/>
    </row>
    <row r="8" spans="1:40" s="173" customFormat="1" ht="21.75" customHeight="1" x14ac:dyDescent="0.2">
      <c r="B8" s="179">
        <v>1</v>
      </c>
      <c r="C8" s="193"/>
      <c r="D8" s="194"/>
      <c r="E8" s="194"/>
      <c r="F8" s="195"/>
      <c r="G8" s="195"/>
      <c r="H8" s="195"/>
      <c r="I8" s="216"/>
      <c r="J8" s="196"/>
      <c r="K8" s="222">
        <f>IF(J8="",0,IF(G8="Freezer",1.25,2.04))</f>
        <v>0</v>
      </c>
      <c r="L8" s="223">
        <f>IF(J8="",0,8760)</f>
        <v>0</v>
      </c>
      <c r="M8" s="378">
        <f>1/1000</f>
        <v>1E-3</v>
      </c>
      <c r="N8" s="210">
        <f>IFERROR(ROUND(IF(F8="Retrofit",M8*(H8-I8)*(1+1/K8)*L8,0)*J8,2),"")</f>
        <v>0</v>
      </c>
      <c r="O8" s="211">
        <f>IFERROR(ROUND(IF(N8=0,0,(N8/L8)*J8),4),"")</f>
        <v>0</v>
      </c>
      <c r="P8" s="174">
        <f>IFERROR(N8*'Project Summary'!$M$7+O8*'Project Summary'!$M$8,"")</f>
        <v>0</v>
      </c>
      <c r="Q8" s="221" t="str">
        <f>IFERROR(P8*'Project Summary'!$F$37/'Project Summary'!$E$37,"")</f>
        <v/>
      </c>
      <c r="R8" s="174"/>
      <c r="S8" s="174"/>
      <c r="T8" s="596"/>
      <c r="U8" s="596"/>
      <c r="V8" s="596"/>
      <c r="W8" s="596"/>
      <c r="X8" s="596"/>
      <c r="Y8" s="596"/>
      <c r="Z8" s="596"/>
      <c r="AA8" s="596"/>
      <c r="AB8" s="174"/>
      <c r="AC8" s="174"/>
      <c r="AD8" s="174"/>
      <c r="AE8" s="174"/>
      <c r="AF8" s="174"/>
      <c r="AG8" s="174"/>
      <c r="AH8" s="174"/>
      <c r="AI8" s="174"/>
      <c r="AJ8" s="174"/>
      <c r="AK8" s="174"/>
      <c r="AL8" s="174"/>
      <c r="AM8" s="174"/>
      <c r="AN8" s="174"/>
    </row>
    <row r="9" spans="1:40" s="173" customFormat="1" ht="21.75" customHeight="1" x14ac:dyDescent="0.2">
      <c r="B9" s="184">
        <v>2</v>
      </c>
      <c r="C9" s="197"/>
      <c r="D9" s="198"/>
      <c r="E9" s="198"/>
      <c r="F9" s="199"/>
      <c r="G9" s="199"/>
      <c r="H9" s="199"/>
      <c r="I9" s="217"/>
      <c r="J9" s="200"/>
      <c r="K9" s="185">
        <f t="shared" ref="K9:K17" si="0">IF(J9="",0,IF(G9="Freezer",1.25,2.04))</f>
        <v>0</v>
      </c>
      <c r="L9" s="186">
        <f t="shared" ref="L9:L17" si="1">IF(J9="",0,8760)</f>
        <v>0</v>
      </c>
      <c r="M9" s="379">
        <f t="shared" ref="M9:M17" si="2">1/1000</f>
        <v>1E-3</v>
      </c>
      <c r="N9" s="212">
        <f t="shared" ref="N9:N17" si="3">IFERROR(ROUND(IF(F9="Retrofit",M9*(H9-I9)*(1+1/K9)*L9,0)*J9,2),"")</f>
        <v>0</v>
      </c>
      <c r="O9" s="213">
        <f t="shared" ref="O9:O17" si="4">IFERROR(ROUND(IF(N9=0,0,(N9/L9)*J9),4),"")</f>
        <v>0</v>
      </c>
      <c r="P9" s="174">
        <f>IFERROR(N9*'Project Summary'!$M$7+O9*'Project Summary'!$M$8,"")</f>
        <v>0</v>
      </c>
      <c r="Q9" s="183" t="str">
        <f>IFERROR(P9*'Project Summary'!$F$37/'Project Summary'!$E$37,"")</f>
        <v/>
      </c>
      <c r="R9" s="174"/>
      <c r="S9" s="174"/>
      <c r="T9" s="596"/>
      <c r="U9" s="596"/>
      <c r="V9" s="596"/>
      <c r="W9" s="596"/>
      <c r="X9" s="596"/>
      <c r="Y9" s="596"/>
      <c r="Z9" s="596"/>
      <c r="AA9" s="596"/>
      <c r="AB9" s="174"/>
      <c r="AC9" s="174"/>
      <c r="AD9" s="174"/>
      <c r="AE9" s="174"/>
      <c r="AF9" s="174"/>
      <c r="AG9" s="174"/>
      <c r="AH9" s="174"/>
      <c r="AI9" s="174"/>
      <c r="AJ9" s="174"/>
      <c r="AK9" s="174"/>
      <c r="AL9" s="174"/>
      <c r="AM9" s="174"/>
      <c r="AN9" s="174"/>
    </row>
    <row r="10" spans="1:40" s="173" customFormat="1" ht="21.75" customHeight="1" x14ac:dyDescent="0.2">
      <c r="B10" s="184">
        <v>3</v>
      </c>
      <c r="C10" s="197"/>
      <c r="D10" s="198"/>
      <c r="E10" s="198"/>
      <c r="F10" s="199"/>
      <c r="G10" s="199"/>
      <c r="H10" s="199"/>
      <c r="I10" s="217"/>
      <c r="J10" s="200"/>
      <c r="K10" s="185">
        <f t="shared" si="0"/>
        <v>0</v>
      </c>
      <c r="L10" s="186">
        <f t="shared" si="1"/>
        <v>0</v>
      </c>
      <c r="M10" s="379">
        <f t="shared" si="2"/>
        <v>1E-3</v>
      </c>
      <c r="N10" s="212">
        <f t="shared" si="3"/>
        <v>0</v>
      </c>
      <c r="O10" s="213">
        <f t="shared" si="4"/>
        <v>0</v>
      </c>
      <c r="P10" s="174">
        <f>IFERROR(N10*'Project Summary'!$M$7+O10*'Project Summary'!$M$8,"")</f>
        <v>0</v>
      </c>
      <c r="Q10" s="183" t="str">
        <f>IFERROR(P10*'Project Summary'!$F$37/'Project Summary'!$E$37,"")</f>
        <v/>
      </c>
      <c r="R10" s="174"/>
      <c r="S10" s="174"/>
      <c r="T10" s="596"/>
      <c r="U10" s="596"/>
      <c r="V10" s="596"/>
      <c r="W10" s="596"/>
      <c r="X10" s="596"/>
      <c r="Y10" s="596"/>
      <c r="Z10" s="596"/>
      <c r="AA10" s="596"/>
      <c r="AB10" s="174"/>
      <c r="AC10" s="174"/>
      <c r="AD10" s="174"/>
      <c r="AE10" s="174"/>
      <c r="AF10" s="174"/>
      <c r="AG10" s="174"/>
      <c r="AH10" s="174"/>
      <c r="AI10" s="174"/>
      <c r="AJ10" s="174"/>
      <c r="AK10" s="174"/>
      <c r="AL10" s="174"/>
      <c r="AM10" s="174"/>
      <c r="AN10" s="174"/>
    </row>
    <row r="11" spans="1:40" s="173" customFormat="1" ht="21.75" customHeight="1" x14ac:dyDescent="0.2">
      <c r="B11" s="184">
        <v>4</v>
      </c>
      <c r="C11" s="197"/>
      <c r="D11" s="198"/>
      <c r="E11" s="198"/>
      <c r="F11" s="199"/>
      <c r="G11" s="199"/>
      <c r="H11" s="199"/>
      <c r="I11" s="217"/>
      <c r="J11" s="200"/>
      <c r="K11" s="185">
        <f t="shared" si="0"/>
        <v>0</v>
      </c>
      <c r="L11" s="186">
        <f t="shared" si="1"/>
        <v>0</v>
      </c>
      <c r="M11" s="379">
        <f t="shared" si="2"/>
        <v>1E-3</v>
      </c>
      <c r="N11" s="212">
        <f t="shared" si="3"/>
        <v>0</v>
      </c>
      <c r="O11" s="213">
        <f t="shared" si="4"/>
        <v>0</v>
      </c>
      <c r="P11" s="174">
        <f>IFERROR(N11*'Project Summary'!$M$7+O11*'Project Summary'!$M$8,"")</f>
        <v>0</v>
      </c>
      <c r="Q11" s="183" t="str">
        <f>IFERROR(P11*'Project Summary'!$F$37/'Project Summary'!$E$37,"")</f>
        <v/>
      </c>
      <c r="R11" s="174"/>
      <c r="S11" s="174"/>
      <c r="T11" s="596"/>
      <c r="U11" s="596"/>
      <c r="V11" s="596"/>
      <c r="W11" s="596"/>
      <c r="X11" s="596"/>
      <c r="Y11" s="596"/>
      <c r="Z11" s="596"/>
      <c r="AA11" s="596"/>
      <c r="AB11" s="174"/>
      <c r="AC11" s="174"/>
      <c r="AD11" s="174"/>
      <c r="AE11" s="174"/>
      <c r="AF11" s="174"/>
      <c r="AG11" s="174"/>
      <c r="AH11" s="174"/>
      <c r="AI11" s="174"/>
      <c r="AJ11" s="174"/>
      <c r="AK11" s="174"/>
      <c r="AL11" s="174"/>
      <c r="AM11" s="174"/>
      <c r="AN11" s="174"/>
    </row>
    <row r="12" spans="1:40" s="173" customFormat="1" ht="21.75" customHeight="1" x14ac:dyDescent="0.2">
      <c r="B12" s="184">
        <v>5</v>
      </c>
      <c r="C12" s="197"/>
      <c r="D12" s="198"/>
      <c r="E12" s="198"/>
      <c r="F12" s="199"/>
      <c r="G12" s="199"/>
      <c r="H12" s="199"/>
      <c r="I12" s="217"/>
      <c r="J12" s="200"/>
      <c r="K12" s="185">
        <f t="shared" si="0"/>
        <v>0</v>
      </c>
      <c r="L12" s="186">
        <f t="shared" si="1"/>
        <v>0</v>
      </c>
      <c r="M12" s="379">
        <f t="shared" si="2"/>
        <v>1E-3</v>
      </c>
      <c r="N12" s="212">
        <f t="shared" si="3"/>
        <v>0</v>
      </c>
      <c r="O12" s="213">
        <f t="shared" si="4"/>
        <v>0</v>
      </c>
      <c r="P12" s="174">
        <f>IFERROR(N12*'Project Summary'!$M$7+O12*'Project Summary'!$M$8,"")</f>
        <v>0</v>
      </c>
      <c r="Q12" s="183" t="str">
        <f>IFERROR(P12*'Project Summary'!$F$37/'Project Summary'!$E$37,"")</f>
        <v/>
      </c>
      <c r="R12" s="174"/>
      <c r="S12" s="174"/>
      <c r="T12" s="596"/>
      <c r="U12" s="596"/>
      <c r="V12" s="596"/>
      <c r="W12" s="596"/>
      <c r="X12" s="596"/>
      <c r="Y12" s="596"/>
      <c r="Z12" s="596"/>
      <c r="AA12" s="596"/>
      <c r="AB12" s="174"/>
      <c r="AC12" s="174"/>
      <c r="AD12" s="174"/>
      <c r="AE12" s="174"/>
      <c r="AF12" s="174"/>
      <c r="AG12" s="174"/>
      <c r="AH12" s="174"/>
      <c r="AI12" s="174"/>
      <c r="AJ12" s="174"/>
      <c r="AK12" s="174"/>
      <c r="AL12" s="174"/>
      <c r="AM12" s="174"/>
      <c r="AN12" s="174"/>
    </row>
    <row r="13" spans="1:40" s="173" customFormat="1" ht="21.75" customHeight="1" x14ac:dyDescent="0.2">
      <c r="B13" s="184">
        <v>6</v>
      </c>
      <c r="C13" s="197"/>
      <c r="D13" s="198"/>
      <c r="E13" s="198"/>
      <c r="F13" s="199"/>
      <c r="G13" s="199"/>
      <c r="H13" s="199"/>
      <c r="I13" s="217"/>
      <c r="J13" s="200"/>
      <c r="K13" s="185">
        <f t="shared" si="0"/>
        <v>0</v>
      </c>
      <c r="L13" s="186">
        <f t="shared" si="1"/>
        <v>0</v>
      </c>
      <c r="M13" s="379">
        <f t="shared" si="2"/>
        <v>1E-3</v>
      </c>
      <c r="N13" s="212">
        <f t="shared" si="3"/>
        <v>0</v>
      </c>
      <c r="O13" s="213">
        <f t="shared" si="4"/>
        <v>0</v>
      </c>
      <c r="P13" s="174">
        <f>IFERROR(N13*'Project Summary'!$M$7+O13*'Project Summary'!$M$8,"")</f>
        <v>0</v>
      </c>
      <c r="Q13" s="183" t="str">
        <f>IFERROR(P13*'Project Summary'!$F$37/'Project Summary'!$E$37,"")</f>
        <v/>
      </c>
      <c r="R13" s="174"/>
      <c r="S13" s="174"/>
      <c r="T13" s="596"/>
      <c r="U13" s="596"/>
      <c r="V13" s="596"/>
      <c r="W13" s="596"/>
      <c r="X13" s="596"/>
      <c r="Y13" s="596"/>
      <c r="Z13" s="596"/>
      <c r="AA13" s="596"/>
      <c r="AB13" s="174"/>
      <c r="AC13" s="174"/>
      <c r="AD13" s="174"/>
      <c r="AE13" s="174"/>
      <c r="AF13" s="174"/>
      <c r="AG13" s="174"/>
      <c r="AH13" s="174"/>
      <c r="AI13" s="174"/>
      <c r="AJ13" s="174"/>
      <c r="AK13" s="174"/>
      <c r="AL13" s="174"/>
      <c r="AM13" s="174"/>
      <c r="AN13" s="174"/>
    </row>
    <row r="14" spans="1:40" s="173" customFormat="1" ht="21.75" customHeight="1" x14ac:dyDescent="0.2">
      <c r="B14" s="184">
        <v>7</v>
      </c>
      <c r="C14" s="197"/>
      <c r="D14" s="198"/>
      <c r="E14" s="198"/>
      <c r="F14" s="199"/>
      <c r="G14" s="199"/>
      <c r="H14" s="199"/>
      <c r="I14" s="217"/>
      <c r="J14" s="200"/>
      <c r="K14" s="185">
        <f t="shared" si="0"/>
        <v>0</v>
      </c>
      <c r="L14" s="186">
        <f t="shared" si="1"/>
        <v>0</v>
      </c>
      <c r="M14" s="379">
        <f t="shared" si="2"/>
        <v>1E-3</v>
      </c>
      <c r="N14" s="212">
        <f t="shared" si="3"/>
        <v>0</v>
      </c>
      <c r="O14" s="213">
        <f t="shared" si="4"/>
        <v>0</v>
      </c>
      <c r="P14" s="174">
        <f>IFERROR(N14*'Project Summary'!$M$7+O14*'Project Summary'!$M$8,"")</f>
        <v>0</v>
      </c>
      <c r="Q14" s="183" t="str">
        <f>IFERROR(P14*'Project Summary'!$F$37/'Project Summary'!$E$37,"")</f>
        <v/>
      </c>
      <c r="R14" s="174"/>
      <c r="S14" s="174"/>
      <c r="T14" s="596"/>
      <c r="U14" s="596"/>
      <c r="V14" s="596"/>
      <c r="W14" s="596"/>
      <c r="X14" s="596"/>
      <c r="Y14" s="596"/>
      <c r="Z14" s="596"/>
      <c r="AA14" s="596"/>
      <c r="AB14" s="174"/>
      <c r="AC14" s="174"/>
      <c r="AD14" s="174"/>
      <c r="AE14" s="174"/>
      <c r="AF14" s="174"/>
      <c r="AG14" s="174"/>
      <c r="AH14" s="174"/>
      <c r="AI14" s="174"/>
      <c r="AJ14" s="174"/>
      <c r="AK14" s="174"/>
      <c r="AL14" s="174"/>
      <c r="AM14" s="174"/>
      <c r="AN14" s="174"/>
    </row>
    <row r="15" spans="1:40" s="173" customFormat="1" ht="21.75" customHeight="1" x14ac:dyDescent="0.2">
      <c r="B15" s="184">
        <v>8</v>
      </c>
      <c r="C15" s="197"/>
      <c r="D15" s="198"/>
      <c r="E15" s="198"/>
      <c r="F15" s="199"/>
      <c r="G15" s="199"/>
      <c r="H15" s="199"/>
      <c r="I15" s="217"/>
      <c r="J15" s="200"/>
      <c r="K15" s="185">
        <f t="shared" si="0"/>
        <v>0</v>
      </c>
      <c r="L15" s="186">
        <f t="shared" si="1"/>
        <v>0</v>
      </c>
      <c r="M15" s="379">
        <f t="shared" si="2"/>
        <v>1E-3</v>
      </c>
      <c r="N15" s="212">
        <f t="shared" si="3"/>
        <v>0</v>
      </c>
      <c r="O15" s="213">
        <f t="shared" si="4"/>
        <v>0</v>
      </c>
      <c r="P15" s="174">
        <f>IFERROR(N15*'Project Summary'!$M$7+O15*'Project Summary'!$M$8,"")</f>
        <v>0</v>
      </c>
      <c r="Q15" s="183" t="str">
        <f>IFERROR(P15*'Project Summary'!$F$37/'Project Summary'!$E$37,"")</f>
        <v/>
      </c>
      <c r="R15" s="174"/>
      <c r="S15" s="174"/>
      <c r="T15" s="596"/>
      <c r="U15" s="596"/>
      <c r="V15" s="596"/>
      <c r="W15" s="596"/>
      <c r="X15" s="596"/>
      <c r="Y15" s="596"/>
      <c r="Z15" s="596"/>
      <c r="AA15" s="596"/>
      <c r="AB15" s="174"/>
      <c r="AC15" s="174"/>
      <c r="AD15" s="174"/>
      <c r="AE15" s="174"/>
      <c r="AF15" s="174"/>
      <c r="AG15" s="174"/>
      <c r="AH15" s="174"/>
      <c r="AI15" s="174"/>
      <c r="AJ15" s="174"/>
      <c r="AK15" s="174"/>
      <c r="AL15" s="174"/>
      <c r="AM15" s="174"/>
      <c r="AN15" s="174"/>
    </row>
    <row r="16" spans="1:40" s="173" customFormat="1" ht="21.75" customHeight="1" x14ac:dyDescent="0.2">
      <c r="B16" s="184">
        <v>9</v>
      </c>
      <c r="C16" s="197"/>
      <c r="D16" s="198"/>
      <c r="E16" s="198"/>
      <c r="F16" s="199"/>
      <c r="G16" s="199"/>
      <c r="H16" s="199"/>
      <c r="I16" s="217"/>
      <c r="J16" s="200"/>
      <c r="K16" s="185">
        <f t="shared" si="0"/>
        <v>0</v>
      </c>
      <c r="L16" s="186">
        <f t="shared" si="1"/>
        <v>0</v>
      </c>
      <c r="M16" s="379">
        <f t="shared" si="2"/>
        <v>1E-3</v>
      </c>
      <c r="N16" s="212">
        <f t="shared" si="3"/>
        <v>0</v>
      </c>
      <c r="O16" s="213">
        <f t="shared" si="4"/>
        <v>0</v>
      </c>
      <c r="P16" s="174">
        <f>IFERROR(N16*'Project Summary'!$M$7+O16*'Project Summary'!$M$8,"")</f>
        <v>0</v>
      </c>
      <c r="Q16" s="183" t="str">
        <f>IFERROR(P16*'Project Summary'!$F$37/'Project Summary'!$E$37,"")</f>
        <v/>
      </c>
      <c r="R16" s="174"/>
      <c r="S16" s="174"/>
      <c r="T16" s="596"/>
      <c r="U16" s="596"/>
      <c r="V16" s="596"/>
      <c r="W16" s="596"/>
      <c r="X16" s="596"/>
      <c r="Y16" s="596"/>
      <c r="Z16" s="596"/>
      <c r="AA16" s="596"/>
      <c r="AB16" s="174"/>
      <c r="AC16" s="174"/>
      <c r="AD16" s="174"/>
      <c r="AE16" s="174"/>
      <c r="AF16" s="174"/>
      <c r="AG16" s="174"/>
      <c r="AH16" s="174"/>
      <c r="AI16" s="174"/>
      <c r="AJ16" s="174"/>
      <c r="AK16" s="174"/>
      <c r="AL16" s="174"/>
      <c r="AM16" s="174"/>
      <c r="AN16" s="174"/>
    </row>
    <row r="17" spans="2:40" s="173" customFormat="1" ht="21.75" customHeight="1" thickBot="1" x14ac:dyDescent="0.25">
      <c r="B17" s="188">
        <v>10</v>
      </c>
      <c r="C17" s="202"/>
      <c r="D17" s="203"/>
      <c r="E17" s="203"/>
      <c r="F17" s="205"/>
      <c r="G17" s="205"/>
      <c r="H17" s="205"/>
      <c r="I17" s="234"/>
      <c r="J17" s="206"/>
      <c r="K17" s="189">
        <f t="shared" si="0"/>
        <v>0</v>
      </c>
      <c r="L17" s="190">
        <f t="shared" si="1"/>
        <v>0</v>
      </c>
      <c r="M17" s="380">
        <f t="shared" si="2"/>
        <v>1E-3</v>
      </c>
      <c r="N17" s="214">
        <f t="shared" si="3"/>
        <v>0</v>
      </c>
      <c r="O17" s="215">
        <f t="shared" si="4"/>
        <v>0</v>
      </c>
      <c r="P17" s="174">
        <f>IFERROR(N17*'Project Summary'!$M$7+O17*'Project Summary'!$M$8,"")</f>
        <v>0</v>
      </c>
      <c r="Q17" s="354" t="str">
        <f>IFERROR(P17*'Project Summary'!$F$37/'Project Summary'!$E$37,"")</f>
        <v/>
      </c>
      <c r="R17" s="174"/>
      <c r="S17" s="174"/>
      <c r="T17" s="596"/>
      <c r="U17" s="596"/>
      <c r="V17" s="596"/>
      <c r="W17" s="596"/>
      <c r="X17" s="596"/>
      <c r="Y17" s="596"/>
      <c r="Z17" s="596"/>
      <c r="AA17" s="596"/>
      <c r="AB17" s="174"/>
      <c r="AC17" s="174"/>
      <c r="AD17" s="174"/>
      <c r="AE17" s="174"/>
      <c r="AF17" s="174"/>
      <c r="AG17" s="174"/>
      <c r="AH17" s="174"/>
      <c r="AI17" s="174"/>
      <c r="AJ17" s="174"/>
      <c r="AK17" s="174"/>
      <c r="AL17" s="174"/>
      <c r="AM17" s="174"/>
      <c r="AN17" s="174"/>
    </row>
    <row r="18" spans="2:40" s="173" customFormat="1" ht="22.15" customHeight="1" x14ac:dyDescent="0.2">
      <c r="B18" s="174"/>
      <c r="C18" s="174"/>
      <c r="D18" s="174"/>
      <c r="E18" s="174"/>
      <c r="F18" s="174"/>
      <c r="G18" s="174"/>
      <c r="H18" s="174"/>
      <c r="I18" s="174"/>
      <c r="J18" s="174"/>
      <c r="K18" s="174"/>
      <c r="L18" s="174"/>
      <c r="M18" s="174"/>
      <c r="N18" s="174"/>
      <c r="O18" s="174"/>
      <c r="P18" s="174"/>
      <c r="Q18" s="174"/>
      <c r="R18" s="174"/>
      <c r="S18" s="174"/>
      <c r="T18" s="596"/>
      <c r="U18" s="596"/>
      <c r="V18" s="596"/>
      <c r="W18" s="596"/>
      <c r="X18" s="596"/>
      <c r="Y18" s="596"/>
      <c r="Z18" s="596"/>
      <c r="AA18" s="596"/>
      <c r="AB18" s="174"/>
      <c r="AC18" s="174"/>
      <c r="AD18" s="174"/>
      <c r="AE18" s="174"/>
      <c r="AF18" s="174"/>
      <c r="AG18" s="174"/>
      <c r="AH18" s="174"/>
      <c r="AI18" s="174"/>
      <c r="AJ18" s="174"/>
      <c r="AK18" s="174"/>
      <c r="AL18" s="174"/>
      <c r="AM18" s="174"/>
      <c r="AN18" s="174"/>
    </row>
    <row r="19" spans="2:40" s="173" customFormat="1" ht="22.15" customHeight="1" x14ac:dyDescent="0.2">
      <c r="B19" s="174"/>
      <c r="C19" s="174"/>
      <c r="D19" s="174"/>
      <c r="E19" s="174"/>
      <c r="F19" s="174"/>
      <c r="G19" s="174"/>
      <c r="H19" s="174"/>
      <c r="I19" s="174"/>
      <c r="J19" s="174"/>
      <c r="K19" s="174"/>
      <c r="L19" s="174"/>
      <c r="M19" s="174"/>
      <c r="N19" s="174"/>
      <c r="O19" s="174"/>
      <c r="P19" s="174"/>
      <c r="Q19" s="174"/>
      <c r="R19" s="174"/>
      <c r="S19" s="174"/>
      <c r="T19" s="596"/>
      <c r="U19" s="596"/>
      <c r="V19" s="596"/>
      <c r="W19" s="596"/>
      <c r="X19" s="596"/>
      <c r="Y19" s="596"/>
      <c r="Z19" s="596"/>
      <c r="AA19" s="596"/>
      <c r="AB19" s="174"/>
      <c r="AC19" s="174"/>
      <c r="AD19" s="174"/>
      <c r="AE19" s="174"/>
      <c r="AF19" s="174"/>
      <c r="AG19" s="174"/>
      <c r="AH19" s="174"/>
      <c r="AI19" s="174"/>
      <c r="AJ19" s="174"/>
      <c r="AK19" s="174"/>
      <c r="AL19" s="174"/>
      <c r="AM19" s="174"/>
      <c r="AN19" s="174"/>
    </row>
    <row r="20" spans="2:40" ht="9" customHeight="1" x14ac:dyDescent="0.2">
      <c r="B20" s="174"/>
      <c r="C20" s="174"/>
      <c r="D20" s="174"/>
      <c r="E20" s="174"/>
      <c r="F20" s="174"/>
      <c r="G20" s="174"/>
      <c r="H20" s="174"/>
      <c r="I20" s="174"/>
      <c r="J20" s="174"/>
      <c r="K20" s="174"/>
      <c r="L20" s="174"/>
      <c r="M20" s="174"/>
      <c r="N20" s="174"/>
      <c r="O20" s="174"/>
      <c r="P20" s="174"/>
      <c r="Q20" s="174"/>
      <c r="R20" s="174"/>
      <c r="S20" s="174"/>
      <c r="T20" s="596"/>
      <c r="U20" s="596"/>
      <c r="V20" s="596"/>
      <c r="W20" s="596"/>
      <c r="X20" s="596"/>
      <c r="Y20" s="596"/>
      <c r="Z20" s="596"/>
      <c r="AA20" s="596"/>
      <c r="AB20" s="174"/>
      <c r="AC20" s="174"/>
      <c r="AD20" s="174"/>
      <c r="AE20" s="174"/>
      <c r="AF20" s="174"/>
      <c r="AG20" s="174"/>
      <c r="AH20" s="174"/>
      <c r="AI20" s="174"/>
      <c r="AJ20" s="174"/>
      <c r="AK20" s="174"/>
      <c r="AL20" s="174"/>
      <c r="AM20" s="174"/>
      <c r="AN20" s="174"/>
    </row>
    <row r="21" spans="2:40" x14ac:dyDescent="0.2">
      <c r="B21" s="174"/>
      <c r="C21" s="174"/>
      <c r="D21" s="174"/>
      <c r="E21" s="174"/>
      <c r="F21" s="174"/>
      <c r="G21" s="174"/>
      <c r="H21" s="174"/>
      <c r="I21" s="174"/>
      <c r="J21" s="174"/>
      <c r="K21" s="174"/>
      <c r="L21" s="174"/>
      <c r="M21" s="174"/>
      <c r="N21" s="174"/>
      <c r="O21" s="174"/>
      <c r="P21" s="174"/>
      <c r="Q21" s="174"/>
      <c r="R21" s="174"/>
      <c r="S21" s="174"/>
      <c r="T21" s="174"/>
      <c r="U21" s="174"/>
      <c r="V21" s="174"/>
      <c r="W21" s="174"/>
      <c r="X21" s="174"/>
      <c r="Y21" s="174"/>
      <c r="Z21" s="174"/>
      <c r="AA21" s="174"/>
      <c r="AB21" s="174"/>
      <c r="AC21" s="174"/>
      <c r="AD21" s="174"/>
      <c r="AE21" s="174"/>
      <c r="AF21" s="174"/>
      <c r="AG21" s="174"/>
      <c r="AH21" s="174"/>
      <c r="AI21" s="174"/>
      <c r="AJ21" s="174"/>
      <c r="AK21" s="174"/>
      <c r="AL21" s="174"/>
      <c r="AM21" s="174"/>
      <c r="AN21" s="174"/>
    </row>
    <row r="22" spans="2:40" x14ac:dyDescent="0.2">
      <c r="B22" s="174"/>
      <c r="C22" s="174"/>
      <c r="D22" s="174"/>
      <c r="E22" s="174"/>
      <c r="F22" s="174"/>
      <c r="G22" s="174"/>
      <c r="H22" s="174"/>
      <c r="I22" s="174"/>
      <c r="J22" s="174"/>
      <c r="K22" s="174"/>
      <c r="L22" s="174"/>
      <c r="M22" s="174"/>
      <c r="N22" s="174"/>
      <c r="O22" s="174"/>
      <c r="P22" s="174"/>
      <c r="Q22" s="174"/>
      <c r="R22" s="174"/>
      <c r="S22" s="174"/>
      <c r="T22" s="174"/>
      <c r="U22" s="174"/>
      <c r="V22" s="174"/>
      <c r="W22" s="174"/>
      <c r="X22" s="174"/>
      <c r="Y22" s="174"/>
      <c r="Z22" s="174"/>
      <c r="AA22" s="174"/>
      <c r="AB22" s="174"/>
      <c r="AC22" s="174"/>
      <c r="AD22" s="174"/>
      <c r="AE22" s="174"/>
      <c r="AF22" s="174"/>
      <c r="AG22" s="174"/>
      <c r="AH22" s="174"/>
      <c r="AI22" s="174"/>
      <c r="AJ22" s="174"/>
      <c r="AK22" s="174"/>
      <c r="AL22" s="174"/>
      <c r="AM22" s="174"/>
      <c r="AN22" s="174"/>
    </row>
    <row r="23" spans="2:40" x14ac:dyDescent="0.2">
      <c r="B23" s="174"/>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174"/>
      <c r="AB23" s="174"/>
      <c r="AC23" s="174"/>
      <c r="AD23" s="174"/>
      <c r="AE23" s="174"/>
      <c r="AF23" s="174"/>
      <c r="AG23" s="174"/>
      <c r="AH23" s="174"/>
      <c r="AI23" s="174"/>
      <c r="AJ23" s="174"/>
      <c r="AK23" s="174"/>
      <c r="AL23" s="174"/>
      <c r="AM23" s="174"/>
      <c r="AN23" s="174"/>
    </row>
    <row r="24" spans="2:40" x14ac:dyDescent="0.2">
      <c r="B24" s="174"/>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174"/>
      <c r="AB24" s="174"/>
      <c r="AC24" s="174"/>
      <c r="AD24" s="174"/>
      <c r="AE24" s="174"/>
      <c r="AF24" s="174"/>
      <c r="AG24" s="174"/>
      <c r="AH24" s="174"/>
      <c r="AI24" s="174"/>
      <c r="AJ24" s="174"/>
      <c r="AK24" s="174"/>
      <c r="AL24" s="174"/>
      <c r="AM24" s="174"/>
      <c r="AN24" s="174"/>
    </row>
    <row r="25" spans="2:40" x14ac:dyDescent="0.2">
      <c r="B25" s="174"/>
      <c r="C25" s="174"/>
      <c r="D25" s="174"/>
      <c r="E25" s="174"/>
      <c r="F25" s="174"/>
      <c r="G25" s="174"/>
      <c r="H25" s="174"/>
      <c r="I25" s="174"/>
      <c r="J25" s="174"/>
      <c r="K25" s="174"/>
      <c r="L25" s="174"/>
      <c r="M25" s="174"/>
      <c r="N25" s="174"/>
      <c r="O25" s="174"/>
      <c r="P25" s="174"/>
      <c r="Q25" s="174"/>
      <c r="R25" s="174"/>
      <c r="S25" s="174"/>
      <c r="T25" s="174"/>
      <c r="U25" s="174"/>
      <c r="V25" s="174"/>
      <c r="W25" s="174"/>
      <c r="X25" s="174"/>
      <c r="Y25" s="174"/>
      <c r="Z25" s="174"/>
      <c r="AA25" s="174"/>
      <c r="AB25" s="174"/>
      <c r="AC25" s="174"/>
      <c r="AD25" s="174"/>
      <c r="AE25" s="174"/>
      <c r="AF25" s="174"/>
      <c r="AG25" s="174"/>
      <c r="AH25" s="174"/>
      <c r="AI25" s="174"/>
      <c r="AJ25" s="174"/>
      <c r="AK25" s="174"/>
      <c r="AL25" s="174"/>
      <c r="AM25" s="174"/>
      <c r="AN25" s="174"/>
    </row>
    <row r="26" spans="2:40" x14ac:dyDescent="0.2">
      <c r="B26" s="174"/>
      <c r="C26" s="174"/>
      <c r="D26" s="174"/>
      <c r="E26" s="174"/>
      <c r="F26" s="174"/>
      <c r="G26" s="174"/>
      <c r="H26" s="174"/>
      <c r="I26" s="174"/>
      <c r="J26" s="174"/>
      <c r="K26" s="174"/>
      <c r="L26" s="174"/>
      <c r="M26" s="174"/>
      <c r="N26" s="174"/>
      <c r="O26" s="174"/>
      <c r="P26" s="174"/>
      <c r="Q26" s="174"/>
      <c r="R26" s="174"/>
      <c r="S26" s="174"/>
      <c r="T26" s="174"/>
      <c r="U26" s="174"/>
      <c r="V26" s="174"/>
      <c r="W26" s="174"/>
      <c r="X26" s="174"/>
      <c r="Y26" s="174"/>
      <c r="Z26" s="174"/>
      <c r="AA26" s="174"/>
      <c r="AB26" s="174"/>
      <c r="AC26" s="174"/>
      <c r="AD26" s="174"/>
      <c r="AE26" s="174"/>
      <c r="AF26" s="174"/>
      <c r="AG26" s="174"/>
      <c r="AH26" s="174"/>
      <c r="AI26" s="174"/>
      <c r="AJ26" s="174"/>
      <c r="AK26" s="174"/>
      <c r="AL26" s="174"/>
      <c r="AM26" s="174"/>
      <c r="AN26" s="174"/>
    </row>
    <row r="27" spans="2:40" x14ac:dyDescent="0.2">
      <c r="B27" s="174"/>
      <c r="C27" s="174"/>
      <c r="D27" s="174"/>
      <c r="E27" s="174"/>
      <c r="F27" s="174"/>
      <c r="G27" s="174"/>
      <c r="H27" s="174"/>
      <c r="I27" s="174"/>
      <c r="J27" s="174"/>
      <c r="K27" s="174"/>
      <c r="L27" s="174"/>
      <c r="M27" s="174"/>
      <c r="N27" s="174"/>
      <c r="O27" s="174"/>
      <c r="P27" s="174"/>
      <c r="Q27" s="174"/>
      <c r="R27" s="174"/>
      <c r="S27" s="174"/>
      <c r="T27" s="174"/>
      <c r="U27" s="174"/>
      <c r="V27" s="174"/>
      <c r="W27" s="174"/>
      <c r="X27" s="174"/>
      <c r="Y27" s="174"/>
      <c r="Z27" s="174"/>
      <c r="AA27" s="174"/>
      <c r="AB27" s="174"/>
      <c r="AC27" s="174"/>
      <c r="AD27" s="174"/>
      <c r="AE27" s="174"/>
      <c r="AF27" s="174"/>
      <c r="AG27" s="174"/>
      <c r="AH27" s="174"/>
      <c r="AI27" s="174"/>
      <c r="AJ27" s="174"/>
      <c r="AK27" s="174"/>
      <c r="AL27" s="174"/>
      <c r="AM27" s="174"/>
      <c r="AN27" s="174"/>
    </row>
    <row r="28" spans="2:40" x14ac:dyDescent="0.2">
      <c r="B28" s="174"/>
      <c r="C28" s="174"/>
      <c r="D28" s="174"/>
      <c r="E28" s="174"/>
      <c r="F28" s="174"/>
      <c r="G28" s="174"/>
      <c r="H28" s="174"/>
      <c r="I28" s="174"/>
      <c r="J28" s="174"/>
      <c r="K28" s="174"/>
      <c r="L28" s="174"/>
      <c r="M28" s="174"/>
      <c r="N28" s="174"/>
      <c r="O28" s="174"/>
      <c r="P28" s="174"/>
      <c r="Q28" s="174"/>
      <c r="R28" s="174"/>
      <c r="S28" s="174"/>
      <c r="T28" s="174"/>
      <c r="U28" s="174"/>
      <c r="V28" s="174"/>
      <c r="W28" s="174"/>
      <c r="X28" s="174"/>
      <c r="Y28" s="174"/>
      <c r="Z28" s="174"/>
      <c r="AA28" s="174"/>
      <c r="AB28" s="174"/>
      <c r="AC28" s="174"/>
      <c r="AD28" s="174"/>
      <c r="AE28" s="174"/>
      <c r="AF28" s="174"/>
      <c r="AG28" s="174"/>
      <c r="AH28" s="174"/>
      <c r="AI28" s="174"/>
      <c r="AJ28" s="174"/>
      <c r="AK28" s="174"/>
      <c r="AL28" s="174"/>
      <c r="AM28" s="174"/>
      <c r="AN28" s="174"/>
    </row>
    <row r="29" spans="2:40" x14ac:dyDescent="0.2">
      <c r="B29" s="174"/>
      <c r="C29" s="174"/>
      <c r="D29" s="174"/>
      <c r="E29" s="174"/>
      <c r="F29" s="174"/>
      <c r="G29" s="174"/>
      <c r="H29" s="174"/>
      <c r="I29" s="174"/>
      <c r="J29" s="174"/>
      <c r="K29" s="174"/>
      <c r="L29" s="174"/>
      <c r="M29" s="174"/>
      <c r="N29" s="174"/>
      <c r="O29" s="174"/>
      <c r="P29" s="174"/>
      <c r="Q29" s="174"/>
      <c r="R29" s="174"/>
      <c r="S29" s="174"/>
      <c r="T29" s="174"/>
      <c r="U29" s="174"/>
      <c r="V29" s="174"/>
      <c r="W29" s="174"/>
      <c r="X29" s="174"/>
      <c r="Y29" s="174"/>
      <c r="Z29" s="174"/>
      <c r="AA29" s="174"/>
      <c r="AB29" s="174"/>
      <c r="AC29" s="174"/>
      <c r="AD29" s="174"/>
      <c r="AE29" s="174"/>
      <c r="AF29" s="174"/>
      <c r="AG29" s="174"/>
      <c r="AH29" s="174"/>
      <c r="AI29" s="174"/>
      <c r="AJ29" s="174"/>
      <c r="AK29" s="174"/>
      <c r="AL29" s="174"/>
      <c r="AM29" s="174"/>
      <c r="AN29" s="174"/>
    </row>
    <row r="30" spans="2:40" x14ac:dyDescent="0.2">
      <c r="B30" s="174"/>
      <c r="C30" s="174"/>
      <c r="D30" s="174"/>
      <c r="E30" s="174"/>
      <c r="F30" s="174"/>
      <c r="G30" s="174"/>
      <c r="H30" s="174"/>
      <c r="I30" s="174"/>
      <c r="J30" s="174"/>
      <c r="K30" s="174"/>
      <c r="L30" s="174"/>
      <c r="M30" s="174"/>
      <c r="N30" s="174"/>
      <c r="O30" s="174"/>
      <c r="P30" s="174"/>
      <c r="Q30" s="174"/>
      <c r="R30" s="174"/>
      <c r="S30" s="174"/>
      <c r="T30" s="174"/>
      <c r="U30" s="174"/>
      <c r="V30" s="174"/>
      <c r="W30" s="174"/>
      <c r="X30" s="174"/>
      <c r="Y30" s="174"/>
      <c r="Z30" s="174"/>
      <c r="AA30" s="174"/>
      <c r="AB30" s="174"/>
      <c r="AC30" s="174"/>
      <c r="AD30" s="174"/>
      <c r="AE30" s="174"/>
      <c r="AF30" s="174"/>
      <c r="AG30" s="174"/>
      <c r="AH30" s="174"/>
      <c r="AI30" s="174"/>
      <c r="AJ30" s="174"/>
      <c r="AK30" s="174"/>
      <c r="AL30" s="174"/>
      <c r="AM30" s="174"/>
      <c r="AN30" s="174"/>
    </row>
    <row r="31" spans="2:40" x14ac:dyDescent="0.2">
      <c r="B31" s="174"/>
      <c r="C31" s="174"/>
      <c r="D31" s="174"/>
      <c r="E31" s="174"/>
      <c r="F31" s="174"/>
      <c r="G31" s="174"/>
      <c r="H31" s="174"/>
      <c r="I31" s="174"/>
      <c r="J31" s="174"/>
      <c r="K31" s="174"/>
      <c r="L31" s="174"/>
      <c r="M31" s="174"/>
      <c r="N31" s="174"/>
      <c r="O31" s="174"/>
      <c r="P31" s="174"/>
      <c r="Q31" s="174"/>
      <c r="R31" s="174"/>
      <c r="S31" s="174"/>
      <c r="T31" s="174"/>
      <c r="U31" s="174"/>
      <c r="V31" s="174"/>
      <c r="W31" s="174"/>
      <c r="X31" s="174"/>
      <c r="Y31" s="174"/>
      <c r="Z31" s="174"/>
      <c r="AA31" s="174"/>
      <c r="AB31" s="174"/>
      <c r="AC31" s="174"/>
      <c r="AD31" s="174"/>
      <c r="AE31" s="174"/>
      <c r="AF31" s="174"/>
      <c r="AG31" s="174"/>
      <c r="AH31" s="174"/>
      <c r="AI31" s="174"/>
      <c r="AJ31" s="174"/>
      <c r="AK31" s="174"/>
      <c r="AL31" s="174"/>
      <c r="AM31" s="174"/>
      <c r="AN31" s="174"/>
    </row>
    <row r="32" spans="2:40" x14ac:dyDescent="0.2">
      <c r="B32" s="174"/>
      <c r="C32" s="174"/>
      <c r="D32" s="174"/>
      <c r="E32" s="174"/>
      <c r="F32" s="174"/>
      <c r="G32" s="174"/>
      <c r="H32" s="174"/>
      <c r="I32" s="174"/>
      <c r="J32" s="174"/>
      <c r="K32" s="174"/>
      <c r="L32" s="174"/>
      <c r="M32" s="174"/>
      <c r="N32" s="174"/>
      <c r="O32" s="174"/>
      <c r="P32" s="174"/>
      <c r="Q32" s="174"/>
      <c r="R32" s="174"/>
      <c r="S32" s="174"/>
      <c r="T32" s="174"/>
      <c r="U32" s="174"/>
      <c r="V32" s="174"/>
      <c r="W32" s="174"/>
      <c r="X32" s="174"/>
      <c r="Y32" s="174"/>
      <c r="Z32" s="174"/>
      <c r="AA32" s="174"/>
      <c r="AB32" s="174"/>
      <c r="AC32" s="174"/>
      <c r="AD32" s="174"/>
      <c r="AE32" s="174"/>
      <c r="AF32" s="174"/>
      <c r="AG32" s="174"/>
      <c r="AH32" s="174"/>
      <c r="AI32" s="174"/>
      <c r="AJ32" s="174"/>
      <c r="AK32" s="174"/>
      <c r="AL32" s="174"/>
      <c r="AM32" s="174"/>
      <c r="AN32" s="174"/>
    </row>
    <row r="33" spans="2:40" x14ac:dyDescent="0.2">
      <c r="B33" s="174"/>
      <c r="C33" s="174"/>
      <c r="D33" s="174"/>
      <c r="E33" s="174"/>
      <c r="F33" s="174"/>
      <c r="G33" s="174"/>
      <c r="H33" s="174"/>
      <c r="I33" s="174"/>
      <c r="J33" s="174"/>
      <c r="K33" s="174"/>
      <c r="L33" s="174"/>
      <c r="M33" s="174"/>
      <c r="N33" s="174"/>
      <c r="O33" s="174"/>
      <c r="P33" s="174"/>
      <c r="Q33" s="174"/>
      <c r="R33" s="174"/>
      <c r="S33" s="174"/>
      <c r="T33" s="174"/>
      <c r="U33" s="174"/>
      <c r="V33" s="174"/>
      <c r="W33" s="174"/>
      <c r="X33" s="174"/>
      <c r="Y33" s="174"/>
      <c r="Z33" s="174"/>
      <c r="AA33" s="174"/>
      <c r="AB33" s="174"/>
      <c r="AC33" s="174"/>
      <c r="AD33" s="174"/>
      <c r="AE33" s="174"/>
      <c r="AF33" s="174"/>
      <c r="AG33" s="174"/>
      <c r="AH33" s="174"/>
      <c r="AI33" s="174"/>
      <c r="AJ33" s="174"/>
      <c r="AK33" s="174"/>
      <c r="AL33" s="174"/>
      <c r="AM33" s="174"/>
      <c r="AN33" s="174"/>
    </row>
    <row r="34" spans="2:40" x14ac:dyDescent="0.2">
      <c r="B34" s="174"/>
      <c r="C34" s="174"/>
      <c r="D34" s="174"/>
      <c r="E34" s="174"/>
      <c r="F34" s="174"/>
      <c r="G34" s="174"/>
      <c r="H34" s="174"/>
      <c r="I34" s="174"/>
      <c r="J34" s="174"/>
      <c r="K34" s="174"/>
      <c r="L34" s="174"/>
      <c r="M34" s="174"/>
      <c r="N34" s="174"/>
      <c r="O34" s="174"/>
      <c r="P34" s="174"/>
      <c r="Q34" s="174"/>
      <c r="R34" s="174"/>
      <c r="S34" s="174"/>
      <c r="T34" s="174"/>
      <c r="U34" s="174"/>
      <c r="V34" s="174"/>
      <c r="W34" s="174"/>
      <c r="X34" s="174"/>
      <c r="Y34" s="174"/>
      <c r="Z34" s="174"/>
      <c r="AA34" s="174"/>
      <c r="AB34" s="174"/>
      <c r="AC34" s="174"/>
      <c r="AD34" s="174"/>
      <c r="AE34" s="174"/>
      <c r="AF34" s="174"/>
      <c r="AG34" s="174"/>
      <c r="AH34" s="174"/>
      <c r="AI34" s="174"/>
      <c r="AJ34" s="174"/>
      <c r="AK34" s="174"/>
      <c r="AL34" s="174"/>
      <c r="AM34" s="174"/>
      <c r="AN34" s="174"/>
    </row>
    <row r="35" spans="2:40" x14ac:dyDescent="0.2">
      <c r="B35" s="174"/>
      <c r="C35" s="174"/>
      <c r="D35" s="174"/>
      <c r="E35" s="174"/>
      <c r="F35" s="174"/>
      <c r="G35" s="174"/>
      <c r="H35" s="174"/>
      <c r="I35" s="174"/>
      <c r="J35" s="174"/>
      <c r="K35" s="174"/>
      <c r="L35" s="174"/>
      <c r="M35" s="174"/>
      <c r="N35" s="174"/>
      <c r="O35" s="174"/>
      <c r="P35" s="174"/>
      <c r="Q35" s="174"/>
      <c r="R35" s="174"/>
      <c r="S35" s="174"/>
      <c r="T35" s="174"/>
      <c r="U35" s="174"/>
      <c r="V35" s="174"/>
      <c r="W35" s="174"/>
      <c r="X35" s="174"/>
      <c r="Y35" s="174"/>
      <c r="Z35" s="174"/>
      <c r="AA35" s="174"/>
      <c r="AB35" s="174"/>
      <c r="AC35" s="174"/>
      <c r="AD35" s="174"/>
      <c r="AE35" s="174"/>
      <c r="AF35" s="174"/>
      <c r="AG35" s="174"/>
      <c r="AH35" s="174"/>
      <c r="AI35" s="174"/>
      <c r="AJ35" s="174"/>
      <c r="AK35" s="174"/>
      <c r="AL35" s="174"/>
      <c r="AM35" s="174"/>
      <c r="AN35" s="174"/>
    </row>
    <row r="36" spans="2:40" x14ac:dyDescent="0.2">
      <c r="B36" s="174"/>
      <c r="C36" s="174"/>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4"/>
      <c r="AM36" s="174"/>
      <c r="AN36" s="174"/>
    </row>
    <row r="37" spans="2:40" x14ac:dyDescent="0.2">
      <c r="B37" s="174"/>
      <c r="C37" s="174"/>
      <c r="D37" s="174"/>
      <c r="E37" s="174"/>
      <c r="F37" s="174"/>
      <c r="G37" s="174"/>
      <c r="H37" s="174"/>
      <c r="I37" s="174"/>
      <c r="J37" s="174"/>
      <c r="K37" s="174"/>
      <c r="L37" s="174"/>
      <c r="M37" s="174"/>
      <c r="N37" s="174"/>
      <c r="O37" s="174"/>
      <c r="P37" s="174"/>
      <c r="Q37" s="174"/>
      <c r="R37" s="174"/>
      <c r="S37" s="174"/>
      <c r="T37" s="174"/>
      <c r="U37" s="174"/>
      <c r="V37" s="174"/>
      <c r="W37" s="174"/>
      <c r="X37" s="174"/>
      <c r="Y37" s="174"/>
      <c r="Z37" s="174"/>
      <c r="AA37" s="174"/>
      <c r="AB37" s="174"/>
      <c r="AC37" s="174"/>
      <c r="AD37" s="174"/>
      <c r="AE37" s="174"/>
      <c r="AF37" s="174"/>
      <c r="AG37" s="174"/>
      <c r="AH37" s="174"/>
      <c r="AI37" s="174"/>
      <c r="AJ37" s="174"/>
      <c r="AK37" s="174"/>
      <c r="AL37" s="174"/>
      <c r="AM37" s="174"/>
      <c r="AN37" s="174"/>
    </row>
    <row r="38" spans="2:40" x14ac:dyDescent="0.2">
      <c r="B38" s="174"/>
      <c r="C38" s="174"/>
      <c r="D38" s="174"/>
      <c r="E38" s="174"/>
      <c r="F38" s="174"/>
      <c r="G38" s="174"/>
      <c r="H38" s="174"/>
      <c r="I38" s="174"/>
      <c r="J38" s="174"/>
      <c r="K38" s="174"/>
      <c r="L38" s="174"/>
      <c r="M38" s="174"/>
      <c r="N38" s="174"/>
      <c r="O38" s="174"/>
      <c r="P38" s="174"/>
      <c r="Q38" s="174"/>
      <c r="R38" s="174"/>
      <c r="S38" s="174"/>
      <c r="T38" s="174"/>
      <c r="U38" s="174"/>
      <c r="V38" s="174"/>
      <c r="W38" s="174"/>
      <c r="X38" s="174"/>
      <c r="Y38" s="174"/>
      <c r="Z38" s="174"/>
      <c r="AA38" s="174"/>
      <c r="AB38" s="174"/>
      <c r="AC38" s="174"/>
      <c r="AD38" s="174"/>
      <c r="AE38" s="174"/>
      <c r="AF38" s="174"/>
      <c r="AG38" s="174"/>
      <c r="AH38" s="174"/>
      <c r="AI38" s="174"/>
      <c r="AJ38" s="174"/>
      <c r="AK38" s="174"/>
      <c r="AL38" s="174"/>
      <c r="AM38" s="174"/>
      <c r="AN38" s="174"/>
    </row>
    <row r="39" spans="2:40" x14ac:dyDescent="0.2">
      <c r="B39" s="174"/>
      <c r="C39" s="174"/>
      <c r="D39" s="174"/>
      <c r="E39" s="174"/>
      <c r="F39" s="174"/>
      <c r="G39" s="174"/>
      <c r="H39" s="174"/>
      <c r="I39" s="174"/>
      <c r="J39" s="174"/>
      <c r="K39" s="174"/>
      <c r="L39" s="174"/>
      <c r="M39" s="174"/>
      <c r="N39" s="174"/>
      <c r="O39" s="174"/>
      <c r="P39" s="174"/>
      <c r="Q39" s="174"/>
      <c r="R39" s="174"/>
      <c r="S39" s="174"/>
      <c r="T39" s="174"/>
      <c r="U39" s="174"/>
      <c r="V39" s="174"/>
      <c r="W39" s="174"/>
      <c r="X39" s="174"/>
      <c r="Y39" s="174"/>
      <c r="Z39" s="174"/>
      <c r="AA39" s="174"/>
      <c r="AB39" s="174"/>
      <c r="AC39" s="174"/>
      <c r="AD39" s="174"/>
      <c r="AE39" s="174"/>
      <c r="AF39" s="174"/>
      <c r="AG39" s="174"/>
      <c r="AH39" s="174"/>
      <c r="AI39" s="174"/>
      <c r="AJ39" s="174"/>
      <c r="AK39" s="174"/>
      <c r="AL39" s="174"/>
      <c r="AM39" s="174"/>
      <c r="AN39" s="174"/>
    </row>
    <row r="40" spans="2:40" x14ac:dyDescent="0.2">
      <c r="B40" s="174"/>
      <c r="C40" s="174"/>
      <c r="D40" s="174"/>
      <c r="E40" s="174"/>
      <c r="F40" s="174"/>
      <c r="G40" s="174"/>
      <c r="H40" s="174"/>
      <c r="I40" s="174"/>
      <c r="J40" s="174"/>
      <c r="K40" s="174"/>
      <c r="L40" s="174"/>
      <c r="M40" s="174"/>
      <c r="N40" s="174"/>
      <c r="O40" s="174"/>
      <c r="P40" s="174"/>
      <c r="Q40" s="174"/>
      <c r="R40" s="174"/>
      <c r="S40" s="174"/>
      <c r="T40" s="174"/>
      <c r="U40" s="174"/>
      <c r="V40" s="174"/>
      <c r="W40" s="174"/>
      <c r="X40" s="174"/>
      <c r="Y40" s="174"/>
      <c r="Z40" s="174"/>
      <c r="AA40" s="174"/>
      <c r="AB40" s="174"/>
      <c r="AC40" s="174"/>
      <c r="AD40" s="174"/>
      <c r="AE40" s="174"/>
      <c r="AF40" s="174"/>
      <c r="AG40" s="174"/>
      <c r="AH40" s="174"/>
      <c r="AI40" s="174"/>
      <c r="AJ40" s="174"/>
      <c r="AK40" s="174"/>
      <c r="AL40" s="174"/>
      <c r="AM40" s="174"/>
      <c r="AN40" s="174"/>
    </row>
    <row r="41" spans="2:40" x14ac:dyDescent="0.2">
      <c r="B41" s="174"/>
      <c r="C41" s="174"/>
      <c r="D41" s="174"/>
      <c r="E41" s="174"/>
      <c r="F41" s="174"/>
      <c r="G41" s="174"/>
      <c r="H41" s="174"/>
      <c r="I41" s="174"/>
      <c r="J41" s="174"/>
      <c r="K41" s="174"/>
      <c r="L41" s="174"/>
      <c r="M41" s="174"/>
      <c r="N41" s="174"/>
      <c r="O41" s="174"/>
      <c r="P41" s="174"/>
      <c r="Q41" s="174"/>
      <c r="R41" s="174"/>
      <c r="S41" s="174"/>
      <c r="T41" s="174"/>
      <c r="U41" s="174"/>
      <c r="V41" s="174"/>
      <c r="W41" s="174"/>
      <c r="X41" s="174"/>
      <c r="Y41" s="174"/>
      <c r="Z41" s="174"/>
      <c r="AA41" s="174"/>
      <c r="AB41" s="174"/>
      <c r="AC41" s="174"/>
      <c r="AD41" s="174"/>
      <c r="AE41" s="174"/>
      <c r="AF41" s="174"/>
      <c r="AG41" s="174"/>
      <c r="AH41" s="174"/>
      <c r="AI41" s="174"/>
      <c r="AJ41" s="174"/>
      <c r="AK41" s="174"/>
      <c r="AL41" s="174"/>
      <c r="AM41" s="174"/>
      <c r="AN41" s="174"/>
    </row>
    <row r="42" spans="2:40" x14ac:dyDescent="0.2">
      <c r="B42" s="174"/>
      <c r="C42" s="174"/>
      <c r="D42" s="174"/>
      <c r="E42" s="174"/>
      <c r="F42" s="174"/>
      <c r="G42" s="174"/>
      <c r="H42" s="174"/>
      <c r="I42" s="174"/>
      <c r="J42" s="174"/>
      <c r="K42" s="174"/>
      <c r="L42" s="174"/>
      <c r="M42" s="174"/>
      <c r="N42" s="174"/>
      <c r="O42" s="174"/>
      <c r="P42" s="174"/>
      <c r="Q42" s="174"/>
      <c r="R42" s="174"/>
      <c r="S42" s="174"/>
      <c r="T42" s="174"/>
      <c r="U42" s="174"/>
      <c r="V42" s="174"/>
      <c r="W42" s="174"/>
      <c r="X42" s="174"/>
      <c r="Y42" s="174"/>
      <c r="Z42" s="174"/>
      <c r="AA42" s="174"/>
      <c r="AB42" s="174"/>
      <c r="AC42" s="174"/>
      <c r="AD42" s="174"/>
      <c r="AE42" s="174"/>
      <c r="AF42" s="174"/>
      <c r="AG42" s="174"/>
      <c r="AH42" s="174"/>
      <c r="AI42" s="174"/>
      <c r="AJ42" s="174"/>
      <c r="AK42" s="174"/>
      <c r="AL42" s="174"/>
      <c r="AM42" s="174"/>
      <c r="AN42" s="174"/>
    </row>
    <row r="43" spans="2:40" x14ac:dyDescent="0.2">
      <c r="B43" s="174"/>
      <c r="C43" s="174"/>
      <c r="D43" s="174"/>
      <c r="E43" s="174"/>
      <c r="F43" s="174"/>
      <c r="G43" s="174"/>
      <c r="H43" s="174"/>
      <c r="I43" s="174"/>
      <c r="J43" s="174"/>
      <c r="K43" s="174"/>
      <c r="L43" s="174"/>
      <c r="M43" s="174"/>
      <c r="N43" s="174"/>
      <c r="O43" s="174"/>
      <c r="P43" s="174"/>
      <c r="Q43" s="174"/>
      <c r="R43" s="174"/>
      <c r="S43" s="174"/>
      <c r="T43" s="174"/>
      <c r="U43" s="174"/>
      <c r="V43" s="174"/>
      <c r="W43" s="174"/>
      <c r="X43" s="174"/>
      <c r="Y43" s="174"/>
      <c r="Z43" s="174"/>
      <c r="AA43" s="174"/>
      <c r="AB43" s="174"/>
      <c r="AC43" s="174"/>
      <c r="AD43" s="174"/>
      <c r="AE43" s="174"/>
      <c r="AF43" s="174"/>
      <c r="AG43" s="174"/>
      <c r="AH43" s="174"/>
      <c r="AI43" s="174"/>
      <c r="AJ43" s="174"/>
      <c r="AK43" s="174"/>
      <c r="AL43" s="174"/>
      <c r="AM43" s="174"/>
      <c r="AN43" s="174"/>
    </row>
    <row r="44" spans="2:40" x14ac:dyDescent="0.2">
      <c r="B44" s="174"/>
      <c r="C44" s="174"/>
      <c r="D44" s="174"/>
      <c r="E44" s="174"/>
      <c r="F44" s="174"/>
      <c r="G44" s="174"/>
      <c r="H44" s="174"/>
      <c r="I44" s="174"/>
      <c r="J44" s="174"/>
      <c r="K44" s="174"/>
      <c r="L44" s="174"/>
      <c r="M44" s="174"/>
      <c r="N44" s="174"/>
      <c r="O44" s="174"/>
      <c r="P44" s="174"/>
      <c r="Q44" s="174"/>
      <c r="R44" s="174"/>
      <c r="S44" s="174"/>
      <c r="T44" s="174"/>
      <c r="U44" s="174"/>
      <c r="V44" s="174"/>
      <c r="W44" s="174"/>
      <c r="X44" s="174"/>
      <c r="Y44" s="174"/>
      <c r="Z44" s="174"/>
      <c r="AA44" s="174"/>
      <c r="AB44" s="174"/>
      <c r="AC44" s="174"/>
      <c r="AD44" s="174"/>
      <c r="AE44" s="174"/>
      <c r="AF44" s="174"/>
      <c r="AG44" s="174"/>
      <c r="AH44" s="174"/>
      <c r="AI44" s="174"/>
      <c r="AJ44" s="174"/>
      <c r="AK44" s="174"/>
      <c r="AL44" s="174"/>
      <c r="AM44" s="174"/>
      <c r="AN44" s="174"/>
    </row>
    <row r="45" spans="2:40" x14ac:dyDescent="0.2">
      <c r="B45" s="174"/>
      <c r="C45" s="174"/>
      <c r="D45" s="174"/>
      <c r="E45" s="174"/>
      <c r="F45" s="174"/>
      <c r="G45" s="174"/>
      <c r="H45" s="174"/>
      <c r="I45" s="174"/>
      <c r="J45" s="174"/>
      <c r="K45" s="174"/>
      <c r="L45" s="174"/>
      <c r="M45" s="174"/>
      <c r="N45" s="174"/>
      <c r="O45" s="174"/>
      <c r="P45" s="174"/>
      <c r="Q45" s="174"/>
      <c r="R45" s="174"/>
      <c r="S45" s="174"/>
      <c r="T45" s="174"/>
      <c r="U45" s="174"/>
      <c r="V45" s="174"/>
      <c r="W45" s="174"/>
      <c r="X45" s="174"/>
      <c r="Y45" s="174"/>
      <c r="Z45" s="174"/>
      <c r="AA45" s="174"/>
      <c r="AB45" s="174"/>
      <c r="AC45" s="174"/>
      <c r="AD45" s="174"/>
      <c r="AE45" s="174"/>
      <c r="AF45" s="174"/>
      <c r="AG45" s="174"/>
      <c r="AH45" s="174"/>
      <c r="AI45" s="174"/>
      <c r="AJ45" s="174"/>
      <c r="AK45" s="174"/>
      <c r="AL45" s="174"/>
      <c r="AM45" s="174"/>
      <c r="AN45" s="174"/>
    </row>
    <row r="46" spans="2:40" x14ac:dyDescent="0.2">
      <c r="B46" s="174"/>
      <c r="C46" s="174"/>
      <c r="D46" s="174"/>
      <c r="E46" s="174"/>
      <c r="F46" s="174"/>
      <c r="G46" s="174"/>
      <c r="H46" s="174"/>
      <c r="I46" s="174"/>
      <c r="J46" s="174"/>
      <c r="K46" s="174"/>
      <c r="L46" s="174"/>
      <c r="M46" s="174"/>
      <c r="N46" s="174"/>
      <c r="O46" s="174"/>
      <c r="P46" s="174"/>
      <c r="Q46" s="174"/>
      <c r="R46" s="174"/>
      <c r="S46" s="174"/>
      <c r="T46" s="174"/>
      <c r="U46" s="174"/>
      <c r="V46" s="174"/>
      <c r="W46" s="174"/>
      <c r="X46" s="174"/>
      <c r="Y46" s="174"/>
      <c r="Z46" s="174"/>
      <c r="AA46" s="174"/>
      <c r="AB46" s="174"/>
      <c r="AC46" s="174"/>
      <c r="AD46" s="174"/>
      <c r="AE46" s="174"/>
      <c r="AF46" s="174"/>
      <c r="AG46" s="174"/>
      <c r="AH46" s="174"/>
      <c r="AI46" s="174"/>
      <c r="AJ46" s="174"/>
      <c r="AK46" s="174"/>
      <c r="AL46" s="174"/>
      <c r="AM46" s="174"/>
      <c r="AN46" s="174"/>
    </row>
    <row r="47" spans="2:40" x14ac:dyDescent="0.2">
      <c r="B47" s="174"/>
      <c r="C47" s="174"/>
      <c r="D47" s="174"/>
      <c r="E47" s="174"/>
      <c r="F47" s="174"/>
      <c r="G47" s="174"/>
      <c r="H47" s="174"/>
      <c r="I47" s="174"/>
      <c r="J47" s="174"/>
      <c r="K47" s="174"/>
      <c r="L47" s="174"/>
      <c r="M47" s="174"/>
      <c r="N47" s="174"/>
      <c r="O47" s="174"/>
      <c r="P47" s="174"/>
      <c r="Q47" s="174"/>
      <c r="R47" s="174"/>
      <c r="S47" s="174"/>
      <c r="T47" s="174"/>
      <c r="U47" s="174"/>
      <c r="V47" s="174"/>
      <c r="W47" s="174"/>
      <c r="X47" s="174"/>
      <c r="Y47" s="174"/>
      <c r="Z47" s="174"/>
      <c r="AA47" s="174"/>
      <c r="AB47" s="174"/>
      <c r="AC47" s="174"/>
      <c r="AD47" s="174"/>
      <c r="AE47" s="174"/>
      <c r="AF47" s="174"/>
      <c r="AG47" s="174"/>
      <c r="AH47" s="174"/>
      <c r="AI47" s="174"/>
      <c r="AJ47" s="174"/>
      <c r="AK47" s="174"/>
      <c r="AL47" s="174"/>
      <c r="AM47" s="174"/>
      <c r="AN47" s="174"/>
    </row>
    <row r="48" spans="2:40" x14ac:dyDescent="0.2">
      <c r="B48" s="174"/>
      <c r="C48" s="174"/>
      <c r="D48" s="174"/>
      <c r="E48" s="174"/>
      <c r="F48" s="174"/>
      <c r="G48" s="174"/>
      <c r="H48" s="174"/>
      <c r="I48" s="174"/>
      <c r="J48" s="174"/>
      <c r="K48" s="174"/>
      <c r="L48" s="174"/>
      <c r="M48" s="174"/>
      <c r="N48" s="174"/>
      <c r="O48" s="174"/>
      <c r="P48" s="174"/>
      <c r="Q48" s="174"/>
      <c r="R48" s="174"/>
      <c r="S48" s="174"/>
      <c r="T48" s="174"/>
      <c r="U48" s="174"/>
      <c r="V48" s="174"/>
      <c r="W48" s="174"/>
      <c r="X48" s="174"/>
      <c r="Y48" s="174"/>
      <c r="Z48" s="174"/>
      <c r="AA48" s="174"/>
      <c r="AB48" s="174"/>
      <c r="AC48" s="174"/>
      <c r="AD48" s="174"/>
      <c r="AE48" s="174"/>
      <c r="AF48" s="174"/>
      <c r="AG48" s="174"/>
      <c r="AH48" s="174"/>
      <c r="AI48" s="174"/>
      <c r="AJ48" s="174"/>
      <c r="AK48" s="174"/>
      <c r="AL48" s="174"/>
      <c r="AM48" s="174"/>
      <c r="AN48" s="174"/>
    </row>
    <row r="49" spans="2:40" x14ac:dyDescent="0.2">
      <c r="B49" s="174"/>
      <c r="C49" s="174"/>
      <c r="D49" s="174"/>
      <c r="E49" s="174"/>
      <c r="F49" s="174"/>
      <c r="G49" s="174"/>
      <c r="H49" s="174"/>
      <c r="I49" s="174"/>
      <c r="J49" s="174"/>
      <c r="K49" s="174"/>
      <c r="L49" s="174"/>
      <c r="M49" s="174"/>
      <c r="N49" s="174"/>
      <c r="O49" s="174"/>
      <c r="P49" s="174"/>
      <c r="Q49" s="174"/>
      <c r="R49" s="174"/>
      <c r="S49" s="174"/>
      <c r="T49" s="174"/>
      <c r="U49" s="174"/>
      <c r="V49" s="174"/>
      <c r="W49" s="174"/>
      <c r="X49" s="174"/>
      <c r="Y49" s="174"/>
      <c r="Z49" s="174"/>
      <c r="AA49" s="174"/>
      <c r="AB49" s="174"/>
      <c r="AC49" s="174"/>
      <c r="AD49" s="174"/>
      <c r="AE49" s="174"/>
      <c r="AF49" s="174"/>
      <c r="AG49" s="174"/>
      <c r="AH49" s="174"/>
      <c r="AI49" s="174"/>
      <c r="AJ49" s="174"/>
      <c r="AK49" s="174"/>
      <c r="AL49" s="174"/>
      <c r="AM49" s="174"/>
      <c r="AN49" s="174"/>
    </row>
    <row r="50" spans="2:40" x14ac:dyDescent="0.2">
      <c r="B50" s="174"/>
      <c r="C50" s="174"/>
      <c r="D50" s="174"/>
      <c r="E50" s="174"/>
      <c r="F50" s="174"/>
      <c r="G50" s="174"/>
      <c r="H50" s="174"/>
      <c r="I50" s="174"/>
      <c r="J50" s="174"/>
      <c r="K50" s="174"/>
      <c r="L50" s="174"/>
      <c r="M50" s="174"/>
      <c r="N50" s="174"/>
      <c r="O50" s="174"/>
      <c r="P50" s="174"/>
      <c r="Q50" s="174"/>
      <c r="R50" s="174"/>
      <c r="S50" s="174"/>
      <c r="T50" s="174"/>
      <c r="U50" s="174"/>
      <c r="V50" s="174"/>
      <c r="W50" s="174"/>
      <c r="X50" s="174"/>
      <c r="Y50" s="174"/>
      <c r="Z50" s="174"/>
      <c r="AA50" s="174"/>
      <c r="AB50" s="174"/>
      <c r="AC50" s="174"/>
      <c r="AD50" s="174"/>
      <c r="AE50" s="174"/>
      <c r="AF50" s="174"/>
      <c r="AG50" s="174"/>
      <c r="AH50" s="174"/>
      <c r="AI50" s="174"/>
      <c r="AJ50" s="174"/>
      <c r="AK50" s="174"/>
      <c r="AL50" s="174"/>
      <c r="AM50" s="174"/>
      <c r="AN50" s="174"/>
    </row>
    <row r="51" spans="2:40" x14ac:dyDescent="0.2">
      <c r="B51" s="174"/>
      <c r="C51" s="174"/>
      <c r="D51" s="174"/>
      <c r="E51" s="174"/>
      <c r="F51" s="174"/>
      <c r="G51" s="174"/>
      <c r="H51" s="174"/>
      <c r="I51" s="174"/>
      <c r="J51" s="174"/>
      <c r="K51" s="174"/>
      <c r="L51" s="174"/>
      <c r="M51" s="174"/>
      <c r="N51" s="174"/>
      <c r="O51" s="174"/>
      <c r="P51" s="174"/>
      <c r="Q51" s="174"/>
      <c r="R51" s="174"/>
      <c r="S51" s="174"/>
      <c r="T51" s="174"/>
      <c r="U51" s="174"/>
      <c r="V51" s="174"/>
      <c r="W51" s="174"/>
      <c r="X51" s="174"/>
      <c r="Y51" s="174"/>
      <c r="Z51" s="174"/>
      <c r="AA51" s="174"/>
      <c r="AB51" s="174"/>
      <c r="AC51" s="174"/>
      <c r="AD51" s="174"/>
      <c r="AE51" s="174"/>
      <c r="AF51" s="174"/>
      <c r="AG51" s="174"/>
      <c r="AH51" s="174"/>
      <c r="AI51" s="174"/>
      <c r="AJ51" s="174"/>
      <c r="AK51" s="174"/>
      <c r="AL51" s="174"/>
      <c r="AM51" s="174"/>
      <c r="AN51" s="174"/>
    </row>
    <row r="52" spans="2:40" x14ac:dyDescent="0.2">
      <c r="B52" s="174"/>
      <c r="C52" s="174"/>
      <c r="D52" s="174"/>
      <c r="E52" s="174"/>
      <c r="F52" s="174"/>
      <c r="G52" s="174"/>
      <c r="H52" s="174"/>
      <c r="I52" s="174"/>
      <c r="J52" s="174"/>
      <c r="K52" s="174"/>
      <c r="L52" s="174"/>
      <c r="M52" s="174"/>
      <c r="N52" s="174"/>
      <c r="O52" s="174"/>
      <c r="P52" s="174"/>
      <c r="Q52" s="174"/>
      <c r="R52" s="174"/>
      <c r="S52" s="174"/>
      <c r="T52" s="174"/>
      <c r="U52" s="174"/>
      <c r="V52" s="174"/>
      <c r="W52" s="174"/>
      <c r="X52" s="174"/>
      <c r="Y52" s="174"/>
      <c r="Z52" s="174"/>
      <c r="AA52" s="174"/>
      <c r="AB52" s="174"/>
      <c r="AC52" s="174"/>
      <c r="AD52" s="174"/>
      <c r="AE52" s="174"/>
      <c r="AF52" s="174"/>
      <c r="AG52" s="174"/>
      <c r="AH52" s="174"/>
      <c r="AI52" s="174"/>
      <c r="AJ52" s="174"/>
      <c r="AK52" s="174"/>
      <c r="AL52" s="174"/>
      <c r="AM52" s="174"/>
      <c r="AN52" s="174"/>
    </row>
    <row r="53" spans="2:40" x14ac:dyDescent="0.2">
      <c r="B53" s="174"/>
      <c r="C53" s="174"/>
      <c r="D53" s="174"/>
      <c r="E53" s="174"/>
      <c r="F53" s="174"/>
      <c r="G53" s="174"/>
      <c r="H53" s="174"/>
      <c r="I53" s="174"/>
      <c r="J53" s="174"/>
      <c r="K53" s="174"/>
      <c r="L53" s="174"/>
      <c r="M53" s="174"/>
      <c r="N53" s="174"/>
      <c r="O53" s="174"/>
      <c r="P53" s="174"/>
      <c r="Q53" s="174"/>
      <c r="R53" s="174"/>
      <c r="S53" s="174"/>
      <c r="T53" s="174"/>
      <c r="U53" s="174"/>
      <c r="V53" s="174"/>
      <c r="W53" s="174"/>
      <c r="X53" s="174"/>
      <c r="Y53" s="174"/>
      <c r="Z53" s="174"/>
      <c r="AA53" s="174"/>
      <c r="AB53" s="174"/>
      <c r="AC53" s="174"/>
      <c r="AD53" s="174"/>
      <c r="AE53" s="174"/>
      <c r="AF53" s="174"/>
      <c r="AG53" s="174"/>
      <c r="AH53" s="174"/>
      <c r="AI53" s="174"/>
      <c r="AJ53" s="174"/>
      <c r="AK53" s="174"/>
      <c r="AL53" s="174"/>
      <c r="AM53" s="174"/>
      <c r="AN53" s="174"/>
    </row>
    <row r="54" spans="2:40" x14ac:dyDescent="0.2">
      <c r="B54" s="174"/>
      <c r="C54" s="174"/>
      <c r="D54" s="174"/>
      <c r="E54" s="174"/>
      <c r="F54" s="174"/>
      <c r="G54" s="174"/>
      <c r="H54" s="174"/>
      <c r="I54" s="174"/>
      <c r="J54" s="174"/>
      <c r="K54" s="174"/>
      <c r="L54" s="174"/>
      <c r="M54" s="174"/>
      <c r="N54" s="174"/>
      <c r="O54" s="174"/>
      <c r="P54" s="174"/>
      <c r="Q54" s="174"/>
      <c r="R54" s="174"/>
      <c r="S54" s="174"/>
      <c r="T54" s="174"/>
      <c r="U54" s="174"/>
      <c r="V54" s="174"/>
      <c r="W54" s="174"/>
      <c r="X54" s="174"/>
      <c r="Y54" s="174"/>
      <c r="Z54" s="174"/>
      <c r="AA54" s="174"/>
      <c r="AB54" s="174"/>
      <c r="AC54" s="174"/>
      <c r="AD54" s="174"/>
      <c r="AE54" s="174"/>
      <c r="AF54" s="174"/>
      <c r="AG54" s="174"/>
      <c r="AH54" s="174"/>
      <c r="AI54" s="174"/>
      <c r="AJ54" s="174"/>
      <c r="AK54" s="174"/>
      <c r="AL54" s="174"/>
      <c r="AM54" s="174"/>
      <c r="AN54" s="174"/>
    </row>
    <row r="55" spans="2:40" x14ac:dyDescent="0.2">
      <c r="B55" s="174"/>
      <c r="C55" s="174"/>
      <c r="D55" s="174"/>
      <c r="E55" s="174"/>
      <c r="F55" s="174"/>
      <c r="G55" s="174"/>
      <c r="H55" s="174"/>
      <c r="I55" s="174"/>
      <c r="J55" s="174"/>
      <c r="K55" s="174"/>
      <c r="L55" s="174"/>
      <c r="M55" s="174"/>
      <c r="N55" s="174"/>
      <c r="O55" s="174"/>
      <c r="P55" s="174"/>
      <c r="Q55" s="174"/>
      <c r="R55" s="174"/>
      <c r="S55" s="174"/>
      <c r="T55" s="174"/>
      <c r="U55" s="174"/>
      <c r="V55" s="174"/>
      <c r="W55" s="174"/>
      <c r="X55" s="174"/>
      <c r="Y55" s="174"/>
      <c r="Z55" s="174"/>
      <c r="AA55" s="174"/>
      <c r="AB55" s="174"/>
      <c r="AC55" s="174"/>
      <c r="AD55" s="174"/>
      <c r="AE55" s="174"/>
      <c r="AF55" s="174"/>
      <c r="AG55" s="174"/>
      <c r="AH55" s="174"/>
      <c r="AI55" s="174"/>
      <c r="AJ55" s="174"/>
      <c r="AK55" s="174"/>
      <c r="AL55" s="174"/>
      <c r="AM55" s="174"/>
      <c r="AN55" s="174"/>
    </row>
    <row r="56" spans="2:40" x14ac:dyDescent="0.2">
      <c r="B56" s="174"/>
      <c r="C56" s="174"/>
      <c r="D56" s="174"/>
      <c r="E56" s="174"/>
      <c r="F56" s="174"/>
      <c r="G56" s="174"/>
      <c r="H56" s="174"/>
      <c r="I56" s="174"/>
      <c r="J56" s="174"/>
      <c r="K56" s="174"/>
      <c r="L56" s="174"/>
      <c r="M56" s="174"/>
      <c r="N56" s="174"/>
      <c r="O56" s="174"/>
      <c r="P56" s="174"/>
      <c r="Q56" s="174"/>
      <c r="R56" s="174"/>
      <c r="S56" s="174"/>
      <c r="T56" s="174"/>
      <c r="U56" s="174"/>
      <c r="V56" s="174"/>
      <c r="W56" s="174"/>
      <c r="X56" s="174"/>
      <c r="Y56" s="174"/>
      <c r="Z56" s="174"/>
      <c r="AA56" s="174"/>
      <c r="AB56" s="174"/>
      <c r="AC56" s="174"/>
      <c r="AD56" s="174"/>
      <c r="AE56" s="174"/>
      <c r="AF56" s="174"/>
      <c r="AG56" s="174"/>
      <c r="AH56" s="174"/>
      <c r="AI56" s="174"/>
      <c r="AJ56" s="174"/>
      <c r="AK56" s="174"/>
      <c r="AL56" s="174"/>
      <c r="AM56" s="174"/>
      <c r="AN56" s="174"/>
    </row>
    <row r="57" spans="2:40" x14ac:dyDescent="0.2">
      <c r="B57" s="174"/>
      <c r="C57" s="174"/>
      <c r="D57" s="174"/>
      <c r="E57" s="174"/>
      <c r="F57" s="174"/>
      <c r="G57" s="174"/>
      <c r="H57" s="174"/>
      <c r="I57" s="174"/>
      <c r="J57" s="174"/>
      <c r="K57" s="174"/>
      <c r="L57" s="174"/>
      <c r="M57" s="174"/>
      <c r="N57" s="174"/>
      <c r="O57" s="174"/>
      <c r="P57" s="174"/>
      <c r="Q57" s="174"/>
      <c r="R57" s="174"/>
      <c r="S57" s="174"/>
      <c r="T57" s="174"/>
      <c r="U57" s="174"/>
      <c r="V57" s="174"/>
      <c r="W57" s="174"/>
      <c r="X57" s="174"/>
      <c r="Y57" s="174"/>
      <c r="Z57" s="174"/>
      <c r="AA57" s="174"/>
      <c r="AB57" s="174"/>
      <c r="AC57" s="174"/>
      <c r="AD57" s="174"/>
      <c r="AE57" s="174"/>
      <c r="AF57" s="174"/>
      <c r="AG57" s="174"/>
      <c r="AH57" s="174"/>
      <c r="AI57" s="174"/>
      <c r="AJ57" s="174"/>
      <c r="AK57" s="174"/>
      <c r="AL57" s="174"/>
      <c r="AM57" s="174"/>
      <c r="AN57" s="174"/>
    </row>
    <row r="58" spans="2:40" x14ac:dyDescent="0.2">
      <c r="B58" s="174"/>
      <c r="C58" s="174"/>
      <c r="D58" s="174"/>
      <c r="E58" s="174"/>
      <c r="F58" s="174"/>
      <c r="G58" s="174"/>
      <c r="H58" s="174"/>
      <c r="I58" s="174"/>
      <c r="J58" s="174"/>
      <c r="K58" s="174"/>
      <c r="L58" s="174"/>
      <c r="M58" s="174"/>
      <c r="N58" s="174"/>
      <c r="O58" s="174"/>
      <c r="P58" s="174"/>
      <c r="Q58" s="174"/>
      <c r="R58" s="174"/>
      <c r="S58" s="174"/>
      <c r="T58" s="174"/>
      <c r="U58" s="174"/>
      <c r="V58" s="174"/>
      <c r="W58" s="174"/>
      <c r="X58" s="174"/>
      <c r="Y58" s="174"/>
      <c r="Z58" s="174"/>
      <c r="AA58" s="174"/>
      <c r="AB58" s="174"/>
      <c r="AC58" s="174"/>
      <c r="AD58" s="174"/>
      <c r="AE58" s="174"/>
      <c r="AF58" s="174"/>
      <c r="AG58" s="174"/>
      <c r="AH58" s="174"/>
      <c r="AI58" s="174"/>
      <c r="AJ58" s="174"/>
      <c r="AK58" s="174"/>
      <c r="AL58" s="174"/>
      <c r="AM58" s="174"/>
      <c r="AN58" s="174"/>
    </row>
    <row r="59" spans="2:40" x14ac:dyDescent="0.2">
      <c r="B59" s="174"/>
      <c r="C59" s="174"/>
      <c r="D59" s="174"/>
      <c r="E59" s="174"/>
      <c r="F59" s="174"/>
      <c r="G59" s="174"/>
      <c r="H59" s="174"/>
      <c r="I59" s="174"/>
      <c r="J59" s="174"/>
      <c r="K59" s="174"/>
      <c r="L59" s="174"/>
      <c r="M59" s="174"/>
      <c r="N59" s="174"/>
      <c r="O59" s="174"/>
      <c r="P59" s="174"/>
      <c r="Q59" s="174"/>
      <c r="R59" s="174"/>
      <c r="S59" s="174"/>
      <c r="T59" s="174"/>
      <c r="U59" s="174"/>
      <c r="V59" s="174"/>
      <c r="W59" s="174"/>
      <c r="X59" s="174"/>
      <c r="Y59" s="174"/>
      <c r="Z59" s="174"/>
      <c r="AA59" s="174"/>
      <c r="AB59" s="174"/>
      <c r="AC59" s="174"/>
      <c r="AD59" s="174"/>
      <c r="AE59" s="174"/>
      <c r="AF59" s="174"/>
      <c r="AG59" s="174"/>
      <c r="AH59" s="174"/>
      <c r="AI59" s="174"/>
      <c r="AJ59" s="174"/>
      <c r="AK59" s="174"/>
      <c r="AL59" s="174"/>
      <c r="AM59" s="174"/>
      <c r="AN59" s="174"/>
    </row>
    <row r="60" spans="2:40" x14ac:dyDescent="0.2">
      <c r="B60" s="174"/>
      <c r="C60" s="174"/>
      <c r="D60" s="174"/>
      <c r="E60" s="174"/>
      <c r="F60" s="174"/>
      <c r="G60" s="174"/>
      <c r="H60" s="174"/>
      <c r="I60" s="174"/>
      <c r="J60" s="174"/>
      <c r="K60" s="174"/>
      <c r="L60" s="174"/>
      <c r="M60" s="174"/>
      <c r="N60" s="174"/>
      <c r="O60" s="174"/>
      <c r="P60" s="174"/>
      <c r="Q60" s="174"/>
      <c r="R60" s="174"/>
      <c r="S60" s="174"/>
      <c r="T60" s="174"/>
      <c r="U60" s="174"/>
      <c r="V60" s="174"/>
      <c r="W60" s="174"/>
      <c r="X60" s="174"/>
      <c r="Y60" s="174"/>
      <c r="Z60" s="174"/>
      <c r="AA60" s="174"/>
      <c r="AB60" s="174"/>
      <c r="AC60" s="174"/>
      <c r="AD60" s="174"/>
      <c r="AE60" s="174"/>
      <c r="AF60" s="174"/>
      <c r="AG60" s="174"/>
      <c r="AH60" s="174"/>
      <c r="AI60" s="174"/>
      <c r="AJ60" s="174"/>
      <c r="AK60" s="174"/>
      <c r="AL60" s="174"/>
      <c r="AM60" s="174"/>
      <c r="AN60" s="174"/>
    </row>
    <row r="61" spans="2:40" x14ac:dyDescent="0.2">
      <c r="B61" s="174"/>
      <c r="C61" s="174"/>
      <c r="D61" s="174"/>
      <c r="E61" s="174"/>
      <c r="F61" s="174"/>
      <c r="G61" s="174"/>
      <c r="H61" s="174"/>
      <c r="I61" s="174"/>
      <c r="J61" s="174"/>
      <c r="K61" s="174"/>
      <c r="L61" s="174"/>
      <c r="M61" s="174"/>
      <c r="N61" s="174"/>
      <c r="O61" s="174"/>
      <c r="P61" s="174"/>
      <c r="Q61" s="174"/>
      <c r="R61" s="174"/>
      <c r="S61" s="174"/>
      <c r="T61" s="174"/>
      <c r="U61" s="174"/>
      <c r="V61" s="174"/>
      <c r="W61" s="174"/>
      <c r="X61" s="174"/>
      <c r="Y61" s="174"/>
      <c r="Z61" s="174"/>
      <c r="AA61" s="174"/>
      <c r="AB61" s="174"/>
      <c r="AC61" s="174"/>
      <c r="AD61" s="174"/>
      <c r="AE61" s="174"/>
      <c r="AF61" s="174"/>
      <c r="AG61" s="174"/>
      <c r="AH61" s="174"/>
      <c r="AI61" s="174"/>
      <c r="AJ61" s="174"/>
      <c r="AK61" s="174"/>
      <c r="AL61" s="174"/>
      <c r="AM61" s="174"/>
      <c r="AN61" s="174"/>
    </row>
    <row r="62" spans="2:40" x14ac:dyDescent="0.2">
      <c r="B62" s="174"/>
      <c r="C62" s="174"/>
      <c r="D62" s="174"/>
      <c r="E62" s="174"/>
      <c r="F62" s="174"/>
      <c r="G62" s="174"/>
      <c r="H62" s="174"/>
      <c r="I62" s="174"/>
      <c r="J62" s="174"/>
      <c r="K62" s="174"/>
      <c r="L62" s="174"/>
      <c r="M62" s="174"/>
      <c r="N62" s="174"/>
      <c r="O62" s="174"/>
      <c r="P62" s="174"/>
      <c r="Q62" s="174"/>
      <c r="R62" s="174"/>
      <c r="S62" s="174"/>
      <c r="T62" s="174"/>
      <c r="U62" s="174"/>
      <c r="V62" s="174"/>
      <c r="W62" s="174"/>
      <c r="X62" s="174"/>
      <c r="Y62" s="174"/>
      <c r="Z62" s="174"/>
      <c r="AA62" s="174"/>
      <c r="AB62" s="174"/>
      <c r="AC62" s="174"/>
      <c r="AD62" s="174"/>
      <c r="AE62" s="174"/>
      <c r="AF62" s="174"/>
      <c r="AG62" s="174"/>
      <c r="AH62" s="174"/>
      <c r="AI62" s="174"/>
      <c r="AJ62" s="174"/>
      <c r="AK62" s="174"/>
      <c r="AL62" s="174"/>
      <c r="AM62" s="174"/>
      <c r="AN62" s="174"/>
    </row>
    <row r="63" spans="2:40" x14ac:dyDescent="0.2">
      <c r="B63" s="174"/>
      <c r="C63" s="174"/>
      <c r="D63" s="174"/>
      <c r="E63" s="174"/>
      <c r="F63" s="174"/>
      <c r="G63" s="174"/>
      <c r="H63" s="174"/>
      <c r="I63" s="174"/>
      <c r="J63" s="174"/>
      <c r="K63" s="174"/>
      <c r="L63" s="174"/>
      <c r="M63" s="174"/>
      <c r="N63" s="174"/>
      <c r="O63" s="174"/>
      <c r="P63" s="174"/>
      <c r="Q63" s="174"/>
      <c r="R63" s="174"/>
      <c r="S63" s="174"/>
      <c r="T63" s="174"/>
      <c r="U63" s="174"/>
      <c r="V63" s="174"/>
      <c r="W63" s="174"/>
      <c r="X63" s="174"/>
      <c r="Y63" s="174"/>
      <c r="Z63" s="174"/>
      <c r="AA63" s="174"/>
      <c r="AB63" s="174"/>
      <c r="AC63" s="174"/>
      <c r="AD63" s="174"/>
      <c r="AE63" s="174"/>
      <c r="AF63" s="174"/>
      <c r="AG63" s="174"/>
      <c r="AH63" s="174"/>
      <c r="AI63" s="174"/>
      <c r="AJ63" s="174"/>
      <c r="AK63" s="174"/>
      <c r="AL63" s="174"/>
      <c r="AM63" s="174"/>
      <c r="AN63" s="174"/>
    </row>
    <row r="64" spans="2:40" x14ac:dyDescent="0.2">
      <c r="B64" s="174"/>
      <c r="C64" s="174"/>
      <c r="D64" s="174"/>
      <c r="E64" s="174"/>
      <c r="F64" s="174"/>
      <c r="G64" s="174"/>
      <c r="H64" s="174"/>
      <c r="I64" s="174"/>
      <c r="J64" s="174"/>
      <c r="K64" s="174"/>
      <c r="L64" s="174"/>
      <c r="M64" s="174"/>
      <c r="N64" s="174"/>
      <c r="O64" s="174"/>
      <c r="P64" s="174"/>
      <c r="Q64" s="174"/>
      <c r="R64" s="174"/>
      <c r="S64" s="174"/>
      <c r="T64" s="174"/>
      <c r="U64" s="174"/>
      <c r="V64" s="174"/>
      <c r="W64" s="174"/>
      <c r="X64" s="174"/>
      <c r="Y64" s="174"/>
      <c r="Z64" s="174"/>
      <c r="AA64" s="174"/>
      <c r="AB64" s="174"/>
      <c r="AC64" s="174"/>
      <c r="AD64" s="174"/>
      <c r="AE64" s="174"/>
      <c r="AF64" s="174"/>
      <c r="AG64" s="174"/>
      <c r="AH64" s="174"/>
      <c r="AI64" s="174"/>
      <c r="AJ64" s="174"/>
      <c r="AK64" s="174"/>
      <c r="AL64" s="174"/>
      <c r="AM64" s="174"/>
      <c r="AN64" s="174"/>
    </row>
    <row r="65" spans="2:40" x14ac:dyDescent="0.2">
      <c r="B65" s="174"/>
      <c r="C65" s="174"/>
      <c r="D65" s="174"/>
      <c r="E65" s="174"/>
      <c r="F65" s="174"/>
      <c r="G65" s="174"/>
      <c r="H65" s="174"/>
      <c r="I65" s="174"/>
      <c r="J65" s="174"/>
      <c r="K65" s="174"/>
      <c r="L65" s="174"/>
      <c r="M65" s="174"/>
      <c r="N65" s="174"/>
      <c r="O65" s="174"/>
      <c r="P65" s="174"/>
      <c r="Q65" s="174"/>
      <c r="R65" s="174"/>
      <c r="S65" s="174"/>
      <c r="T65" s="174"/>
      <c r="U65" s="174"/>
      <c r="V65" s="174"/>
      <c r="W65" s="174"/>
      <c r="X65" s="174"/>
      <c r="Y65" s="174"/>
      <c r="Z65" s="174"/>
      <c r="AA65" s="174"/>
      <c r="AB65" s="174"/>
      <c r="AC65" s="174"/>
      <c r="AD65" s="174"/>
      <c r="AE65" s="174"/>
      <c r="AF65" s="174"/>
      <c r="AG65" s="174"/>
      <c r="AH65" s="174"/>
      <c r="AI65" s="174"/>
      <c r="AJ65" s="174"/>
      <c r="AK65" s="174"/>
      <c r="AL65" s="174"/>
      <c r="AM65" s="174"/>
      <c r="AN65" s="174"/>
    </row>
  </sheetData>
  <sheetProtection algorithmName="SHA-512" hashValue="2g4Wty9u6OHYqGYm6Rnp1dVYZ717xGhSxDl1v8ROoXbx7/Y11KeAtyoDc8IizXqMmawfTz5XdOvBw6Qi31klAg==" saltValue="IZNjK4BEWdaJBYzVsHdLFg==" spinCount="100000" sheet="1" objects="1" formatColumns="0"/>
  <mergeCells count="7">
    <mergeCell ref="T6:AA20"/>
    <mergeCell ref="B4:M4"/>
    <mergeCell ref="C6:J6"/>
    <mergeCell ref="K6:O6"/>
    <mergeCell ref="P6:P7"/>
    <mergeCell ref="Q6:Q7"/>
    <mergeCell ref="B6:B7"/>
  </mergeCells>
  <conditionalFormatting sqref="F8:F17">
    <cfRule type="expression" dxfId="5" priority="1">
      <formula>$F8="New Construction"</formula>
    </cfRule>
  </conditionalFormatting>
  <pageMargins left="0.5" right="0.5" top="0.5" bottom="0.5" header="0.3" footer="0.3"/>
  <pageSetup orientation="portrait" r:id="rId1"/>
  <drawing r:id="rId2"/>
  <extLst>
    <ext xmlns:x14="http://schemas.microsoft.com/office/spreadsheetml/2009/9/main" uri="{CCE6A557-97BC-4b89-ADB6-D9C93CAAB3DF}">
      <x14:dataValidations xmlns:xm="http://schemas.microsoft.com/office/excel/2006/main" xWindow="575" yWindow="449" count="2">
        <x14:dataValidation type="list" allowBlank="1" showInputMessage="1" showErrorMessage="1" promptTitle="Retrofit Only" prompt="This measure is for retrofit projects only. If new Construction, please contact CLEAResult for further assistance._x000a_" xr:uid="{8EC8FA40-370E-4151-8B58-2C9D53FCC2AD}">
          <x14:formula1>
            <xm:f>'Look Up Tables'!$F$33:$F$34</xm:f>
          </x14:formula1>
          <xm:sqref>F8:F17</xm:sqref>
        </x14:dataValidation>
        <x14:dataValidation type="list" allowBlank="1" showInputMessage="1" showErrorMessage="1" xr:uid="{73A93E9A-A876-4262-B967-F88EFA5D298E}">
          <x14:formula1>
            <xm:f>'Look Up Tables'!$D$3:$D$4</xm:f>
          </x14:formula1>
          <xm:sqref>G8:G17</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5DCAD-91C4-4CFD-AB97-DF8AEE41BBD8}">
  <sheetPr codeName="Sheet17">
    <tabColor theme="8" tint="0.59999389629810485"/>
  </sheetPr>
  <dimension ref="A1:AM65"/>
  <sheetViews>
    <sheetView topLeftCell="A3" zoomScale="80" zoomScaleNormal="80" workbookViewId="0">
      <selection activeCell="G31" sqref="G31"/>
    </sheetView>
  </sheetViews>
  <sheetFormatPr defaultColWidth="8.75" defaultRowHeight="14.25" x14ac:dyDescent="0.2"/>
  <cols>
    <col min="1" max="1" width="3.625" style="169" customWidth="1"/>
    <col min="2" max="2" width="6.375" style="169" customWidth="1"/>
    <col min="3" max="5" width="18" style="169" customWidth="1"/>
    <col min="6" max="6" width="16.875" style="169" bestFit="1" customWidth="1"/>
    <col min="7" max="7" width="37.5" style="169" customWidth="1"/>
    <col min="8" max="8" width="13.75" style="169" customWidth="1"/>
    <col min="9" max="9" width="11.25" style="169" customWidth="1"/>
    <col min="10" max="11" width="10.375" style="169" hidden="1" customWidth="1"/>
    <col min="12" max="12" width="12.625" style="169" hidden="1" customWidth="1"/>
    <col min="13" max="13" width="12.625" style="169" bestFit="1" customWidth="1"/>
    <col min="14" max="14" width="11.5" style="169" bestFit="1" customWidth="1"/>
    <col min="15" max="15" width="8.75" style="169" hidden="1" customWidth="1"/>
    <col min="16" max="16" width="14.25" style="169" customWidth="1"/>
    <col min="17" max="16384" width="8.75" style="169"/>
  </cols>
  <sheetData>
    <row r="1" spans="1:39" x14ac:dyDescent="0.2">
      <c r="A1" s="168" t="s">
        <v>686</v>
      </c>
      <c r="J1" s="169" t="s">
        <v>687</v>
      </c>
      <c r="K1" s="169" t="s">
        <v>687</v>
      </c>
      <c r="L1" s="169" t="s">
        <v>687</v>
      </c>
      <c r="O1" s="376" t="s">
        <v>740</v>
      </c>
    </row>
    <row r="2" spans="1:39" ht="9.75" customHeight="1" x14ac:dyDescent="0.2"/>
    <row r="3" spans="1:39" ht="34.5" customHeight="1" x14ac:dyDescent="0.5">
      <c r="B3" s="170" t="s">
        <v>237</v>
      </c>
      <c r="C3" s="171"/>
      <c r="D3" s="171"/>
      <c r="E3" s="171"/>
      <c r="F3" s="171"/>
      <c r="G3" s="171"/>
      <c r="H3" s="171"/>
    </row>
    <row r="4" spans="1:39" ht="28.9" customHeight="1" x14ac:dyDescent="0.2">
      <c r="B4" s="515" t="s">
        <v>211</v>
      </c>
      <c r="C4" s="515"/>
      <c r="D4" s="515"/>
      <c r="E4" s="515"/>
      <c r="F4" s="515"/>
      <c r="G4" s="515"/>
      <c r="H4" s="515"/>
      <c r="I4" s="515"/>
      <c r="J4" s="515"/>
      <c r="K4" s="515"/>
      <c r="L4" s="237"/>
    </row>
    <row r="5" spans="1:39" ht="9" customHeight="1" thickBot="1" x14ac:dyDescent="0.3">
      <c r="B5" s="172"/>
      <c r="C5" s="172"/>
      <c r="D5" s="172"/>
      <c r="E5" s="172"/>
      <c r="F5" s="172"/>
      <c r="G5" s="172"/>
      <c r="H5" s="172"/>
    </row>
    <row r="6" spans="1:39" s="173" customFormat="1" ht="22.15" customHeight="1" x14ac:dyDescent="0.2">
      <c r="B6" s="577" t="s">
        <v>242</v>
      </c>
      <c r="C6" s="579" t="s">
        <v>688</v>
      </c>
      <c r="D6" s="580"/>
      <c r="E6" s="580"/>
      <c r="F6" s="580"/>
      <c r="G6" s="580"/>
      <c r="H6" s="580"/>
      <c r="I6" s="581"/>
      <c r="J6" s="572" t="s">
        <v>689</v>
      </c>
      <c r="K6" s="573"/>
      <c r="L6" s="573"/>
      <c r="M6" s="573"/>
      <c r="N6" s="574"/>
      <c r="O6" s="584" t="s">
        <v>228</v>
      </c>
      <c r="P6" s="577" t="s">
        <v>690</v>
      </c>
      <c r="S6" s="174"/>
      <c r="T6" s="174"/>
      <c r="U6" s="174"/>
      <c r="V6" s="174"/>
      <c r="W6" s="174"/>
      <c r="X6" s="174"/>
    </row>
    <row r="7" spans="1:39" s="174" customFormat="1" ht="33.75" customHeight="1" thickBot="1" x14ac:dyDescent="0.25">
      <c r="B7" s="578"/>
      <c r="C7" s="175" t="s">
        <v>691</v>
      </c>
      <c r="D7" s="176" t="s">
        <v>80</v>
      </c>
      <c r="E7" s="176" t="s">
        <v>82</v>
      </c>
      <c r="F7" s="177" t="s">
        <v>84</v>
      </c>
      <c r="G7" s="177" t="s">
        <v>741</v>
      </c>
      <c r="H7" s="207" t="s">
        <v>742</v>
      </c>
      <c r="I7" s="178" t="s">
        <v>94</v>
      </c>
      <c r="J7" s="228" t="s">
        <v>142</v>
      </c>
      <c r="K7" s="235" t="s">
        <v>144</v>
      </c>
      <c r="L7" s="235" t="s">
        <v>704</v>
      </c>
      <c r="M7" s="229" t="s">
        <v>131</v>
      </c>
      <c r="N7" s="230" t="s">
        <v>227</v>
      </c>
      <c r="O7" s="584"/>
      <c r="P7" s="585"/>
    </row>
    <row r="8" spans="1:39" s="173" customFormat="1" ht="21.75" customHeight="1" x14ac:dyDescent="0.2">
      <c r="B8" s="179">
        <v>1</v>
      </c>
      <c r="C8" s="225"/>
      <c r="D8" s="226"/>
      <c r="E8" s="226"/>
      <c r="F8" s="201"/>
      <c r="G8" s="201"/>
      <c r="H8" s="233"/>
      <c r="I8" s="227"/>
      <c r="J8" s="222">
        <f>IFERROR(VLOOKUP($G8,'Look Up Tables'!$F$96:$H$98,3,FALSE),0)</f>
        <v>0</v>
      </c>
      <c r="K8" s="223">
        <f>IFERROR(VLOOKUP($G8,'Look Up Tables'!$F$96:$H$98,2,FALSE),0)</f>
        <v>0</v>
      </c>
      <c r="L8" s="378" t="str">
        <f>IF(G8='Look Up Tables'!$F$97,"Medium Temperature",IF(G8='Look Up Tables'!$F$98,"Low Temperature",""))</f>
        <v/>
      </c>
      <c r="M8" s="210">
        <f>IFERROR(ROUND(IF($F8="Retrofit",$I8*($H8*J8),0),2),"")</f>
        <v>0</v>
      </c>
      <c r="N8" s="211">
        <f>IFERROR(ROUND(IF($F8="Retrofit",$I8*($H8*K8),0),4),"")</f>
        <v>0</v>
      </c>
      <c r="O8" s="174">
        <f>IFERROR(M8*'Project Summary'!$M$7+N8*'Project Summary'!$M$8,"")</f>
        <v>0</v>
      </c>
      <c r="P8" s="221" t="str">
        <f>IFERROR(O8*'Project Summary'!$F$37/'Project Summary'!$E$37,"")</f>
        <v/>
      </c>
      <c r="Q8" s="174"/>
      <c r="R8" s="174"/>
      <c r="S8" s="174"/>
      <c r="T8" s="174"/>
      <c r="U8" s="174"/>
      <c r="V8" s="174"/>
      <c r="W8" s="174"/>
      <c r="X8" s="174"/>
      <c r="Y8" s="174"/>
      <c r="Z8" s="174"/>
      <c r="AA8" s="174"/>
      <c r="AB8" s="174"/>
      <c r="AC8" s="174"/>
      <c r="AD8" s="174"/>
      <c r="AE8" s="174"/>
      <c r="AF8" s="174"/>
      <c r="AG8" s="174"/>
      <c r="AH8" s="174"/>
      <c r="AI8" s="174"/>
      <c r="AJ8" s="174"/>
      <c r="AK8" s="174"/>
      <c r="AL8" s="174"/>
      <c r="AM8" s="174"/>
    </row>
    <row r="9" spans="1:39" s="173" customFormat="1" ht="21.75" customHeight="1" x14ac:dyDescent="0.2">
      <c r="B9" s="184">
        <v>2</v>
      </c>
      <c r="C9" s="197"/>
      <c r="D9" s="198"/>
      <c r="E9" s="198"/>
      <c r="F9" s="201"/>
      <c r="G9" s="201"/>
      <c r="H9" s="233"/>
      <c r="I9" s="227"/>
      <c r="J9" s="185">
        <f>IFERROR(VLOOKUP($G9,'Look Up Tables'!$F$96:$H$98,3,FALSE),0)</f>
        <v>0</v>
      </c>
      <c r="K9" s="186">
        <f>IFERROR(VLOOKUP($G9,'Look Up Tables'!$F$96:$H$98,2,FALSE),0)</f>
        <v>0</v>
      </c>
      <c r="L9" s="379" t="str">
        <f>IF(G9='Look Up Tables'!$F$97,"Medium Temperature",IF(G9='Look Up Tables'!$F$98,"Low Temperature",""))</f>
        <v/>
      </c>
      <c r="M9" s="212">
        <f t="shared" ref="M9:M17" si="0">IFERROR(ROUND(IF($F9="Retrofit",$I9*($H9*J9),0),2),"")</f>
        <v>0</v>
      </c>
      <c r="N9" s="213">
        <f t="shared" ref="N9:N17" si="1">IFERROR(ROUND(IF($F9="Retrofit",$I9*($H9*K9),0),4),"")</f>
        <v>0</v>
      </c>
      <c r="O9" s="174">
        <f>IFERROR(M9*'Project Summary'!$M$7+N9*'Project Summary'!$M$8,"")</f>
        <v>0</v>
      </c>
      <c r="P9" s="187" t="str">
        <f>IFERROR(O9*'Project Summary'!$F$37/'Project Summary'!$E$37,"")</f>
        <v/>
      </c>
      <c r="Q9" s="174"/>
      <c r="R9" s="174"/>
      <c r="S9" s="174"/>
      <c r="T9" s="174"/>
      <c r="U9" s="174"/>
      <c r="V9" s="174"/>
      <c r="W9" s="174"/>
      <c r="X9" s="174"/>
      <c r="Y9" s="174"/>
      <c r="Z9" s="174"/>
      <c r="AA9" s="174"/>
      <c r="AB9" s="174"/>
      <c r="AC9" s="174"/>
      <c r="AD9" s="174"/>
      <c r="AE9" s="174"/>
      <c r="AF9" s="174"/>
      <c r="AG9" s="174"/>
      <c r="AH9" s="174"/>
      <c r="AI9" s="174"/>
      <c r="AJ9" s="174"/>
      <c r="AK9" s="174"/>
      <c r="AL9" s="174"/>
      <c r="AM9" s="174"/>
    </row>
    <row r="10" spans="1:39" s="173" customFormat="1" ht="21.75" customHeight="1" x14ac:dyDescent="0.2">
      <c r="B10" s="184">
        <v>3</v>
      </c>
      <c r="C10" s="197"/>
      <c r="D10" s="198"/>
      <c r="E10" s="198"/>
      <c r="F10" s="201"/>
      <c r="G10" s="201"/>
      <c r="H10" s="233"/>
      <c r="I10" s="227"/>
      <c r="J10" s="185">
        <f>IFERROR(VLOOKUP($G10,'Look Up Tables'!$F$96:$H$98,3,FALSE),0)</f>
        <v>0</v>
      </c>
      <c r="K10" s="186">
        <f>IFERROR(VLOOKUP($G10,'Look Up Tables'!$F$96:$H$98,2,FALSE),0)</f>
        <v>0</v>
      </c>
      <c r="L10" s="379" t="str">
        <f>IF(G10='Look Up Tables'!$F$97,"Medium Temperature",IF(G10='Look Up Tables'!$F$98,"Low Temperature",""))</f>
        <v/>
      </c>
      <c r="M10" s="212">
        <f t="shared" si="0"/>
        <v>0</v>
      </c>
      <c r="N10" s="213">
        <f t="shared" si="1"/>
        <v>0</v>
      </c>
      <c r="O10" s="174">
        <f>IFERROR(M10*'Project Summary'!$M$7+N10*'Project Summary'!$M$8,"")</f>
        <v>0</v>
      </c>
      <c r="P10" s="187" t="str">
        <f>IFERROR(O10*'Project Summary'!$F$37/'Project Summary'!$E$37,"")</f>
        <v/>
      </c>
      <c r="Q10" s="174"/>
      <c r="R10" s="174"/>
      <c r="S10" s="174"/>
      <c r="T10" s="174"/>
      <c r="U10" s="174"/>
      <c r="V10" s="174"/>
      <c r="W10" s="174"/>
      <c r="X10" s="174"/>
      <c r="Y10" s="174"/>
      <c r="Z10" s="174"/>
      <c r="AA10" s="174"/>
      <c r="AB10" s="174"/>
      <c r="AC10" s="174"/>
      <c r="AD10" s="174"/>
      <c r="AE10" s="174"/>
      <c r="AF10" s="174"/>
      <c r="AG10" s="174"/>
      <c r="AH10" s="174"/>
      <c r="AI10" s="174"/>
      <c r="AJ10" s="174"/>
      <c r="AK10" s="174"/>
      <c r="AL10" s="174"/>
      <c r="AM10" s="174"/>
    </row>
    <row r="11" spans="1:39" s="173" customFormat="1" ht="21.75" customHeight="1" x14ac:dyDescent="0.2">
      <c r="B11" s="184">
        <v>4</v>
      </c>
      <c r="C11" s="197"/>
      <c r="D11" s="198"/>
      <c r="E11" s="198"/>
      <c r="F11" s="201"/>
      <c r="G11" s="201"/>
      <c r="H11" s="233"/>
      <c r="I11" s="227"/>
      <c r="J11" s="185">
        <f>IFERROR(VLOOKUP($G11,'Look Up Tables'!$F$96:$H$98,3,FALSE),0)</f>
        <v>0</v>
      </c>
      <c r="K11" s="186">
        <f>IFERROR(VLOOKUP($G11,'Look Up Tables'!$F$96:$H$98,2,FALSE),0)</f>
        <v>0</v>
      </c>
      <c r="L11" s="379" t="str">
        <f>IF(G11='Look Up Tables'!$F$97,"Medium Temperature",IF(G11='Look Up Tables'!$F$98,"Low Temperature",""))</f>
        <v/>
      </c>
      <c r="M11" s="212">
        <f t="shared" si="0"/>
        <v>0</v>
      </c>
      <c r="N11" s="213">
        <f t="shared" si="1"/>
        <v>0</v>
      </c>
      <c r="O11" s="174">
        <f>IFERROR(M11*'Project Summary'!$M$7+N11*'Project Summary'!$M$8,"")</f>
        <v>0</v>
      </c>
      <c r="P11" s="187" t="str">
        <f>IFERROR(O11*'Project Summary'!$F$37/'Project Summary'!$E$37,"")</f>
        <v/>
      </c>
      <c r="Q11" s="174"/>
      <c r="R11" s="174"/>
      <c r="S11" s="174"/>
      <c r="T11" s="174"/>
      <c r="U11" s="174"/>
      <c r="V11" s="174"/>
      <c r="W11" s="174"/>
      <c r="X11" s="174"/>
      <c r="Y11" s="174"/>
      <c r="Z11" s="174"/>
      <c r="AA11" s="174"/>
      <c r="AB11" s="174"/>
      <c r="AC11" s="174"/>
      <c r="AD11" s="174"/>
      <c r="AE11" s="174"/>
      <c r="AF11" s="174"/>
      <c r="AG11" s="174"/>
      <c r="AH11" s="174"/>
      <c r="AI11" s="174"/>
      <c r="AJ11" s="174"/>
      <c r="AK11" s="174"/>
      <c r="AL11" s="174"/>
      <c r="AM11" s="174"/>
    </row>
    <row r="12" spans="1:39" s="173" customFormat="1" ht="21.75" customHeight="1" x14ac:dyDescent="0.2">
      <c r="B12" s="184">
        <v>5</v>
      </c>
      <c r="C12" s="197"/>
      <c r="D12" s="198"/>
      <c r="E12" s="198"/>
      <c r="F12" s="201"/>
      <c r="G12" s="201"/>
      <c r="H12" s="233"/>
      <c r="I12" s="227"/>
      <c r="J12" s="185">
        <f>IFERROR(VLOOKUP($G12,'Look Up Tables'!$F$96:$H$98,3,FALSE),0)</f>
        <v>0</v>
      </c>
      <c r="K12" s="186">
        <f>IFERROR(VLOOKUP($G12,'Look Up Tables'!$F$96:$H$98,2,FALSE),0)</f>
        <v>0</v>
      </c>
      <c r="L12" s="379" t="str">
        <f>IF(G12='Look Up Tables'!$F$97,"Medium Temperature",IF(G12='Look Up Tables'!$F$98,"Low Temperature",""))</f>
        <v/>
      </c>
      <c r="M12" s="212">
        <f t="shared" si="0"/>
        <v>0</v>
      </c>
      <c r="N12" s="213">
        <f t="shared" si="1"/>
        <v>0</v>
      </c>
      <c r="O12" s="174">
        <f>IFERROR(M12*'Project Summary'!$M$7+N12*'Project Summary'!$M$8,"")</f>
        <v>0</v>
      </c>
      <c r="P12" s="187" t="str">
        <f>IFERROR(O12*'Project Summary'!$F$37/'Project Summary'!$E$37,"")</f>
        <v/>
      </c>
      <c r="Q12" s="174"/>
      <c r="R12" s="174"/>
      <c r="S12" s="174"/>
      <c r="T12" s="174"/>
      <c r="U12" s="174"/>
      <c r="V12" s="174"/>
      <c r="W12" s="174"/>
      <c r="X12" s="174"/>
      <c r="Y12" s="174"/>
      <c r="Z12" s="174"/>
      <c r="AA12" s="174"/>
      <c r="AB12" s="174"/>
      <c r="AC12" s="174"/>
      <c r="AD12" s="174"/>
      <c r="AE12" s="174"/>
      <c r="AF12" s="174"/>
      <c r="AG12" s="174"/>
      <c r="AH12" s="174"/>
      <c r="AI12" s="174"/>
      <c r="AJ12" s="174"/>
      <c r="AK12" s="174"/>
      <c r="AL12" s="174"/>
      <c r="AM12" s="174"/>
    </row>
    <row r="13" spans="1:39" s="173" customFormat="1" ht="21.75" customHeight="1" x14ac:dyDescent="0.2">
      <c r="B13" s="184">
        <v>6</v>
      </c>
      <c r="C13" s="197"/>
      <c r="D13" s="198"/>
      <c r="E13" s="198"/>
      <c r="F13" s="201"/>
      <c r="G13" s="201"/>
      <c r="H13" s="233"/>
      <c r="I13" s="227"/>
      <c r="J13" s="185">
        <f>IFERROR(VLOOKUP($G13,'Look Up Tables'!$F$96:$H$98,3,FALSE),0)</f>
        <v>0</v>
      </c>
      <c r="K13" s="186">
        <f>IFERROR(VLOOKUP($G13,'Look Up Tables'!$F$96:$H$98,2,FALSE),0)</f>
        <v>0</v>
      </c>
      <c r="L13" s="379" t="str">
        <f>IF(G13='Look Up Tables'!$F$97,"Medium Temperature",IF(G13='Look Up Tables'!$F$98,"Low Temperature",""))</f>
        <v/>
      </c>
      <c r="M13" s="212">
        <f t="shared" si="0"/>
        <v>0</v>
      </c>
      <c r="N13" s="213">
        <f t="shared" si="1"/>
        <v>0</v>
      </c>
      <c r="O13" s="174">
        <f>IFERROR(M13*'Project Summary'!$M$7+N13*'Project Summary'!$M$8,"")</f>
        <v>0</v>
      </c>
      <c r="P13" s="187" t="str">
        <f>IFERROR(O13*'Project Summary'!$F$37/'Project Summary'!$E$37,"")</f>
        <v/>
      </c>
      <c r="Q13" s="174"/>
      <c r="R13" s="174"/>
      <c r="S13" s="174"/>
      <c r="T13" s="174"/>
      <c r="U13" s="174"/>
      <c r="V13" s="174"/>
      <c r="W13" s="174"/>
      <c r="X13" s="174"/>
      <c r="Y13" s="174"/>
      <c r="Z13" s="174"/>
      <c r="AA13" s="174"/>
      <c r="AB13" s="174"/>
      <c r="AC13" s="174"/>
      <c r="AD13" s="174"/>
      <c r="AE13" s="174"/>
      <c r="AF13" s="174"/>
      <c r="AG13" s="174"/>
      <c r="AH13" s="174"/>
      <c r="AI13" s="174"/>
      <c r="AJ13" s="174"/>
      <c r="AK13" s="174"/>
      <c r="AL13" s="174"/>
      <c r="AM13" s="174"/>
    </row>
    <row r="14" spans="1:39" s="173" customFormat="1" ht="21.75" customHeight="1" x14ac:dyDescent="0.2">
      <c r="B14" s="184">
        <v>7</v>
      </c>
      <c r="C14" s="197"/>
      <c r="D14" s="198"/>
      <c r="E14" s="198"/>
      <c r="F14" s="201"/>
      <c r="G14" s="201"/>
      <c r="H14" s="233"/>
      <c r="I14" s="227"/>
      <c r="J14" s="185">
        <f>IFERROR(VLOOKUP($G14,'Look Up Tables'!$F$96:$H$98,3,FALSE),0)</f>
        <v>0</v>
      </c>
      <c r="K14" s="186">
        <f>IFERROR(VLOOKUP($G14,'Look Up Tables'!$F$96:$H$98,2,FALSE),0)</f>
        <v>0</v>
      </c>
      <c r="L14" s="379" t="str">
        <f>IF(G14='Look Up Tables'!$F$97,"Medium Temperature",IF(G14='Look Up Tables'!$F$98,"Low Temperature",""))</f>
        <v/>
      </c>
      <c r="M14" s="212">
        <f t="shared" si="0"/>
        <v>0</v>
      </c>
      <c r="N14" s="213">
        <f t="shared" si="1"/>
        <v>0</v>
      </c>
      <c r="O14" s="174">
        <f>IFERROR(M14*'Project Summary'!$M$7+N14*'Project Summary'!$M$8,"")</f>
        <v>0</v>
      </c>
      <c r="P14" s="187" t="str">
        <f>IFERROR(O14*'Project Summary'!$F$37/'Project Summary'!$E$37,"")</f>
        <v/>
      </c>
      <c r="Q14" s="174"/>
      <c r="R14" s="174"/>
      <c r="S14" s="174"/>
      <c r="T14" s="174"/>
      <c r="U14" s="174"/>
      <c r="V14" s="174"/>
      <c r="W14" s="174"/>
      <c r="X14" s="174"/>
      <c r="Y14" s="174"/>
      <c r="Z14" s="174"/>
      <c r="AA14" s="174"/>
      <c r="AB14" s="174"/>
      <c r="AC14" s="174"/>
      <c r="AD14" s="174"/>
      <c r="AE14" s="174"/>
      <c r="AF14" s="174"/>
      <c r="AG14" s="174"/>
      <c r="AH14" s="174"/>
      <c r="AI14" s="174"/>
      <c r="AJ14" s="174"/>
      <c r="AK14" s="174"/>
      <c r="AL14" s="174"/>
      <c r="AM14" s="174"/>
    </row>
    <row r="15" spans="1:39" s="173" customFormat="1" ht="21.75" customHeight="1" x14ac:dyDescent="0.2">
      <c r="B15" s="184">
        <v>8</v>
      </c>
      <c r="C15" s="197"/>
      <c r="D15" s="198"/>
      <c r="E15" s="198"/>
      <c r="F15" s="201"/>
      <c r="G15" s="201"/>
      <c r="H15" s="233"/>
      <c r="I15" s="227"/>
      <c r="J15" s="185">
        <f>IFERROR(VLOOKUP($G15,'Look Up Tables'!$F$96:$H$98,3,FALSE),0)</f>
        <v>0</v>
      </c>
      <c r="K15" s="186">
        <f>IFERROR(VLOOKUP($G15,'Look Up Tables'!$F$96:$H$98,2,FALSE),0)</f>
        <v>0</v>
      </c>
      <c r="L15" s="379" t="str">
        <f>IF(G15='Look Up Tables'!$F$97,"Medium Temperature",IF(G15='Look Up Tables'!$F$98,"Low Temperature",""))</f>
        <v/>
      </c>
      <c r="M15" s="212">
        <f t="shared" si="0"/>
        <v>0</v>
      </c>
      <c r="N15" s="213">
        <f t="shared" si="1"/>
        <v>0</v>
      </c>
      <c r="O15" s="174">
        <f>IFERROR(M15*'Project Summary'!$M$7+N15*'Project Summary'!$M$8,"")</f>
        <v>0</v>
      </c>
      <c r="P15" s="187" t="str">
        <f>IFERROR(O15*'Project Summary'!$F$37/'Project Summary'!$E$37,"")</f>
        <v/>
      </c>
      <c r="Q15" s="174"/>
      <c r="R15" s="174"/>
      <c r="S15" s="174"/>
      <c r="T15" s="174"/>
      <c r="U15" s="174"/>
      <c r="V15" s="174"/>
      <c r="W15" s="174"/>
      <c r="X15" s="174"/>
      <c r="Y15" s="174"/>
      <c r="Z15" s="174"/>
      <c r="AA15" s="174"/>
      <c r="AB15" s="174"/>
      <c r="AC15" s="174"/>
      <c r="AD15" s="174"/>
      <c r="AE15" s="174"/>
      <c r="AF15" s="174"/>
      <c r="AG15" s="174"/>
      <c r="AH15" s="174"/>
      <c r="AI15" s="174"/>
      <c r="AJ15" s="174"/>
      <c r="AK15" s="174"/>
      <c r="AL15" s="174"/>
      <c r="AM15" s="174"/>
    </row>
    <row r="16" spans="1:39" s="173" customFormat="1" ht="21.75" customHeight="1" x14ac:dyDescent="0.2">
      <c r="B16" s="184">
        <v>9</v>
      </c>
      <c r="C16" s="197"/>
      <c r="D16" s="198"/>
      <c r="E16" s="198"/>
      <c r="F16" s="201"/>
      <c r="G16" s="201"/>
      <c r="H16" s="233"/>
      <c r="I16" s="227"/>
      <c r="J16" s="185">
        <f>IFERROR(VLOOKUP($G16,'Look Up Tables'!$F$96:$H$98,3,FALSE),0)</f>
        <v>0</v>
      </c>
      <c r="K16" s="186">
        <f>IFERROR(VLOOKUP($G16,'Look Up Tables'!$F$96:$H$98,2,FALSE),0)</f>
        <v>0</v>
      </c>
      <c r="L16" s="379" t="str">
        <f>IF(G16='Look Up Tables'!$F$97,"Medium Temperature",IF(G16='Look Up Tables'!$F$98,"Low Temperature",""))</f>
        <v/>
      </c>
      <c r="M16" s="212">
        <f t="shared" si="0"/>
        <v>0</v>
      </c>
      <c r="N16" s="213">
        <f t="shared" si="1"/>
        <v>0</v>
      </c>
      <c r="O16" s="174">
        <f>IFERROR(M16*'Project Summary'!$M$7+N16*'Project Summary'!$M$8,"")</f>
        <v>0</v>
      </c>
      <c r="P16" s="187" t="str">
        <f>IFERROR(O16*'Project Summary'!$F$37/'Project Summary'!$E$37,"")</f>
        <v/>
      </c>
      <c r="Q16" s="174"/>
      <c r="R16" s="174"/>
      <c r="S16" s="174"/>
      <c r="T16" s="174"/>
      <c r="U16" s="174"/>
      <c r="V16" s="174"/>
      <c r="W16" s="174"/>
      <c r="X16" s="174"/>
      <c r="Y16" s="174"/>
      <c r="Z16" s="174"/>
      <c r="AA16" s="174"/>
      <c r="AB16" s="174"/>
      <c r="AC16" s="174"/>
      <c r="AD16" s="174"/>
      <c r="AE16" s="174"/>
      <c r="AF16" s="174"/>
      <c r="AG16" s="174"/>
      <c r="AH16" s="174"/>
      <c r="AI16" s="174"/>
      <c r="AJ16" s="174"/>
      <c r="AK16" s="174"/>
      <c r="AL16" s="174"/>
      <c r="AM16" s="174"/>
    </row>
    <row r="17" spans="2:39" s="173" customFormat="1" ht="21.75" customHeight="1" thickBot="1" x14ac:dyDescent="0.25">
      <c r="B17" s="188">
        <v>10</v>
      </c>
      <c r="C17" s="202"/>
      <c r="D17" s="203"/>
      <c r="E17" s="203"/>
      <c r="F17" s="205"/>
      <c r="G17" s="205"/>
      <c r="H17" s="234"/>
      <c r="I17" s="206"/>
      <c r="J17" s="189">
        <f>IFERROR(VLOOKUP($G17,'Look Up Tables'!$F$96:$H$98,3,FALSE),0)</f>
        <v>0</v>
      </c>
      <c r="K17" s="190">
        <f>IFERROR(VLOOKUP($G17,'Look Up Tables'!$F$96:$H$98,2,FALSE),0)</f>
        <v>0</v>
      </c>
      <c r="L17" s="380" t="str">
        <f>IF(G17='Look Up Tables'!$F$97,"Medium Temperature",IF(G17='Look Up Tables'!$F$98,"Low Temperature",""))</f>
        <v/>
      </c>
      <c r="M17" s="214">
        <f t="shared" si="0"/>
        <v>0</v>
      </c>
      <c r="N17" s="215">
        <f t="shared" si="1"/>
        <v>0</v>
      </c>
      <c r="O17" s="174">
        <f>IFERROR(M17*'Project Summary'!$M$7+N17*'Project Summary'!$M$8,"")</f>
        <v>0</v>
      </c>
      <c r="P17" s="192" t="str">
        <f>IFERROR(O17*'Project Summary'!$F$37/'Project Summary'!$E$37,"")</f>
        <v/>
      </c>
      <c r="Q17" s="174"/>
      <c r="R17" s="174"/>
      <c r="S17" s="174"/>
      <c r="T17" s="174"/>
      <c r="U17" s="174"/>
      <c r="V17" s="174"/>
      <c r="W17" s="174"/>
      <c r="X17" s="174"/>
      <c r="Y17" s="174"/>
      <c r="Z17" s="174"/>
      <c r="AA17" s="174"/>
      <c r="AB17" s="174"/>
      <c r="AC17" s="174"/>
      <c r="AD17" s="174"/>
      <c r="AE17" s="174"/>
      <c r="AF17" s="174"/>
      <c r="AG17" s="174"/>
      <c r="AH17" s="174"/>
      <c r="AI17" s="174"/>
      <c r="AJ17" s="174"/>
      <c r="AK17" s="174"/>
      <c r="AL17" s="174"/>
      <c r="AM17" s="174"/>
    </row>
    <row r="18" spans="2:39" s="173" customFormat="1" ht="22.15" customHeight="1" x14ac:dyDescent="0.2">
      <c r="B18" s="174"/>
      <c r="C18" s="174"/>
      <c r="D18" s="174"/>
      <c r="E18" s="174"/>
      <c r="F18" s="174"/>
      <c r="G18" s="174"/>
      <c r="H18" s="174"/>
      <c r="I18" s="174"/>
      <c r="J18" s="174"/>
      <c r="K18" s="174"/>
      <c r="L18" s="174"/>
      <c r="M18" s="174"/>
      <c r="N18" s="174"/>
      <c r="O18" s="174"/>
      <c r="P18" s="174"/>
      <c r="Q18" s="174"/>
      <c r="R18" s="174"/>
      <c r="S18" s="174"/>
      <c r="T18" s="174"/>
      <c r="U18" s="174"/>
      <c r="V18" s="174"/>
      <c r="W18" s="174"/>
      <c r="X18" s="174"/>
      <c r="Y18" s="174"/>
      <c r="Z18" s="174"/>
      <c r="AA18" s="174"/>
      <c r="AB18" s="174"/>
      <c r="AC18" s="174"/>
      <c r="AD18" s="174"/>
      <c r="AE18" s="174"/>
      <c r="AF18" s="174"/>
      <c r="AG18" s="174"/>
      <c r="AH18" s="174"/>
      <c r="AI18" s="174"/>
      <c r="AJ18" s="174"/>
      <c r="AK18" s="174"/>
      <c r="AL18" s="174"/>
      <c r="AM18" s="174"/>
    </row>
    <row r="19" spans="2:39" s="173" customFormat="1" ht="22.15" customHeight="1" x14ac:dyDescent="0.2">
      <c r="B19" s="174"/>
      <c r="C19" s="174"/>
      <c r="D19" s="174"/>
      <c r="E19" s="174"/>
      <c r="F19" s="174"/>
      <c r="G19" s="174"/>
      <c r="H19" s="174"/>
      <c r="I19" s="174"/>
      <c r="J19" s="174"/>
      <c r="K19" s="174"/>
      <c r="L19" s="174"/>
      <c r="M19" s="174"/>
      <c r="N19" s="174"/>
      <c r="O19" s="174"/>
      <c r="P19" s="174"/>
      <c r="Q19" s="174"/>
      <c r="R19" s="174"/>
      <c r="S19" s="174"/>
      <c r="T19" s="174"/>
      <c r="U19" s="174"/>
      <c r="V19" s="174"/>
      <c r="W19" s="174"/>
      <c r="X19" s="174"/>
      <c r="Y19" s="174"/>
      <c r="Z19" s="174"/>
      <c r="AA19" s="174"/>
      <c r="AB19" s="174"/>
      <c r="AC19" s="174"/>
      <c r="AD19" s="174"/>
      <c r="AE19" s="174"/>
      <c r="AF19" s="174"/>
      <c r="AG19" s="174"/>
      <c r="AH19" s="174"/>
      <c r="AI19" s="174"/>
      <c r="AJ19" s="174"/>
      <c r="AK19" s="174"/>
      <c r="AL19" s="174"/>
      <c r="AM19" s="174"/>
    </row>
    <row r="20" spans="2:39" ht="9" customHeight="1" x14ac:dyDescent="0.2">
      <c r="B20" s="174"/>
      <c r="C20" s="174"/>
      <c r="D20" s="174"/>
      <c r="E20" s="174"/>
      <c r="F20" s="174"/>
      <c r="G20" s="174"/>
      <c r="H20" s="174"/>
      <c r="I20" s="174"/>
      <c r="J20" s="174"/>
      <c r="K20" s="174"/>
      <c r="L20" s="174"/>
      <c r="M20" s="174"/>
      <c r="N20" s="174"/>
      <c r="O20" s="174"/>
      <c r="P20" s="174"/>
      <c r="Q20" s="174"/>
      <c r="R20" s="174"/>
      <c r="S20" s="174"/>
      <c r="T20" s="174"/>
      <c r="U20" s="174"/>
      <c r="V20" s="174"/>
      <c r="W20" s="174"/>
      <c r="X20" s="174"/>
      <c r="Y20" s="174"/>
      <c r="Z20" s="174"/>
      <c r="AA20" s="174"/>
      <c r="AB20" s="174"/>
      <c r="AC20" s="174"/>
      <c r="AD20" s="174"/>
      <c r="AE20" s="174"/>
      <c r="AF20" s="174"/>
      <c r="AG20" s="174"/>
      <c r="AH20" s="174"/>
      <c r="AI20" s="174"/>
      <c r="AJ20" s="174"/>
      <c r="AK20" s="174"/>
      <c r="AL20" s="174"/>
      <c r="AM20" s="174"/>
    </row>
    <row r="21" spans="2:39" x14ac:dyDescent="0.2">
      <c r="B21" s="174"/>
      <c r="C21" s="174"/>
      <c r="D21" s="174"/>
      <c r="E21" s="174"/>
      <c r="F21" s="174"/>
      <c r="G21" s="174"/>
      <c r="H21" s="174"/>
      <c r="I21" s="174"/>
      <c r="J21" s="174"/>
      <c r="K21" s="174"/>
      <c r="L21" s="174"/>
      <c r="M21" s="174"/>
      <c r="N21" s="174"/>
      <c r="O21" s="174"/>
      <c r="P21" s="174"/>
      <c r="Q21" s="174"/>
      <c r="R21" s="174"/>
      <c r="S21" s="174"/>
      <c r="T21" s="174"/>
      <c r="U21" s="174"/>
      <c r="V21" s="174"/>
      <c r="W21" s="174"/>
      <c r="X21" s="174"/>
      <c r="Y21" s="174"/>
      <c r="Z21" s="174"/>
      <c r="AA21" s="174"/>
      <c r="AB21" s="174"/>
      <c r="AC21" s="174"/>
      <c r="AD21" s="174"/>
      <c r="AE21" s="174"/>
      <c r="AF21" s="174"/>
      <c r="AG21" s="174"/>
      <c r="AH21" s="174"/>
      <c r="AI21" s="174"/>
      <c r="AJ21" s="174"/>
      <c r="AK21" s="174"/>
      <c r="AL21" s="174"/>
      <c r="AM21" s="174"/>
    </row>
    <row r="22" spans="2:39" x14ac:dyDescent="0.2">
      <c r="B22" s="174"/>
      <c r="C22" s="174"/>
      <c r="D22" s="174"/>
      <c r="E22" s="174"/>
      <c r="F22" s="174"/>
      <c r="G22" s="174"/>
      <c r="H22" s="174"/>
      <c r="I22" s="174"/>
      <c r="J22" s="174"/>
      <c r="K22" s="174"/>
      <c r="L22" s="174"/>
      <c r="M22" s="174"/>
      <c r="N22" s="174"/>
      <c r="O22" s="174"/>
      <c r="P22" s="174"/>
      <c r="Q22" s="174"/>
      <c r="R22" s="174"/>
      <c r="S22" s="174"/>
      <c r="T22" s="174"/>
      <c r="U22" s="174"/>
      <c r="V22" s="174"/>
      <c r="W22" s="174"/>
      <c r="X22" s="174"/>
      <c r="Y22" s="174"/>
      <c r="Z22" s="174"/>
      <c r="AA22" s="174"/>
      <c r="AB22" s="174"/>
      <c r="AC22" s="174"/>
      <c r="AD22" s="174"/>
      <c r="AE22" s="174"/>
      <c r="AF22" s="174"/>
      <c r="AG22" s="174"/>
      <c r="AH22" s="174"/>
      <c r="AI22" s="174"/>
      <c r="AJ22" s="174"/>
      <c r="AK22" s="174"/>
      <c r="AL22" s="174"/>
      <c r="AM22" s="174"/>
    </row>
    <row r="23" spans="2:39" x14ac:dyDescent="0.2">
      <c r="B23" s="174"/>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174"/>
      <c r="AB23" s="174"/>
      <c r="AC23" s="174"/>
      <c r="AD23" s="174"/>
      <c r="AE23" s="174"/>
      <c r="AF23" s="174"/>
      <c r="AG23" s="174"/>
      <c r="AH23" s="174"/>
      <c r="AI23" s="174"/>
      <c r="AJ23" s="174"/>
      <c r="AK23" s="174"/>
      <c r="AL23" s="174"/>
      <c r="AM23" s="174"/>
    </row>
    <row r="24" spans="2:39" x14ac:dyDescent="0.2">
      <c r="B24" s="174"/>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174"/>
      <c r="AB24" s="174"/>
      <c r="AC24" s="174"/>
      <c r="AD24" s="174"/>
      <c r="AE24" s="174"/>
      <c r="AF24" s="174"/>
      <c r="AG24" s="174"/>
      <c r="AH24" s="174"/>
      <c r="AI24" s="174"/>
      <c r="AJ24" s="174"/>
      <c r="AK24" s="174"/>
      <c r="AL24" s="174"/>
      <c r="AM24" s="174"/>
    </row>
    <row r="25" spans="2:39" x14ac:dyDescent="0.2">
      <c r="B25" s="174"/>
      <c r="C25" s="174"/>
      <c r="D25" s="174"/>
      <c r="E25" s="174"/>
      <c r="F25" s="174"/>
      <c r="G25" s="174"/>
      <c r="H25" s="174"/>
      <c r="I25" s="174"/>
      <c r="J25" s="174"/>
      <c r="K25" s="174"/>
      <c r="L25" s="174"/>
      <c r="M25" s="174"/>
      <c r="N25" s="174"/>
      <c r="O25" s="174"/>
      <c r="P25" s="174"/>
      <c r="Q25" s="174"/>
      <c r="R25" s="174"/>
      <c r="S25" s="174"/>
      <c r="T25" s="174"/>
      <c r="U25" s="174"/>
      <c r="V25" s="174"/>
      <c r="W25" s="174"/>
      <c r="X25" s="174"/>
      <c r="Y25" s="174"/>
      <c r="Z25" s="174"/>
      <c r="AA25" s="174"/>
      <c r="AB25" s="174"/>
      <c r="AC25" s="174"/>
      <c r="AD25" s="174"/>
      <c r="AE25" s="174"/>
      <c r="AF25" s="174"/>
      <c r="AG25" s="174"/>
      <c r="AH25" s="174"/>
      <c r="AI25" s="174"/>
      <c r="AJ25" s="174"/>
      <c r="AK25" s="174"/>
      <c r="AL25" s="174"/>
      <c r="AM25" s="174"/>
    </row>
    <row r="26" spans="2:39" x14ac:dyDescent="0.2">
      <c r="B26" s="174"/>
      <c r="C26" s="174"/>
      <c r="D26" s="174"/>
      <c r="E26" s="174"/>
      <c r="F26" s="174"/>
      <c r="G26" s="174"/>
      <c r="H26" s="174"/>
      <c r="I26" s="174"/>
      <c r="J26" s="174"/>
      <c r="K26" s="174"/>
      <c r="L26" s="174"/>
      <c r="M26" s="174"/>
      <c r="N26" s="174"/>
      <c r="O26" s="174"/>
      <c r="P26" s="174"/>
      <c r="Q26" s="174"/>
      <c r="R26" s="174"/>
      <c r="S26" s="174"/>
      <c r="T26" s="174"/>
      <c r="U26" s="174"/>
      <c r="V26" s="174"/>
      <c r="W26" s="174"/>
      <c r="X26" s="174"/>
      <c r="Y26" s="174"/>
      <c r="Z26" s="174"/>
      <c r="AA26" s="174"/>
      <c r="AB26" s="174"/>
      <c r="AC26" s="174"/>
      <c r="AD26" s="174"/>
      <c r="AE26" s="174"/>
      <c r="AF26" s="174"/>
      <c r="AG26" s="174"/>
      <c r="AH26" s="174"/>
      <c r="AI26" s="174"/>
      <c r="AJ26" s="174"/>
      <c r="AK26" s="174"/>
      <c r="AL26" s="174"/>
      <c r="AM26" s="174"/>
    </row>
    <row r="27" spans="2:39" x14ac:dyDescent="0.2">
      <c r="B27" s="174"/>
      <c r="C27" s="174"/>
      <c r="D27" s="174"/>
      <c r="E27" s="174"/>
      <c r="F27" s="174"/>
      <c r="G27" s="174"/>
      <c r="H27" s="174"/>
      <c r="I27" s="174"/>
      <c r="J27" s="174"/>
      <c r="K27" s="174"/>
      <c r="L27" s="174"/>
      <c r="M27" s="174"/>
      <c r="N27" s="174"/>
      <c r="O27" s="174"/>
      <c r="P27" s="174"/>
      <c r="Q27" s="174"/>
      <c r="R27" s="174"/>
      <c r="S27" s="174"/>
      <c r="T27" s="174"/>
      <c r="U27" s="174"/>
      <c r="V27" s="174"/>
      <c r="W27" s="174"/>
      <c r="X27" s="174"/>
      <c r="Y27" s="174"/>
      <c r="Z27" s="174"/>
      <c r="AA27" s="174"/>
      <c r="AB27" s="174"/>
      <c r="AC27" s="174"/>
      <c r="AD27" s="174"/>
      <c r="AE27" s="174"/>
      <c r="AF27" s="174"/>
      <c r="AG27" s="174"/>
      <c r="AH27" s="174"/>
      <c r="AI27" s="174"/>
      <c r="AJ27" s="174"/>
      <c r="AK27" s="174"/>
      <c r="AL27" s="174"/>
      <c r="AM27" s="174"/>
    </row>
    <row r="28" spans="2:39" x14ac:dyDescent="0.2">
      <c r="B28" s="174"/>
      <c r="C28" s="174"/>
      <c r="D28" s="174"/>
      <c r="E28" s="174"/>
      <c r="F28" s="174"/>
      <c r="G28" s="174"/>
      <c r="H28" s="174"/>
      <c r="I28" s="174"/>
      <c r="J28" s="174"/>
      <c r="K28" s="174"/>
      <c r="L28" s="174"/>
      <c r="M28" s="174"/>
      <c r="N28" s="174"/>
      <c r="O28" s="174"/>
      <c r="P28" s="174"/>
      <c r="Q28" s="174"/>
      <c r="R28" s="174"/>
      <c r="S28" s="174"/>
      <c r="T28" s="174"/>
      <c r="U28" s="174"/>
      <c r="V28" s="174"/>
      <c r="W28" s="174"/>
      <c r="X28" s="174"/>
      <c r="Y28" s="174"/>
      <c r="Z28" s="174"/>
      <c r="AA28" s="174"/>
      <c r="AB28" s="174"/>
      <c r="AC28" s="174"/>
      <c r="AD28" s="174"/>
      <c r="AE28" s="174"/>
      <c r="AF28" s="174"/>
      <c r="AG28" s="174"/>
      <c r="AH28" s="174"/>
      <c r="AI28" s="174"/>
      <c r="AJ28" s="174"/>
      <c r="AK28" s="174"/>
      <c r="AL28" s="174"/>
      <c r="AM28" s="174"/>
    </row>
    <row r="29" spans="2:39" x14ac:dyDescent="0.2">
      <c r="B29" s="174"/>
      <c r="C29" s="174"/>
      <c r="D29" s="174"/>
      <c r="E29" s="174"/>
      <c r="F29" s="174"/>
      <c r="G29" s="174"/>
      <c r="H29" s="174"/>
      <c r="I29" s="174"/>
      <c r="J29" s="174"/>
      <c r="K29" s="174"/>
      <c r="L29" s="174"/>
      <c r="M29" s="174"/>
      <c r="N29" s="174"/>
      <c r="O29" s="174"/>
      <c r="P29" s="174"/>
      <c r="Q29" s="174"/>
      <c r="R29" s="174"/>
      <c r="S29" s="174"/>
      <c r="T29" s="174"/>
      <c r="U29" s="174"/>
      <c r="V29" s="174"/>
      <c r="W29" s="174"/>
      <c r="X29" s="174"/>
      <c r="Y29" s="174"/>
      <c r="Z29" s="174"/>
      <c r="AA29" s="174"/>
      <c r="AB29" s="174"/>
      <c r="AC29" s="174"/>
      <c r="AD29" s="174"/>
      <c r="AE29" s="174"/>
      <c r="AF29" s="174"/>
      <c r="AG29" s="174"/>
      <c r="AH29" s="174"/>
      <c r="AI29" s="174"/>
      <c r="AJ29" s="174"/>
      <c r="AK29" s="174"/>
      <c r="AL29" s="174"/>
      <c r="AM29" s="174"/>
    </row>
    <row r="30" spans="2:39" x14ac:dyDescent="0.2">
      <c r="B30" s="174"/>
      <c r="C30" s="174"/>
      <c r="D30" s="174"/>
      <c r="E30" s="174"/>
      <c r="F30" s="174"/>
      <c r="G30" s="174"/>
      <c r="H30" s="174"/>
      <c r="I30" s="174"/>
      <c r="J30" s="174"/>
      <c r="K30" s="174"/>
      <c r="L30" s="174"/>
      <c r="M30" s="174"/>
      <c r="N30" s="174"/>
      <c r="O30" s="174"/>
      <c r="P30" s="174"/>
      <c r="Q30" s="174"/>
      <c r="R30" s="174"/>
      <c r="S30" s="174"/>
      <c r="T30" s="174"/>
      <c r="U30" s="174"/>
      <c r="V30" s="174"/>
      <c r="W30" s="174"/>
      <c r="X30" s="174"/>
      <c r="Y30" s="174"/>
      <c r="Z30" s="174"/>
      <c r="AA30" s="174"/>
      <c r="AB30" s="174"/>
      <c r="AC30" s="174"/>
      <c r="AD30" s="174"/>
      <c r="AE30" s="174"/>
      <c r="AF30" s="174"/>
      <c r="AG30" s="174"/>
      <c r="AH30" s="174"/>
      <c r="AI30" s="174"/>
      <c r="AJ30" s="174"/>
      <c r="AK30" s="174"/>
      <c r="AL30" s="174"/>
      <c r="AM30" s="174"/>
    </row>
    <row r="31" spans="2:39" x14ac:dyDescent="0.2">
      <c r="B31" s="174"/>
      <c r="C31" s="174"/>
      <c r="D31" s="174"/>
      <c r="E31" s="174"/>
      <c r="F31" s="174"/>
      <c r="G31" s="174"/>
      <c r="H31" s="174"/>
      <c r="I31" s="174"/>
      <c r="J31" s="174"/>
      <c r="K31" s="174"/>
      <c r="L31" s="174"/>
      <c r="M31" s="174"/>
      <c r="N31" s="174"/>
      <c r="O31" s="174"/>
      <c r="P31" s="174"/>
      <c r="Q31" s="174"/>
      <c r="R31" s="174"/>
      <c r="S31" s="174"/>
      <c r="T31" s="174"/>
      <c r="U31" s="174"/>
      <c r="V31" s="174"/>
      <c r="W31" s="174"/>
      <c r="X31" s="174"/>
      <c r="Y31" s="174"/>
      <c r="Z31" s="174"/>
      <c r="AA31" s="174"/>
      <c r="AB31" s="174"/>
      <c r="AC31" s="174"/>
      <c r="AD31" s="174"/>
      <c r="AE31" s="174"/>
      <c r="AF31" s="174"/>
      <c r="AG31" s="174"/>
      <c r="AH31" s="174"/>
      <c r="AI31" s="174"/>
      <c r="AJ31" s="174"/>
      <c r="AK31" s="174"/>
      <c r="AL31" s="174"/>
      <c r="AM31" s="174"/>
    </row>
    <row r="32" spans="2:39" x14ac:dyDescent="0.2">
      <c r="B32" s="174"/>
      <c r="C32" s="174"/>
      <c r="D32" s="174"/>
      <c r="E32" s="174"/>
      <c r="F32" s="174"/>
      <c r="G32" s="174"/>
      <c r="H32" s="174"/>
      <c r="I32" s="174"/>
      <c r="J32" s="174"/>
      <c r="K32" s="174"/>
      <c r="L32" s="174"/>
      <c r="M32" s="174"/>
      <c r="N32" s="174"/>
      <c r="O32" s="174"/>
      <c r="P32" s="174"/>
      <c r="Q32" s="174"/>
      <c r="R32" s="174"/>
      <c r="S32" s="174"/>
      <c r="T32" s="174"/>
      <c r="U32" s="174"/>
      <c r="V32" s="174"/>
      <c r="W32" s="174"/>
      <c r="X32" s="174"/>
      <c r="Y32" s="174"/>
      <c r="Z32" s="174"/>
      <c r="AA32" s="174"/>
      <c r="AB32" s="174"/>
      <c r="AC32" s="174"/>
      <c r="AD32" s="174"/>
      <c r="AE32" s="174"/>
      <c r="AF32" s="174"/>
      <c r="AG32" s="174"/>
      <c r="AH32" s="174"/>
      <c r="AI32" s="174"/>
      <c r="AJ32" s="174"/>
      <c r="AK32" s="174"/>
      <c r="AL32" s="174"/>
      <c r="AM32" s="174"/>
    </row>
    <row r="33" spans="2:39" x14ac:dyDescent="0.2">
      <c r="B33" s="174"/>
      <c r="C33" s="174"/>
      <c r="D33" s="174"/>
      <c r="E33" s="174"/>
      <c r="F33" s="174"/>
      <c r="G33" s="174"/>
      <c r="H33" s="174"/>
      <c r="I33" s="174"/>
      <c r="J33" s="174"/>
      <c r="K33" s="174"/>
      <c r="L33" s="174"/>
      <c r="M33" s="174"/>
      <c r="N33" s="174"/>
      <c r="O33" s="174"/>
      <c r="P33" s="174"/>
      <c r="Q33" s="174"/>
      <c r="R33" s="174"/>
      <c r="S33" s="174"/>
      <c r="T33" s="174"/>
      <c r="U33" s="174"/>
      <c r="V33" s="174"/>
      <c r="W33" s="174"/>
      <c r="X33" s="174"/>
      <c r="Y33" s="174"/>
      <c r="Z33" s="174"/>
      <c r="AA33" s="174"/>
      <c r="AB33" s="174"/>
      <c r="AC33" s="174"/>
      <c r="AD33" s="174"/>
      <c r="AE33" s="174"/>
      <c r="AF33" s="174"/>
      <c r="AG33" s="174"/>
      <c r="AH33" s="174"/>
      <c r="AI33" s="174"/>
      <c r="AJ33" s="174"/>
      <c r="AK33" s="174"/>
      <c r="AL33" s="174"/>
      <c r="AM33" s="174"/>
    </row>
    <row r="34" spans="2:39" x14ac:dyDescent="0.2">
      <c r="B34" s="174"/>
      <c r="C34" s="174"/>
      <c r="D34" s="174"/>
      <c r="E34" s="174"/>
      <c r="F34" s="174"/>
      <c r="G34" s="174"/>
      <c r="H34" s="174"/>
      <c r="I34" s="174"/>
      <c r="J34" s="174"/>
      <c r="K34" s="174"/>
      <c r="L34" s="174"/>
      <c r="M34" s="174"/>
      <c r="N34" s="174"/>
      <c r="O34" s="174"/>
      <c r="P34" s="174"/>
      <c r="Q34" s="174"/>
      <c r="R34" s="174"/>
      <c r="S34" s="174"/>
      <c r="T34" s="174"/>
      <c r="U34" s="174"/>
      <c r="V34" s="174"/>
      <c r="W34" s="174"/>
      <c r="X34" s="174"/>
      <c r="Y34" s="174"/>
      <c r="Z34" s="174"/>
      <c r="AA34" s="174"/>
      <c r="AB34" s="174"/>
      <c r="AC34" s="174"/>
      <c r="AD34" s="174"/>
      <c r="AE34" s="174"/>
      <c r="AF34" s="174"/>
      <c r="AG34" s="174"/>
      <c r="AH34" s="174"/>
      <c r="AI34" s="174"/>
      <c r="AJ34" s="174"/>
      <c r="AK34" s="174"/>
      <c r="AL34" s="174"/>
      <c r="AM34" s="174"/>
    </row>
    <row r="35" spans="2:39" x14ac:dyDescent="0.2">
      <c r="B35" s="174"/>
      <c r="C35" s="174"/>
      <c r="D35" s="174"/>
      <c r="E35" s="174"/>
      <c r="F35" s="174"/>
      <c r="G35" s="174"/>
      <c r="H35" s="174"/>
      <c r="I35" s="174"/>
      <c r="J35" s="174"/>
      <c r="K35" s="174"/>
      <c r="L35" s="174"/>
      <c r="M35" s="174"/>
      <c r="N35" s="174"/>
      <c r="O35" s="174"/>
      <c r="P35" s="174"/>
      <c r="Q35" s="174"/>
      <c r="R35" s="174"/>
      <c r="S35" s="174"/>
      <c r="T35" s="174"/>
      <c r="U35" s="174"/>
      <c r="V35" s="174"/>
      <c r="W35" s="174"/>
      <c r="X35" s="174"/>
      <c r="Y35" s="174"/>
      <c r="Z35" s="174"/>
      <c r="AA35" s="174"/>
      <c r="AB35" s="174"/>
      <c r="AC35" s="174"/>
      <c r="AD35" s="174"/>
      <c r="AE35" s="174"/>
      <c r="AF35" s="174"/>
      <c r="AG35" s="174"/>
      <c r="AH35" s="174"/>
      <c r="AI35" s="174"/>
      <c r="AJ35" s="174"/>
      <c r="AK35" s="174"/>
      <c r="AL35" s="174"/>
      <c r="AM35" s="174"/>
    </row>
    <row r="36" spans="2:39" x14ac:dyDescent="0.2">
      <c r="B36" s="174"/>
      <c r="C36" s="174"/>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4"/>
      <c r="AM36" s="174"/>
    </row>
    <row r="37" spans="2:39" x14ac:dyDescent="0.2">
      <c r="B37" s="174"/>
      <c r="C37" s="174"/>
      <c r="D37" s="174"/>
      <c r="E37" s="174"/>
      <c r="F37" s="174"/>
      <c r="G37" s="174"/>
      <c r="H37" s="174"/>
      <c r="I37" s="174"/>
      <c r="J37" s="174"/>
      <c r="K37" s="174"/>
      <c r="L37" s="174"/>
      <c r="M37" s="174"/>
      <c r="N37" s="174"/>
      <c r="O37" s="174"/>
      <c r="P37" s="174"/>
      <c r="Q37" s="174"/>
      <c r="R37" s="174"/>
      <c r="S37" s="174"/>
      <c r="T37" s="174"/>
      <c r="U37" s="174"/>
      <c r="V37" s="174"/>
      <c r="W37" s="174"/>
      <c r="X37" s="174"/>
      <c r="Y37" s="174"/>
      <c r="Z37" s="174"/>
      <c r="AA37" s="174"/>
      <c r="AB37" s="174"/>
      <c r="AC37" s="174"/>
      <c r="AD37" s="174"/>
      <c r="AE37" s="174"/>
      <c r="AF37" s="174"/>
      <c r="AG37" s="174"/>
      <c r="AH37" s="174"/>
      <c r="AI37" s="174"/>
      <c r="AJ37" s="174"/>
      <c r="AK37" s="174"/>
      <c r="AL37" s="174"/>
      <c r="AM37" s="174"/>
    </row>
    <row r="38" spans="2:39" x14ac:dyDescent="0.2">
      <c r="B38" s="174"/>
      <c r="C38" s="174"/>
      <c r="D38" s="174"/>
      <c r="E38" s="174"/>
      <c r="F38" s="174"/>
      <c r="G38" s="174"/>
      <c r="H38" s="174"/>
      <c r="I38" s="174"/>
      <c r="J38" s="174"/>
      <c r="K38" s="174"/>
      <c r="L38" s="174"/>
      <c r="M38" s="174"/>
      <c r="N38" s="174"/>
      <c r="O38" s="174"/>
      <c r="P38" s="174"/>
      <c r="Q38" s="174"/>
      <c r="R38" s="174"/>
      <c r="S38" s="174"/>
      <c r="T38" s="174"/>
      <c r="U38" s="174"/>
      <c r="V38" s="174"/>
      <c r="W38" s="174"/>
      <c r="X38" s="174"/>
      <c r="Y38" s="174"/>
      <c r="Z38" s="174"/>
      <c r="AA38" s="174"/>
      <c r="AB38" s="174"/>
      <c r="AC38" s="174"/>
      <c r="AD38" s="174"/>
      <c r="AE38" s="174"/>
      <c r="AF38" s="174"/>
      <c r="AG38" s="174"/>
      <c r="AH38" s="174"/>
      <c r="AI38" s="174"/>
      <c r="AJ38" s="174"/>
      <c r="AK38" s="174"/>
      <c r="AL38" s="174"/>
      <c r="AM38" s="174"/>
    </row>
    <row r="39" spans="2:39" x14ac:dyDescent="0.2">
      <c r="B39" s="174"/>
      <c r="C39" s="174"/>
      <c r="D39" s="174"/>
      <c r="E39" s="174"/>
      <c r="F39" s="174"/>
      <c r="G39" s="174"/>
      <c r="H39" s="174"/>
      <c r="I39" s="174"/>
      <c r="J39" s="174"/>
      <c r="K39" s="174"/>
      <c r="L39" s="174"/>
      <c r="M39" s="174"/>
      <c r="N39" s="174"/>
      <c r="O39" s="174"/>
      <c r="P39" s="174"/>
      <c r="Q39" s="174"/>
      <c r="R39" s="174"/>
      <c r="S39" s="174"/>
      <c r="T39" s="174"/>
      <c r="U39" s="174"/>
      <c r="V39" s="174"/>
      <c r="W39" s="174"/>
      <c r="X39" s="174"/>
      <c r="Y39" s="174"/>
      <c r="Z39" s="174"/>
      <c r="AA39" s="174"/>
      <c r="AB39" s="174"/>
      <c r="AC39" s="174"/>
      <c r="AD39" s="174"/>
      <c r="AE39" s="174"/>
      <c r="AF39" s="174"/>
      <c r="AG39" s="174"/>
      <c r="AH39" s="174"/>
      <c r="AI39" s="174"/>
      <c r="AJ39" s="174"/>
      <c r="AK39" s="174"/>
      <c r="AL39" s="174"/>
      <c r="AM39" s="174"/>
    </row>
    <row r="40" spans="2:39" x14ac:dyDescent="0.2">
      <c r="B40" s="174"/>
      <c r="C40" s="174"/>
      <c r="D40" s="174"/>
      <c r="E40" s="174"/>
      <c r="F40" s="174"/>
      <c r="G40" s="174"/>
      <c r="H40" s="174"/>
      <c r="I40" s="174"/>
      <c r="J40" s="174"/>
      <c r="K40" s="174"/>
      <c r="L40" s="174"/>
      <c r="M40" s="174"/>
      <c r="N40" s="174"/>
      <c r="O40" s="174"/>
      <c r="P40" s="174"/>
      <c r="Q40" s="174"/>
      <c r="R40" s="174"/>
      <c r="S40" s="174"/>
      <c r="T40" s="174"/>
      <c r="U40" s="174"/>
      <c r="V40" s="174"/>
      <c r="W40" s="174"/>
      <c r="X40" s="174"/>
      <c r="Y40" s="174"/>
      <c r="Z40" s="174"/>
      <c r="AA40" s="174"/>
      <c r="AB40" s="174"/>
      <c r="AC40" s="174"/>
      <c r="AD40" s="174"/>
      <c r="AE40" s="174"/>
      <c r="AF40" s="174"/>
      <c r="AG40" s="174"/>
      <c r="AH40" s="174"/>
      <c r="AI40" s="174"/>
      <c r="AJ40" s="174"/>
      <c r="AK40" s="174"/>
      <c r="AL40" s="174"/>
      <c r="AM40" s="174"/>
    </row>
    <row r="41" spans="2:39" x14ac:dyDescent="0.2">
      <c r="B41" s="174"/>
      <c r="C41" s="174"/>
      <c r="D41" s="174"/>
      <c r="E41" s="174"/>
      <c r="F41" s="174"/>
      <c r="G41" s="174"/>
      <c r="H41" s="174"/>
      <c r="I41" s="174"/>
      <c r="J41" s="174"/>
      <c r="K41" s="174"/>
      <c r="L41" s="174"/>
      <c r="M41" s="174"/>
      <c r="N41" s="174"/>
      <c r="O41" s="174"/>
      <c r="P41" s="174"/>
      <c r="Q41" s="174"/>
      <c r="R41" s="174"/>
      <c r="S41" s="174"/>
      <c r="T41" s="174"/>
      <c r="U41" s="174"/>
      <c r="V41" s="174"/>
      <c r="W41" s="174"/>
      <c r="X41" s="174"/>
      <c r="Y41" s="174"/>
      <c r="Z41" s="174"/>
      <c r="AA41" s="174"/>
      <c r="AB41" s="174"/>
      <c r="AC41" s="174"/>
      <c r="AD41" s="174"/>
      <c r="AE41" s="174"/>
      <c r="AF41" s="174"/>
      <c r="AG41" s="174"/>
      <c r="AH41" s="174"/>
      <c r="AI41" s="174"/>
      <c r="AJ41" s="174"/>
      <c r="AK41" s="174"/>
      <c r="AL41" s="174"/>
      <c r="AM41" s="174"/>
    </row>
    <row r="42" spans="2:39" x14ac:dyDescent="0.2">
      <c r="B42" s="174"/>
      <c r="C42" s="174"/>
      <c r="D42" s="174"/>
      <c r="E42" s="174"/>
      <c r="F42" s="174"/>
      <c r="G42" s="174"/>
      <c r="H42" s="174"/>
      <c r="I42" s="174"/>
      <c r="J42" s="174"/>
      <c r="K42" s="174"/>
      <c r="L42" s="174"/>
      <c r="M42" s="174"/>
      <c r="N42" s="174"/>
      <c r="O42" s="174"/>
      <c r="P42" s="174"/>
      <c r="Q42" s="174"/>
      <c r="R42" s="174"/>
      <c r="S42" s="174"/>
      <c r="T42" s="174"/>
      <c r="U42" s="174"/>
      <c r="V42" s="174"/>
      <c r="W42" s="174"/>
      <c r="X42" s="174"/>
      <c r="Y42" s="174"/>
      <c r="Z42" s="174"/>
      <c r="AA42" s="174"/>
      <c r="AB42" s="174"/>
      <c r="AC42" s="174"/>
      <c r="AD42" s="174"/>
      <c r="AE42" s="174"/>
      <c r="AF42" s="174"/>
      <c r="AG42" s="174"/>
      <c r="AH42" s="174"/>
      <c r="AI42" s="174"/>
      <c r="AJ42" s="174"/>
      <c r="AK42" s="174"/>
      <c r="AL42" s="174"/>
      <c r="AM42" s="174"/>
    </row>
    <row r="43" spans="2:39" x14ac:dyDescent="0.2">
      <c r="B43" s="174"/>
      <c r="C43" s="174"/>
      <c r="D43" s="174"/>
      <c r="E43" s="174"/>
      <c r="F43" s="174"/>
      <c r="G43" s="174"/>
      <c r="H43" s="174"/>
      <c r="I43" s="174"/>
      <c r="J43" s="174"/>
      <c r="K43" s="174"/>
      <c r="L43" s="174"/>
      <c r="M43" s="174"/>
      <c r="N43" s="174"/>
      <c r="O43" s="174"/>
      <c r="P43" s="174"/>
      <c r="Q43" s="174"/>
      <c r="R43" s="174"/>
      <c r="S43" s="174"/>
      <c r="T43" s="174"/>
      <c r="U43" s="174"/>
      <c r="V43" s="174"/>
      <c r="W43" s="174"/>
      <c r="X43" s="174"/>
      <c r="Y43" s="174"/>
      <c r="Z43" s="174"/>
      <c r="AA43" s="174"/>
      <c r="AB43" s="174"/>
      <c r="AC43" s="174"/>
      <c r="AD43" s="174"/>
      <c r="AE43" s="174"/>
      <c r="AF43" s="174"/>
      <c r="AG43" s="174"/>
      <c r="AH43" s="174"/>
      <c r="AI43" s="174"/>
      <c r="AJ43" s="174"/>
      <c r="AK43" s="174"/>
      <c r="AL43" s="174"/>
      <c r="AM43" s="174"/>
    </row>
    <row r="44" spans="2:39" x14ac:dyDescent="0.2">
      <c r="B44" s="174"/>
      <c r="C44" s="174"/>
      <c r="D44" s="174"/>
      <c r="E44" s="174"/>
      <c r="F44" s="174"/>
      <c r="G44" s="174"/>
      <c r="H44" s="174"/>
      <c r="I44" s="174"/>
      <c r="J44" s="174"/>
      <c r="K44" s="174"/>
      <c r="L44" s="174"/>
      <c r="M44" s="174"/>
      <c r="N44" s="174"/>
      <c r="O44" s="174"/>
      <c r="P44" s="174"/>
      <c r="Q44" s="174"/>
      <c r="R44" s="174"/>
      <c r="S44" s="174"/>
      <c r="T44" s="174"/>
      <c r="U44" s="174"/>
      <c r="V44" s="174"/>
      <c r="W44" s="174"/>
      <c r="X44" s="174"/>
      <c r="Y44" s="174"/>
      <c r="Z44" s="174"/>
      <c r="AA44" s="174"/>
      <c r="AB44" s="174"/>
      <c r="AC44" s="174"/>
      <c r="AD44" s="174"/>
      <c r="AE44" s="174"/>
      <c r="AF44" s="174"/>
      <c r="AG44" s="174"/>
      <c r="AH44" s="174"/>
      <c r="AI44" s="174"/>
      <c r="AJ44" s="174"/>
      <c r="AK44" s="174"/>
      <c r="AL44" s="174"/>
      <c r="AM44" s="174"/>
    </row>
    <row r="45" spans="2:39" x14ac:dyDescent="0.2">
      <c r="B45" s="174"/>
      <c r="C45" s="174"/>
      <c r="D45" s="174"/>
      <c r="E45" s="174"/>
      <c r="F45" s="174"/>
      <c r="G45" s="174"/>
      <c r="H45" s="174"/>
      <c r="I45" s="174"/>
      <c r="J45" s="174"/>
      <c r="K45" s="174"/>
      <c r="L45" s="174"/>
      <c r="M45" s="174"/>
      <c r="N45" s="174"/>
      <c r="O45" s="174"/>
      <c r="P45" s="174"/>
      <c r="Q45" s="174"/>
      <c r="R45" s="174"/>
      <c r="S45" s="174"/>
      <c r="T45" s="174"/>
      <c r="U45" s="174"/>
      <c r="V45" s="174"/>
      <c r="W45" s="174"/>
      <c r="X45" s="174"/>
      <c r="Y45" s="174"/>
      <c r="Z45" s="174"/>
      <c r="AA45" s="174"/>
      <c r="AB45" s="174"/>
      <c r="AC45" s="174"/>
      <c r="AD45" s="174"/>
      <c r="AE45" s="174"/>
      <c r="AF45" s="174"/>
      <c r="AG45" s="174"/>
      <c r="AH45" s="174"/>
      <c r="AI45" s="174"/>
      <c r="AJ45" s="174"/>
      <c r="AK45" s="174"/>
      <c r="AL45" s="174"/>
      <c r="AM45" s="174"/>
    </row>
    <row r="46" spans="2:39" x14ac:dyDescent="0.2">
      <c r="B46" s="174"/>
      <c r="C46" s="174"/>
      <c r="D46" s="174"/>
      <c r="E46" s="174"/>
      <c r="F46" s="174"/>
      <c r="G46" s="174"/>
      <c r="H46" s="174"/>
      <c r="I46" s="174"/>
      <c r="J46" s="174"/>
      <c r="K46" s="174"/>
      <c r="L46" s="174"/>
      <c r="M46" s="174"/>
      <c r="N46" s="174"/>
      <c r="O46" s="174"/>
      <c r="P46" s="174"/>
      <c r="Q46" s="174"/>
      <c r="R46" s="174"/>
      <c r="S46" s="174"/>
      <c r="T46" s="174"/>
      <c r="U46" s="174"/>
      <c r="V46" s="174"/>
      <c r="W46" s="174"/>
      <c r="X46" s="174"/>
      <c r="Y46" s="174"/>
      <c r="Z46" s="174"/>
      <c r="AA46" s="174"/>
      <c r="AB46" s="174"/>
      <c r="AC46" s="174"/>
      <c r="AD46" s="174"/>
      <c r="AE46" s="174"/>
      <c r="AF46" s="174"/>
      <c r="AG46" s="174"/>
      <c r="AH46" s="174"/>
      <c r="AI46" s="174"/>
      <c r="AJ46" s="174"/>
      <c r="AK46" s="174"/>
      <c r="AL46" s="174"/>
      <c r="AM46" s="174"/>
    </row>
    <row r="47" spans="2:39" x14ac:dyDescent="0.2">
      <c r="B47" s="174"/>
      <c r="C47" s="174"/>
      <c r="D47" s="174"/>
      <c r="E47" s="174"/>
      <c r="F47" s="174"/>
      <c r="G47" s="174"/>
      <c r="H47" s="174"/>
      <c r="I47" s="174"/>
      <c r="J47" s="174"/>
      <c r="K47" s="174"/>
      <c r="L47" s="174"/>
      <c r="M47" s="174"/>
      <c r="N47" s="174"/>
      <c r="O47" s="174"/>
      <c r="P47" s="174"/>
      <c r="Q47" s="174"/>
      <c r="R47" s="174"/>
      <c r="S47" s="174"/>
      <c r="T47" s="174"/>
      <c r="U47" s="174"/>
      <c r="V47" s="174"/>
      <c r="W47" s="174"/>
      <c r="X47" s="174"/>
      <c r="Y47" s="174"/>
      <c r="Z47" s="174"/>
      <c r="AA47" s="174"/>
      <c r="AB47" s="174"/>
      <c r="AC47" s="174"/>
      <c r="AD47" s="174"/>
      <c r="AE47" s="174"/>
      <c r="AF47" s="174"/>
      <c r="AG47" s="174"/>
      <c r="AH47" s="174"/>
      <c r="AI47" s="174"/>
      <c r="AJ47" s="174"/>
      <c r="AK47" s="174"/>
      <c r="AL47" s="174"/>
      <c r="AM47" s="174"/>
    </row>
    <row r="48" spans="2:39" x14ac:dyDescent="0.2">
      <c r="B48" s="174"/>
      <c r="C48" s="174"/>
      <c r="D48" s="174"/>
      <c r="E48" s="174"/>
      <c r="F48" s="174"/>
      <c r="G48" s="174"/>
      <c r="H48" s="174"/>
      <c r="I48" s="174"/>
      <c r="J48" s="174"/>
      <c r="K48" s="174"/>
      <c r="L48" s="174"/>
      <c r="M48" s="174"/>
      <c r="N48" s="174"/>
      <c r="O48" s="174"/>
      <c r="P48" s="174"/>
      <c r="Q48" s="174"/>
      <c r="R48" s="174"/>
      <c r="S48" s="174"/>
      <c r="T48" s="174"/>
      <c r="U48" s="174"/>
      <c r="V48" s="174"/>
      <c r="W48" s="174"/>
      <c r="X48" s="174"/>
      <c r="Y48" s="174"/>
      <c r="Z48" s="174"/>
      <c r="AA48" s="174"/>
      <c r="AB48" s="174"/>
      <c r="AC48" s="174"/>
      <c r="AD48" s="174"/>
      <c r="AE48" s="174"/>
      <c r="AF48" s="174"/>
      <c r="AG48" s="174"/>
      <c r="AH48" s="174"/>
      <c r="AI48" s="174"/>
      <c r="AJ48" s="174"/>
      <c r="AK48" s="174"/>
      <c r="AL48" s="174"/>
      <c r="AM48" s="174"/>
    </row>
    <row r="49" spans="2:39" x14ac:dyDescent="0.2">
      <c r="B49" s="174"/>
      <c r="C49" s="174"/>
      <c r="D49" s="174"/>
      <c r="E49" s="174"/>
      <c r="F49" s="174"/>
      <c r="G49" s="174"/>
      <c r="H49" s="174"/>
      <c r="I49" s="174"/>
      <c r="J49" s="174"/>
      <c r="K49" s="174"/>
      <c r="L49" s="174"/>
      <c r="M49" s="174"/>
      <c r="N49" s="174"/>
      <c r="O49" s="174"/>
      <c r="P49" s="174"/>
      <c r="Q49" s="174"/>
      <c r="R49" s="174"/>
      <c r="S49" s="174"/>
      <c r="T49" s="174"/>
      <c r="U49" s="174"/>
      <c r="V49" s="174"/>
      <c r="W49" s="174"/>
      <c r="X49" s="174"/>
      <c r="Y49" s="174"/>
      <c r="Z49" s="174"/>
      <c r="AA49" s="174"/>
      <c r="AB49" s="174"/>
      <c r="AC49" s="174"/>
      <c r="AD49" s="174"/>
      <c r="AE49" s="174"/>
      <c r="AF49" s="174"/>
      <c r="AG49" s="174"/>
      <c r="AH49" s="174"/>
      <c r="AI49" s="174"/>
      <c r="AJ49" s="174"/>
      <c r="AK49" s="174"/>
      <c r="AL49" s="174"/>
      <c r="AM49" s="174"/>
    </row>
    <row r="50" spans="2:39" x14ac:dyDescent="0.2">
      <c r="B50" s="174"/>
      <c r="C50" s="174"/>
      <c r="D50" s="174"/>
      <c r="E50" s="174"/>
      <c r="F50" s="174"/>
      <c r="G50" s="174"/>
      <c r="H50" s="174"/>
      <c r="I50" s="174"/>
      <c r="J50" s="174"/>
      <c r="K50" s="174"/>
      <c r="L50" s="174"/>
      <c r="M50" s="174"/>
      <c r="N50" s="174"/>
      <c r="O50" s="174"/>
      <c r="P50" s="174"/>
      <c r="Q50" s="174"/>
      <c r="R50" s="174"/>
      <c r="S50" s="174"/>
      <c r="T50" s="174"/>
      <c r="U50" s="174"/>
      <c r="V50" s="174"/>
      <c r="W50" s="174"/>
      <c r="X50" s="174"/>
      <c r="Y50" s="174"/>
      <c r="Z50" s="174"/>
      <c r="AA50" s="174"/>
      <c r="AB50" s="174"/>
      <c r="AC50" s="174"/>
      <c r="AD50" s="174"/>
      <c r="AE50" s="174"/>
      <c r="AF50" s="174"/>
      <c r="AG50" s="174"/>
      <c r="AH50" s="174"/>
      <c r="AI50" s="174"/>
      <c r="AJ50" s="174"/>
      <c r="AK50" s="174"/>
      <c r="AL50" s="174"/>
      <c r="AM50" s="174"/>
    </row>
    <row r="51" spans="2:39" x14ac:dyDescent="0.2">
      <c r="B51" s="174"/>
      <c r="C51" s="174"/>
      <c r="D51" s="174"/>
      <c r="E51" s="174"/>
      <c r="F51" s="174"/>
      <c r="G51" s="174"/>
      <c r="H51" s="174"/>
      <c r="I51" s="174"/>
      <c r="J51" s="174"/>
      <c r="K51" s="174"/>
      <c r="L51" s="174"/>
      <c r="M51" s="174"/>
      <c r="N51" s="174"/>
      <c r="O51" s="174"/>
      <c r="P51" s="174"/>
      <c r="Q51" s="174"/>
      <c r="R51" s="174"/>
      <c r="S51" s="174"/>
      <c r="T51" s="174"/>
      <c r="U51" s="174"/>
      <c r="V51" s="174"/>
      <c r="W51" s="174"/>
      <c r="X51" s="174"/>
      <c r="Y51" s="174"/>
      <c r="Z51" s="174"/>
      <c r="AA51" s="174"/>
      <c r="AB51" s="174"/>
      <c r="AC51" s="174"/>
      <c r="AD51" s="174"/>
      <c r="AE51" s="174"/>
      <c r="AF51" s="174"/>
      <c r="AG51" s="174"/>
      <c r="AH51" s="174"/>
      <c r="AI51" s="174"/>
      <c r="AJ51" s="174"/>
      <c r="AK51" s="174"/>
      <c r="AL51" s="174"/>
      <c r="AM51" s="174"/>
    </row>
    <row r="52" spans="2:39" x14ac:dyDescent="0.2">
      <c r="B52" s="174"/>
      <c r="C52" s="174"/>
      <c r="D52" s="174"/>
      <c r="E52" s="174"/>
      <c r="F52" s="174"/>
      <c r="G52" s="174"/>
      <c r="H52" s="174"/>
      <c r="I52" s="174"/>
      <c r="J52" s="174"/>
      <c r="K52" s="174"/>
      <c r="L52" s="174"/>
      <c r="M52" s="174"/>
      <c r="N52" s="174"/>
      <c r="O52" s="174"/>
      <c r="P52" s="174"/>
      <c r="Q52" s="174"/>
      <c r="R52" s="174"/>
      <c r="S52" s="174"/>
      <c r="T52" s="174"/>
      <c r="U52" s="174"/>
      <c r="V52" s="174"/>
      <c r="W52" s="174"/>
      <c r="X52" s="174"/>
      <c r="Y52" s="174"/>
      <c r="Z52" s="174"/>
      <c r="AA52" s="174"/>
      <c r="AB52" s="174"/>
      <c r="AC52" s="174"/>
      <c r="AD52" s="174"/>
      <c r="AE52" s="174"/>
      <c r="AF52" s="174"/>
      <c r="AG52" s="174"/>
      <c r="AH52" s="174"/>
      <c r="AI52" s="174"/>
      <c r="AJ52" s="174"/>
      <c r="AK52" s="174"/>
      <c r="AL52" s="174"/>
      <c r="AM52" s="174"/>
    </row>
    <row r="53" spans="2:39" x14ac:dyDescent="0.2">
      <c r="B53" s="174"/>
      <c r="C53" s="174"/>
      <c r="D53" s="174"/>
      <c r="E53" s="174"/>
      <c r="F53" s="174"/>
      <c r="G53" s="174"/>
      <c r="H53" s="174"/>
      <c r="I53" s="174"/>
      <c r="J53" s="174"/>
      <c r="K53" s="174"/>
      <c r="L53" s="174"/>
      <c r="M53" s="174"/>
      <c r="N53" s="174"/>
      <c r="O53" s="174"/>
      <c r="P53" s="174"/>
      <c r="Q53" s="174"/>
      <c r="R53" s="174"/>
      <c r="S53" s="174"/>
      <c r="T53" s="174"/>
      <c r="U53" s="174"/>
      <c r="V53" s="174"/>
      <c r="W53" s="174"/>
      <c r="X53" s="174"/>
      <c r="Y53" s="174"/>
      <c r="Z53" s="174"/>
      <c r="AA53" s="174"/>
      <c r="AB53" s="174"/>
      <c r="AC53" s="174"/>
      <c r="AD53" s="174"/>
      <c r="AE53" s="174"/>
      <c r="AF53" s="174"/>
      <c r="AG53" s="174"/>
      <c r="AH53" s="174"/>
      <c r="AI53" s="174"/>
      <c r="AJ53" s="174"/>
      <c r="AK53" s="174"/>
      <c r="AL53" s="174"/>
      <c r="AM53" s="174"/>
    </row>
    <row r="54" spans="2:39" x14ac:dyDescent="0.2">
      <c r="B54" s="174"/>
      <c r="C54" s="174"/>
      <c r="D54" s="174"/>
      <c r="E54" s="174"/>
      <c r="F54" s="174"/>
      <c r="G54" s="174"/>
      <c r="H54" s="174"/>
      <c r="I54" s="174"/>
      <c r="J54" s="174"/>
      <c r="K54" s="174"/>
      <c r="L54" s="174"/>
      <c r="M54" s="174"/>
      <c r="N54" s="174"/>
      <c r="O54" s="174"/>
      <c r="P54" s="174"/>
      <c r="Q54" s="174"/>
      <c r="R54" s="174"/>
      <c r="S54" s="174"/>
      <c r="T54" s="174"/>
      <c r="U54" s="174"/>
      <c r="V54" s="174"/>
      <c r="W54" s="174"/>
      <c r="X54" s="174"/>
      <c r="Y54" s="174"/>
      <c r="Z54" s="174"/>
      <c r="AA54" s="174"/>
      <c r="AB54" s="174"/>
      <c r="AC54" s="174"/>
      <c r="AD54" s="174"/>
      <c r="AE54" s="174"/>
      <c r="AF54" s="174"/>
      <c r="AG54" s="174"/>
      <c r="AH54" s="174"/>
      <c r="AI54" s="174"/>
      <c r="AJ54" s="174"/>
      <c r="AK54" s="174"/>
      <c r="AL54" s="174"/>
      <c r="AM54" s="174"/>
    </row>
    <row r="55" spans="2:39" x14ac:dyDescent="0.2">
      <c r="B55" s="174"/>
      <c r="C55" s="174"/>
      <c r="D55" s="174"/>
      <c r="E55" s="174"/>
      <c r="F55" s="174"/>
      <c r="G55" s="174"/>
      <c r="H55" s="174"/>
      <c r="I55" s="174"/>
      <c r="J55" s="174"/>
      <c r="K55" s="174"/>
      <c r="L55" s="174"/>
      <c r="M55" s="174"/>
      <c r="N55" s="174"/>
      <c r="O55" s="174"/>
      <c r="P55" s="174"/>
      <c r="Q55" s="174"/>
      <c r="R55" s="174"/>
      <c r="S55" s="174"/>
      <c r="T55" s="174"/>
      <c r="U55" s="174"/>
      <c r="V55" s="174"/>
      <c r="W55" s="174"/>
      <c r="X55" s="174"/>
      <c r="Y55" s="174"/>
      <c r="Z55" s="174"/>
      <c r="AA55" s="174"/>
      <c r="AB55" s="174"/>
      <c r="AC55" s="174"/>
      <c r="AD55" s="174"/>
      <c r="AE55" s="174"/>
      <c r="AF55" s="174"/>
      <c r="AG55" s="174"/>
      <c r="AH55" s="174"/>
      <c r="AI55" s="174"/>
      <c r="AJ55" s="174"/>
      <c r="AK55" s="174"/>
      <c r="AL55" s="174"/>
      <c r="AM55" s="174"/>
    </row>
    <row r="56" spans="2:39" x14ac:dyDescent="0.2">
      <c r="B56" s="174"/>
      <c r="C56" s="174"/>
      <c r="D56" s="174"/>
      <c r="E56" s="174"/>
      <c r="F56" s="174"/>
      <c r="G56" s="174"/>
      <c r="H56" s="174"/>
      <c r="I56" s="174"/>
      <c r="J56" s="174"/>
      <c r="K56" s="174"/>
      <c r="L56" s="174"/>
      <c r="M56" s="174"/>
      <c r="N56" s="174"/>
      <c r="O56" s="174"/>
      <c r="P56" s="174"/>
      <c r="Q56" s="174"/>
      <c r="R56" s="174"/>
      <c r="S56" s="174"/>
      <c r="T56" s="174"/>
      <c r="U56" s="174"/>
      <c r="V56" s="174"/>
      <c r="W56" s="174"/>
      <c r="X56" s="174"/>
      <c r="Y56" s="174"/>
      <c r="Z56" s="174"/>
      <c r="AA56" s="174"/>
      <c r="AB56" s="174"/>
      <c r="AC56" s="174"/>
      <c r="AD56" s="174"/>
      <c r="AE56" s="174"/>
      <c r="AF56" s="174"/>
      <c r="AG56" s="174"/>
      <c r="AH56" s="174"/>
      <c r="AI56" s="174"/>
      <c r="AJ56" s="174"/>
      <c r="AK56" s="174"/>
      <c r="AL56" s="174"/>
      <c r="AM56" s="174"/>
    </row>
    <row r="57" spans="2:39" x14ac:dyDescent="0.2">
      <c r="B57" s="174"/>
      <c r="C57" s="174"/>
      <c r="D57" s="174"/>
      <c r="E57" s="174"/>
      <c r="F57" s="174"/>
      <c r="G57" s="174"/>
      <c r="H57" s="174"/>
      <c r="I57" s="174"/>
      <c r="J57" s="174"/>
      <c r="K57" s="174"/>
      <c r="L57" s="174"/>
      <c r="M57" s="174"/>
      <c r="N57" s="174"/>
      <c r="O57" s="174"/>
      <c r="P57" s="174"/>
      <c r="Q57" s="174"/>
      <c r="R57" s="174"/>
      <c r="S57" s="174"/>
      <c r="T57" s="174"/>
      <c r="U57" s="174"/>
      <c r="V57" s="174"/>
      <c r="W57" s="174"/>
      <c r="X57" s="174"/>
      <c r="Y57" s="174"/>
      <c r="Z57" s="174"/>
      <c r="AA57" s="174"/>
      <c r="AB57" s="174"/>
      <c r="AC57" s="174"/>
      <c r="AD57" s="174"/>
      <c r="AE57" s="174"/>
      <c r="AF57" s="174"/>
      <c r="AG57" s="174"/>
      <c r="AH57" s="174"/>
      <c r="AI57" s="174"/>
      <c r="AJ57" s="174"/>
      <c r="AK57" s="174"/>
      <c r="AL57" s="174"/>
      <c r="AM57" s="174"/>
    </row>
    <row r="58" spans="2:39" x14ac:dyDescent="0.2">
      <c r="B58" s="174"/>
      <c r="C58" s="174"/>
      <c r="D58" s="174"/>
      <c r="E58" s="174"/>
      <c r="F58" s="174"/>
      <c r="G58" s="174"/>
      <c r="H58" s="174"/>
      <c r="I58" s="174"/>
      <c r="J58" s="174"/>
      <c r="K58" s="174"/>
      <c r="L58" s="174"/>
      <c r="M58" s="174"/>
      <c r="N58" s="174"/>
      <c r="O58" s="174"/>
      <c r="P58" s="174"/>
      <c r="Q58" s="174"/>
      <c r="R58" s="174"/>
      <c r="S58" s="174"/>
      <c r="T58" s="174"/>
      <c r="U58" s="174"/>
      <c r="V58" s="174"/>
      <c r="W58" s="174"/>
      <c r="X58" s="174"/>
      <c r="Y58" s="174"/>
      <c r="Z58" s="174"/>
      <c r="AA58" s="174"/>
      <c r="AB58" s="174"/>
      <c r="AC58" s="174"/>
      <c r="AD58" s="174"/>
      <c r="AE58" s="174"/>
      <c r="AF58" s="174"/>
      <c r="AG58" s="174"/>
      <c r="AH58" s="174"/>
      <c r="AI58" s="174"/>
      <c r="AJ58" s="174"/>
      <c r="AK58" s="174"/>
      <c r="AL58" s="174"/>
      <c r="AM58" s="174"/>
    </row>
    <row r="59" spans="2:39" x14ac:dyDescent="0.2">
      <c r="B59" s="174"/>
      <c r="C59" s="174"/>
      <c r="D59" s="174"/>
      <c r="E59" s="174"/>
      <c r="F59" s="174"/>
      <c r="G59" s="174"/>
      <c r="H59" s="174"/>
      <c r="I59" s="174"/>
      <c r="J59" s="174"/>
      <c r="K59" s="174"/>
      <c r="L59" s="174"/>
      <c r="M59" s="174"/>
      <c r="N59" s="174"/>
      <c r="O59" s="174"/>
      <c r="P59" s="174"/>
      <c r="Q59" s="174"/>
      <c r="R59" s="174"/>
      <c r="S59" s="174"/>
      <c r="T59" s="174"/>
      <c r="U59" s="174"/>
      <c r="V59" s="174"/>
      <c r="W59" s="174"/>
      <c r="X59" s="174"/>
      <c r="Y59" s="174"/>
      <c r="Z59" s="174"/>
      <c r="AA59" s="174"/>
      <c r="AB59" s="174"/>
      <c r="AC59" s="174"/>
      <c r="AD59" s="174"/>
      <c r="AE59" s="174"/>
      <c r="AF59" s="174"/>
      <c r="AG59" s="174"/>
      <c r="AH59" s="174"/>
      <c r="AI59" s="174"/>
      <c r="AJ59" s="174"/>
      <c r="AK59" s="174"/>
      <c r="AL59" s="174"/>
      <c r="AM59" s="174"/>
    </row>
    <row r="60" spans="2:39" x14ac:dyDescent="0.2">
      <c r="B60" s="174"/>
      <c r="C60" s="174"/>
      <c r="D60" s="174"/>
      <c r="E60" s="174"/>
      <c r="F60" s="174"/>
      <c r="G60" s="174"/>
      <c r="H60" s="174"/>
      <c r="I60" s="174"/>
      <c r="J60" s="174"/>
      <c r="K60" s="174"/>
      <c r="L60" s="174"/>
      <c r="M60" s="174"/>
      <c r="N60" s="174"/>
      <c r="O60" s="174"/>
      <c r="P60" s="174"/>
      <c r="Q60" s="174"/>
      <c r="R60" s="174"/>
      <c r="S60" s="174"/>
      <c r="T60" s="174"/>
      <c r="U60" s="174"/>
      <c r="V60" s="174"/>
      <c r="W60" s="174"/>
      <c r="X60" s="174"/>
      <c r="Y60" s="174"/>
      <c r="Z60" s="174"/>
      <c r="AA60" s="174"/>
      <c r="AB60" s="174"/>
      <c r="AC60" s="174"/>
      <c r="AD60" s="174"/>
      <c r="AE60" s="174"/>
      <c r="AF60" s="174"/>
      <c r="AG60" s="174"/>
      <c r="AH60" s="174"/>
      <c r="AI60" s="174"/>
      <c r="AJ60" s="174"/>
      <c r="AK60" s="174"/>
      <c r="AL60" s="174"/>
      <c r="AM60" s="174"/>
    </row>
    <row r="61" spans="2:39" x14ac:dyDescent="0.2">
      <c r="B61" s="174"/>
      <c r="C61" s="174"/>
      <c r="D61" s="174"/>
      <c r="E61" s="174"/>
      <c r="F61" s="174"/>
      <c r="G61" s="174"/>
      <c r="H61" s="174"/>
      <c r="I61" s="174"/>
      <c r="J61" s="174"/>
      <c r="K61" s="174"/>
      <c r="L61" s="174"/>
      <c r="M61" s="174"/>
      <c r="N61" s="174"/>
      <c r="O61" s="174"/>
      <c r="P61" s="174"/>
      <c r="Q61" s="174"/>
      <c r="R61" s="174"/>
      <c r="S61" s="174"/>
      <c r="T61" s="174"/>
      <c r="U61" s="174"/>
      <c r="V61" s="174"/>
      <c r="W61" s="174"/>
      <c r="X61" s="174"/>
      <c r="Y61" s="174"/>
      <c r="Z61" s="174"/>
      <c r="AA61" s="174"/>
      <c r="AB61" s="174"/>
      <c r="AC61" s="174"/>
      <c r="AD61" s="174"/>
      <c r="AE61" s="174"/>
      <c r="AF61" s="174"/>
      <c r="AG61" s="174"/>
      <c r="AH61" s="174"/>
      <c r="AI61" s="174"/>
      <c r="AJ61" s="174"/>
      <c r="AK61" s="174"/>
      <c r="AL61" s="174"/>
      <c r="AM61" s="174"/>
    </row>
    <row r="62" spans="2:39" x14ac:dyDescent="0.2">
      <c r="B62" s="174"/>
      <c r="C62" s="174"/>
      <c r="D62" s="174"/>
      <c r="E62" s="174"/>
      <c r="F62" s="174"/>
      <c r="G62" s="174"/>
      <c r="H62" s="174"/>
      <c r="I62" s="174"/>
      <c r="J62" s="174"/>
      <c r="K62" s="174"/>
      <c r="L62" s="174"/>
      <c r="M62" s="174"/>
      <c r="N62" s="174"/>
      <c r="O62" s="174"/>
      <c r="P62" s="174"/>
      <c r="Q62" s="174"/>
      <c r="R62" s="174"/>
      <c r="S62" s="174"/>
      <c r="T62" s="174"/>
      <c r="U62" s="174"/>
      <c r="V62" s="174"/>
      <c r="W62" s="174"/>
      <c r="X62" s="174"/>
      <c r="Y62" s="174"/>
      <c r="Z62" s="174"/>
      <c r="AA62" s="174"/>
      <c r="AB62" s="174"/>
      <c r="AC62" s="174"/>
      <c r="AD62" s="174"/>
      <c r="AE62" s="174"/>
      <c r="AF62" s="174"/>
      <c r="AG62" s="174"/>
      <c r="AH62" s="174"/>
      <c r="AI62" s="174"/>
      <c r="AJ62" s="174"/>
      <c r="AK62" s="174"/>
      <c r="AL62" s="174"/>
      <c r="AM62" s="174"/>
    </row>
    <row r="63" spans="2:39" x14ac:dyDescent="0.2">
      <c r="B63" s="174"/>
      <c r="C63" s="174"/>
      <c r="D63" s="174"/>
      <c r="E63" s="174"/>
      <c r="F63" s="174"/>
      <c r="G63" s="174"/>
      <c r="H63" s="174"/>
      <c r="I63" s="174"/>
      <c r="J63" s="174"/>
      <c r="K63" s="174"/>
      <c r="L63" s="174"/>
      <c r="M63" s="174"/>
      <c r="N63" s="174"/>
      <c r="O63" s="174"/>
      <c r="P63" s="174"/>
      <c r="Q63" s="174"/>
      <c r="R63" s="174"/>
      <c r="S63" s="174"/>
      <c r="T63" s="174"/>
      <c r="U63" s="174"/>
      <c r="V63" s="174"/>
      <c r="W63" s="174"/>
      <c r="X63" s="174"/>
      <c r="Y63" s="174"/>
      <c r="Z63" s="174"/>
      <c r="AA63" s="174"/>
      <c r="AB63" s="174"/>
      <c r="AC63" s="174"/>
      <c r="AD63" s="174"/>
      <c r="AE63" s="174"/>
      <c r="AF63" s="174"/>
      <c r="AG63" s="174"/>
      <c r="AH63" s="174"/>
      <c r="AI63" s="174"/>
      <c r="AJ63" s="174"/>
      <c r="AK63" s="174"/>
      <c r="AL63" s="174"/>
      <c r="AM63" s="174"/>
    </row>
    <row r="64" spans="2:39" x14ac:dyDescent="0.2">
      <c r="B64" s="174"/>
      <c r="C64" s="174"/>
      <c r="D64" s="174"/>
      <c r="E64" s="174"/>
      <c r="F64" s="174"/>
      <c r="G64" s="174"/>
      <c r="H64" s="174"/>
      <c r="I64" s="174"/>
      <c r="J64" s="174"/>
      <c r="K64" s="174"/>
      <c r="L64" s="174"/>
      <c r="M64" s="174"/>
      <c r="N64" s="174"/>
      <c r="O64" s="174"/>
      <c r="P64" s="174"/>
      <c r="Q64" s="174"/>
      <c r="R64" s="174"/>
      <c r="S64" s="174"/>
      <c r="T64" s="174"/>
      <c r="U64" s="174"/>
      <c r="V64" s="174"/>
      <c r="W64" s="174"/>
      <c r="X64" s="174"/>
      <c r="Y64" s="174"/>
      <c r="Z64" s="174"/>
      <c r="AA64" s="174"/>
      <c r="AB64" s="174"/>
      <c r="AC64" s="174"/>
      <c r="AD64" s="174"/>
      <c r="AE64" s="174"/>
      <c r="AF64" s="174"/>
      <c r="AG64" s="174"/>
      <c r="AH64" s="174"/>
      <c r="AI64" s="174"/>
      <c r="AJ64" s="174"/>
      <c r="AK64" s="174"/>
      <c r="AL64" s="174"/>
      <c r="AM64" s="174"/>
    </row>
    <row r="65" spans="2:39" x14ac:dyDescent="0.2">
      <c r="B65" s="174"/>
      <c r="C65" s="174"/>
      <c r="D65" s="174"/>
      <c r="E65" s="174"/>
      <c r="F65" s="174"/>
      <c r="G65" s="174"/>
      <c r="H65" s="174"/>
      <c r="I65" s="174"/>
      <c r="J65" s="174"/>
      <c r="K65" s="174"/>
      <c r="L65" s="174"/>
      <c r="M65" s="174"/>
      <c r="N65" s="174"/>
      <c r="O65" s="174"/>
      <c r="P65" s="174"/>
      <c r="Q65" s="174"/>
      <c r="R65" s="174"/>
      <c r="S65" s="174"/>
      <c r="T65" s="174"/>
      <c r="U65" s="174"/>
      <c r="V65" s="174"/>
      <c r="W65" s="174"/>
      <c r="X65" s="174"/>
      <c r="Y65" s="174"/>
      <c r="Z65" s="174"/>
      <c r="AA65" s="174"/>
      <c r="AB65" s="174"/>
      <c r="AC65" s="174"/>
      <c r="AD65" s="174"/>
      <c r="AE65" s="174"/>
      <c r="AF65" s="174"/>
      <c r="AG65" s="174"/>
      <c r="AH65" s="174"/>
      <c r="AI65" s="174"/>
      <c r="AJ65" s="174"/>
      <c r="AK65" s="174"/>
      <c r="AL65" s="174"/>
      <c r="AM65" s="174"/>
    </row>
  </sheetData>
  <sheetProtection algorithmName="SHA-512" hashValue="xAQuOc/GM8GPaZ8IZq1eanC+gtSp6SJCWhATuTS1moxzXqnXpWojQr5qxddOoZrBHbuR9c2UBEa0Fh1ANSYoUQ==" saltValue="deXGwGWrD+LuBKWA6kRIzg==" spinCount="100000" sheet="1" objects="1" formatColumns="0"/>
  <mergeCells count="6">
    <mergeCell ref="B4:K4"/>
    <mergeCell ref="C6:I6"/>
    <mergeCell ref="J6:N6"/>
    <mergeCell ref="O6:O7"/>
    <mergeCell ref="P6:P7"/>
    <mergeCell ref="B6:B7"/>
  </mergeCells>
  <conditionalFormatting sqref="F8:F17">
    <cfRule type="expression" dxfId="4" priority="1">
      <formula>$F8="New Construction"</formula>
    </cfRule>
  </conditionalFormatting>
  <dataValidations count="1">
    <dataValidation allowBlank="1" showErrorMessage="1" promptTitle="Retrofit Only" prompt="This measure is for retrofit projects only. If new Construction, please contact CLEAResult for further assistance._x000a_" sqref="H8:H17" xr:uid="{AB77EFB6-5C2A-4AAD-BE3D-A3791AF66FCB}"/>
  </dataValidations>
  <hyperlinks>
    <hyperlink ref="O1" r:id="rId1" xr:uid="{85A94A11-79EB-4648-9C9C-6E73BD92D19B}"/>
  </hyperlinks>
  <pageMargins left="0.5" right="0.5" top="0.5" bottom="0.5" header="0.3" footer="0.3"/>
  <pageSetup orientation="portrait"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promptTitle="Retrofit Only" prompt="This measure is for retrofit projects only. If new Construction, please contact CLEAResult for further assistance._x000a_" xr:uid="{21FF4F6B-BFB0-4F8F-8EAD-D9CC39584615}">
          <x14:formula1>
            <xm:f>'Look Up Tables'!$F$33:$F$34</xm:f>
          </x14:formula1>
          <xm:sqref>F8:F17</xm:sqref>
        </x14:dataValidation>
        <x14:dataValidation type="list" allowBlank="1" showErrorMessage="1" promptTitle="Retrofit Only" prompt="This measure is for retrofit projects only. If new Construction, please contact CLEAResult for further assistance._x000a_" xr:uid="{F352A117-A83F-46E0-BE68-17267C799299}">
          <x14:formula1>
            <xm:f>'Look Up Tables'!$F$97:$F$98</xm:f>
          </x14:formula1>
          <xm:sqref>G8:G17</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21E41-6D03-4F26-8152-9A487D8548C3}">
  <sheetPr codeName="Sheet18">
    <tabColor theme="8" tint="0.59999389629810485"/>
  </sheetPr>
  <dimension ref="A1:AK65"/>
  <sheetViews>
    <sheetView zoomScale="80" zoomScaleNormal="80" workbookViewId="0">
      <selection activeCell="C8" sqref="C8"/>
    </sheetView>
  </sheetViews>
  <sheetFormatPr defaultColWidth="8.75" defaultRowHeight="14.25" x14ac:dyDescent="0.2"/>
  <cols>
    <col min="1" max="1" width="3.625" style="169" customWidth="1"/>
    <col min="2" max="2" width="6.375" style="169" customWidth="1"/>
    <col min="3" max="5" width="18" style="169" customWidth="1"/>
    <col min="6" max="6" width="16.875" style="169" bestFit="1" customWidth="1"/>
    <col min="7" max="7" width="13.75" style="169" customWidth="1"/>
    <col min="8" max="8" width="11.25" style="169" customWidth="1"/>
    <col min="9" max="9" width="5.875" style="169" hidden="1" customWidth="1"/>
    <col min="10" max="10" width="12.5" style="169" hidden="1" customWidth="1"/>
    <col min="11" max="11" width="12.625" style="169" bestFit="1" customWidth="1"/>
    <col min="12" max="12" width="11.5" style="169" bestFit="1" customWidth="1"/>
    <col min="13" max="13" width="8.75" style="169" hidden="1" customWidth="1"/>
    <col min="14" max="14" width="14.25" style="169" customWidth="1"/>
    <col min="15" max="16384" width="8.75" style="169"/>
  </cols>
  <sheetData>
    <row r="1" spans="1:37" x14ac:dyDescent="0.2">
      <c r="A1" s="168" t="s">
        <v>686</v>
      </c>
      <c r="I1" s="169" t="s">
        <v>687</v>
      </c>
      <c r="J1" s="169" t="s">
        <v>687</v>
      </c>
      <c r="M1" s="169" t="s">
        <v>687</v>
      </c>
    </row>
    <row r="2" spans="1:37" ht="9.75" customHeight="1" x14ac:dyDescent="0.2"/>
    <row r="3" spans="1:37" ht="34.5" customHeight="1" x14ac:dyDescent="0.5">
      <c r="B3" s="218" t="s">
        <v>238</v>
      </c>
      <c r="C3" s="171"/>
      <c r="D3" s="171"/>
      <c r="E3" s="171"/>
      <c r="F3" s="171"/>
      <c r="G3" s="171"/>
    </row>
    <row r="4" spans="1:37" ht="28.9" customHeight="1" x14ac:dyDescent="0.2">
      <c r="B4" s="515" t="s">
        <v>211</v>
      </c>
      <c r="C4" s="515"/>
      <c r="D4" s="515"/>
      <c r="E4" s="515"/>
      <c r="F4" s="515"/>
      <c r="G4" s="515"/>
      <c r="H4" s="515"/>
      <c r="I4" s="515"/>
      <c r="J4" s="515"/>
    </row>
    <row r="5" spans="1:37" ht="9" customHeight="1" thickBot="1" x14ac:dyDescent="0.3">
      <c r="B5" s="172"/>
      <c r="C5" s="172"/>
      <c r="D5" s="172"/>
      <c r="E5" s="172"/>
      <c r="F5" s="172"/>
      <c r="G5" s="172"/>
    </row>
    <row r="6" spans="1:37" s="173" customFormat="1" ht="22.15" customHeight="1" x14ac:dyDescent="0.2">
      <c r="B6" s="577" t="s">
        <v>242</v>
      </c>
      <c r="C6" s="579" t="s">
        <v>688</v>
      </c>
      <c r="D6" s="580"/>
      <c r="E6" s="580"/>
      <c r="F6" s="580"/>
      <c r="G6" s="580"/>
      <c r="H6" s="581"/>
      <c r="I6" s="572" t="s">
        <v>689</v>
      </c>
      <c r="J6" s="573"/>
      <c r="K6" s="573"/>
      <c r="L6" s="574"/>
      <c r="M6" s="584" t="s">
        <v>228</v>
      </c>
      <c r="N6" s="577" t="s">
        <v>690</v>
      </c>
      <c r="S6" s="174"/>
      <c r="T6" s="174"/>
      <c r="U6" s="174"/>
      <c r="V6" s="174"/>
      <c r="W6" s="174"/>
      <c r="X6" s="174"/>
    </row>
    <row r="7" spans="1:37" s="174" customFormat="1" ht="33.75" customHeight="1" thickBot="1" x14ac:dyDescent="0.25">
      <c r="B7" s="578"/>
      <c r="C7" s="175" t="s">
        <v>691</v>
      </c>
      <c r="D7" s="176" t="s">
        <v>80</v>
      </c>
      <c r="E7" s="176" t="s">
        <v>82</v>
      </c>
      <c r="F7" s="177" t="s">
        <v>84</v>
      </c>
      <c r="G7" s="207" t="s">
        <v>743</v>
      </c>
      <c r="H7" s="178" t="s">
        <v>94</v>
      </c>
      <c r="I7" s="228" t="s">
        <v>142</v>
      </c>
      <c r="J7" s="235" t="s">
        <v>144</v>
      </c>
      <c r="K7" s="229" t="s">
        <v>131</v>
      </c>
      <c r="L7" s="230" t="s">
        <v>227</v>
      </c>
      <c r="M7" s="584"/>
      <c r="N7" s="585"/>
    </row>
    <row r="8" spans="1:37" s="173" customFormat="1" ht="21.75" customHeight="1" x14ac:dyDescent="0.2">
      <c r="B8" s="179">
        <v>1</v>
      </c>
      <c r="C8" s="225"/>
      <c r="D8" s="226"/>
      <c r="E8" s="226"/>
      <c r="F8" s="201"/>
      <c r="G8" s="233"/>
      <c r="H8" s="233"/>
      <c r="I8" s="222">
        <v>404.4</v>
      </c>
      <c r="J8" s="378">
        <f t="shared" ref="J8:J17" si="0">I8/8760</f>
        <v>4.6164383561643832E-2</v>
      </c>
      <c r="K8" s="210">
        <f>IFERROR(ROUND(IF($F8="Retrofit",$H8*($G8*I8),0),2),"")</f>
        <v>0</v>
      </c>
      <c r="L8" s="211">
        <f>IFERROR(ROUND(IF($F8="Retrofit",$H8*($G8*J8),0),4),"")</f>
        <v>0</v>
      </c>
      <c r="M8" s="174">
        <f>IFERROR(K8*'Project Summary'!$M$7+L8*'Project Summary'!$M$8,"")</f>
        <v>0</v>
      </c>
      <c r="N8" s="221" t="str">
        <f>IFERROR(M8*'Project Summary'!$F$37/'Project Summary'!$E$37,"")</f>
        <v/>
      </c>
      <c r="O8" s="174"/>
      <c r="P8" s="174"/>
      <c r="Q8" s="596"/>
      <c r="R8" s="596"/>
      <c r="S8" s="596"/>
      <c r="T8" s="596"/>
      <c r="U8" s="596"/>
      <c r="V8" s="596"/>
      <c r="W8" s="174"/>
      <c r="X8" s="174"/>
      <c r="Y8" s="174"/>
      <c r="Z8" s="174"/>
      <c r="AA8" s="174"/>
      <c r="AB8" s="174"/>
      <c r="AC8" s="174"/>
      <c r="AD8" s="174"/>
      <c r="AE8" s="174"/>
      <c r="AF8" s="174"/>
      <c r="AG8" s="174"/>
      <c r="AH8" s="174"/>
      <c r="AI8" s="174"/>
      <c r="AJ8" s="174"/>
      <c r="AK8" s="174"/>
    </row>
    <row r="9" spans="1:37" s="173" customFormat="1" ht="21.75" customHeight="1" x14ac:dyDescent="0.2">
      <c r="B9" s="184">
        <v>2</v>
      </c>
      <c r="C9" s="197"/>
      <c r="D9" s="198"/>
      <c r="E9" s="198"/>
      <c r="F9" s="201"/>
      <c r="G9" s="217"/>
      <c r="H9" s="217"/>
      <c r="I9" s="185">
        <v>404.4</v>
      </c>
      <c r="J9" s="379">
        <f t="shared" si="0"/>
        <v>4.6164383561643832E-2</v>
      </c>
      <c r="K9" s="212">
        <f t="shared" ref="K9:K17" si="1">IFERROR(ROUND(IF($F9="Retrofit",$H9*($G9*I9),0),2),"")</f>
        <v>0</v>
      </c>
      <c r="L9" s="213">
        <f t="shared" ref="L9:L17" si="2">IFERROR(ROUND(IF($F9="Retrofit",$H9*($G9*J9),0),4),"")</f>
        <v>0</v>
      </c>
      <c r="M9" s="174">
        <f>IFERROR(K9*'Project Summary'!$M$7+L9*'Project Summary'!$M$8,"")</f>
        <v>0</v>
      </c>
      <c r="N9" s="187" t="str">
        <f>IFERROR(M9*'Project Summary'!$F$37/'Project Summary'!$E$37,"")</f>
        <v/>
      </c>
      <c r="O9" s="174"/>
      <c r="P9" s="174"/>
      <c r="Q9" s="596"/>
      <c r="R9" s="596"/>
      <c r="S9" s="596"/>
      <c r="T9" s="596"/>
      <c r="U9" s="596"/>
      <c r="V9" s="596"/>
      <c r="W9" s="174"/>
      <c r="X9" s="174"/>
      <c r="Y9" s="174"/>
      <c r="Z9" s="174"/>
      <c r="AA9" s="174"/>
      <c r="AB9" s="174"/>
      <c r="AC9" s="174"/>
      <c r="AD9" s="174"/>
      <c r="AE9" s="174"/>
      <c r="AF9" s="174"/>
      <c r="AG9" s="174"/>
      <c r="AH9" s="174"/>
      <c r="AI9" s="174"/>
      <c r="AJ9" s="174"/>
      <c r="AK9" s="174"/>
    </row>
    <row r="10" spans="1:37" s="173" customFormat="1" ht="21.75" customHeight="1" x14ac:dyDescent="0.2">
      <c r="B10" s="184">
        <v>3</v>
      </c>
      <c r="C10" s="197"/>
      <c r="D10" s="198"/>
      <c r="E10" s="198"/>
      <c r="F10" s="201"/>
      <c r="G10" s="217"/>
      <c r="H10" s="217"/>
      <c r="I10" s="185">
        <v>404.4</v>
      </c>
      <c r="J10" s="379">
        <f t="shared" si="0"/>
        <v>4.6164383561643832E-2</v>
      </c>
      <c r="K10" s="212">
        <f t="shared" si="1"/>
        <v>0</v>
      </c>
      <c r="L10" s="213">
        <f t="shared" si="2"/>
        <v>0</v>
      </c>
      <c r="M10" s="174">
        <f>IFERROR(K10*'Project Summary'!$M$7+L10*'Project Summary'!$M$8,"")</f>
        <v>0</v>
      </c>
      <c r="N10" s="187" t="str">
        <f>IFERROR(M10*'Project Summary'!$F$37/'Project Summary'!$E$37,"")</f>
        <v/>
      </c>
      <c r="O10" s="174"/>
      <c r="P10" s="174"/>
      <c r="Q10" s="596"/>
      <c r="R10" s="596"/>
      <c r="S10" s="596"/>
      <c r="T10" s="596"/>
      <c r="U10" s="596"/>
      <c r="V10" s="596"/>
      <c r="W10" s="174"/>
      <c r="X10" s="174"/>
      <c r="Y10" s="174"/>
      <c r="Z10" s="174"/>
      <c r="AA10" s="174"/>
      <c r="AB10" s="174"/>
      <c r="AC10" s="174"/>
      <c r="AD10" s="174"/>
      <c r="AE10" s="174"/>
      <c r="AF10" s="174"/>
      <c r="AG10" s="174"/>
      <c r="AH10" s="174"/>
      <c r="AI10" s="174"/>
      <c r="AJ10" s="174"/>
      <c r="AK10" s="174"/>
    </row>
    <row r="11" spans="1:37" s="173" customFormat="1" ht="21.75" customHeight="1" x14ac:dyDescent="0.2">
      <c r="B11" s="184">
        <v>4</v>
      </c>
      <c r="C11" s="197"/>
      <c r="D11" s="198"/>
      <c r="E11" s="198"/>
      <c r="F11" s="201"/>
      <c r="G11" s="217"/>
      <c r="H11" s="217"/>
      <c r="I11" s="185">
        <v>404.4</v>
      </c>
      <c r="J11" s="379">
        <f t="shared" si="0"/>
        <v>4.6164383561643832E-2</v>
      </c>
      <c r="K11" s="212">
        <f t="shared" si="1"/>
        <v>0</v>
      </c>
      <c r="L11" s="213">
        <f t="shared" si="2"/>
        <v>0</v>
      </c>
      <c r="M11" s="174">
        <f>IFERROR(K11*'Project Summary'!$M$7+L11*'Project Summary'!$M$8,"")</f>
        <v>0</v>
      </c>
      <c r="N11" s="187" t="str">
        <f>IFERROR(M11*'Project Summary'!$F$37/'Project Summary'!$E$37,"")</f>
        <v/>
      </c>
      <c r="O11" s="174"/>
      <c r="P11" s="174"/>
      <c r="Q11" s="596"/>
      <c r="R11" s="596"/>
      <c r="S11" s="596"/>
      <c r="T11" s="596"/>
      <c r="U11" s="596"/>
      <c r="V11" s="596"/>
      <c r="W11" s="174"/>
      <c r="X11" s="174"/>
      <c r="Y11" s="174"/>
      <c r="Z11" s="174"/>
      <c r="AA11" s="174"/>
      <c r="AB11" s="174"/>
      <c r="AC11" s="174"/>
      <c r="AD11" s="174"/>
      <c r="AE11" s="174"/>
      <c r="AF11" s="174"/>
      <c r="AG11" s="174"/>
      <c r="AH11" s="174"/>
      <c r="AI11" s="174"/>
      <c r="AJ11" s="174"/>
      <c r="AK11" s="174"/>
    </row>
    <row r="12" spans="1:37" s="173" customFormat="1" ht="21.75" customHeight="1" x14ac:dyDescent="0.2">
      <c r="B12" s="184">
        <v>5</v>
      </c>
      <c r="C12" s="197"/>
      <c r="D12" s="198"/>
      <c r="E12" s="198"/>
      <c r="F12" s="201"/>
      <c r="G12" s="217"/>
      <c r="H12" s="217"/>
      <c r="I12" s="185">
        <v>404.4</v>
      </c>
      <c r="J12" s="379">
        <f t="shared" si="0"/>
        <v>4.6164383561643832E-2</v>
      </c>
      <c r="K12" s="212">
        <f t="shared" si="1"/>
        <v>0</v>
      </c>
      <c r="L12" s="213">
        <f t="shared" si="2"/>
        <v>0</v>
      </c>
      <c r="M12" s="174">
        <f>IFERROR(K12*'Project Summary'!$M$7+L12*'Project Summary'!$M$8,"")</f>
        <v>0</v>
      </c>
      <c r="N12" s="187" t="str">
        <f>IFERROR(M12*'Project Summary'!$F$37/'Project Summary'!$E$37,"")</f>
        <v/>
      </c>
      <c r="O12" s="174"/>
      <c r="P12" s="174"/>
      <c r="Q12" s="596"/>
      <c r="R12" s="596"/>
      <c r="S12" s="596"/>
      <c r="T12" s="596"/>
      <c r="U12" s="596"/>
      <c r="V12" s="596"/>
      <c r="W12" s="174"/>
      <c r="X12" s="174"/>
      <c r="Y12" s="174"/>
      <c r="Z12" s="174"/>
      <c r="AA12" s="174"/>
      <c r="AB12" s="174"/>
      <c r="AC12" s="174"/>
      <c r="AD12" s="174"/>
      <c r="AE12" s="174"/>
      <c r="AF12" s="174"/>
      <c r="AG12" s="174"/>
      <c r="AH12" s="174"/>
      <c r="AI12" s="174"/>
      <c r="AJ12" s="174"/>
      <c r="AK12" s="174"/>
    </row>
    <row r="13" spans="1:37" s="173" customFormat="1" ht="21.75" customHeight="1" x14ac:dyDescent="0.2">
      <c r="B13" s="184">
        <v>6</v>
      </c>
      <c r="C13" s="197"/>
      <c r="D13" s="198"/>
      <c r="E13" s="198"/>
      <c r="F13" s="201"/>
      <c r="G13" s="217"/>
      <c r="H13" s="217"/>
      <c r="I13" s="185">
        <v>404.4</v>
      </c>
      <c r="J13" s="379">
        <f t="shared" si="0"/>
        <v>4.6164383561643832E-2</v>
      </c>
      <c r="K13" s="212">
        <f t="shared" si="1"/>
        <v>0</v>
      </c>
      <c r="L13" s="213">
        <f t="shared" si="2"/>
        <v>0</v>
      </c>
      <c r="M13" s="174">
        <f>IFERROR(K13*'Project Summary'!$M$7+L13*'Project Summary'!$M$8,"")</f>
        <v>0</v>
      </c>
      <c r="N13" s="187" t="str">
        <f>IFERROR(M13*'Project Summary'!$F$37/'Project Summary'!$E$37,"")</f>
        <v/>
      </c>
      <c r="O13" s="174"/>
      <c r="P13" s="174"/>
      <c r="Q13" s="596"/>
      <c r="R13" s="596"/>
      <c r="S13" s="596"/>
      <c r="T13" s="596"/>
      <c r="U13" s="596"/>
      <c r="V13" s="596"/>
      <c r="W13" s="174"/>
      <c r="X13" s="174"/>
      <c r="Y13" s="174"/>
      <c r="Z13" s="174"/>
      <c r="AA13" s="174"/>
      <c r="AB13" s="174"/>
      <c r="AC13" s="174"/>
      <c r="AD13" s="174"/>
      <c r="AE13" s="174"/>
      <c r="AF13" s="174"/>
      <c r="AG13" s="174"/>
      <c r="AH13" s="174"/>
      <c r="AI13" s="174"/>
      <c r="AJ13" s="174"/>
      <c r="AK13" s="174"/>
    </row>
    <row r="14" spans="1:37" s="173" customFormat="1" ht="21.75" customHeight="1" x14ac:dyDescent="0.2">
      <c r="B14" s="184">
        <v>7</v>
      </c>
      <c r="C14" s="197"/>
      <c r="D14" s="198"/>
      <c r="E14" s="198"/>
      <c r="F14" s="201"/>
      <c r="G14" s="217"/>
      <c r="H14" s="217"/>
      <c r="I14" s="185">
        <v>404.4</v>
      </c>
      <c r="J14" s="379">
        <f t="shared" si="0"/>
        <v>4.6164383561643832E-2</v>
      </c>
      <c r="K14" s="212">
        <f t="shared" si="1"/>
        <v>0</v>
      </c>
      <c r="L14" s="213">
        <f t="shared" si="2"/>
        <v>0</v>
      </c>
      <c r="M14" s="174">
        <f>IFERROR(K14*'Project Summary'!$M$7+L14*'Project Summary'!$M$8,"")</f>
        <v>0</v>
      </c>
      <c r="N14" s="187" t="str">
        <f>IFERROR(M14*'Project Summary'!$F$37/'Project Summary'!$E$37,"")</f>
        <v/>
      </c>
      <c r="O14" s="174"/>
      <c r="P14" s="174"/>
      <c r="Q14" s="174"/>
      <c r="R14" s="174"/>
      <c r="S14" s="174"/>
      <c r="T14" s="174"/>
      <c r="U14" s="174"/>
      <c r="V14" s="174"/>
      <c r="W14" s="174"/>
      <c r="X14" s="174"/>
      <c r="Y14" s="174"/>
      <c r="Z14" s="174"/>
      <c r="AA14" s="174"/>
      <c r="AB14" s="174"/>
      <c r="AC14" s="174"/>
      <c r="AD14" s="174"/>
      <c r="AE14" s="174"/>
      <c r="AF14" s="174"/>
      <c r="AG14" s="174"/>
      <c r="AH14" s="174"/>
      <c r="AI14" s="174"/>
      <c r="AJ14" s="174"/>
      <c r="AK14" s="174"/>
    </row>
    <row r="15" spans="1:37" s="173" customFormat="1" ht="21.75" customHeight="1" x14ac:dyDescent="0.2">
      <c r="B15" s="184">
        <v>8</v>
      </c>
      <c r="C15" s="197"/>
      <c r="D15" s="198"/>
      <c r="E15" s="198"/>
      <c r="F15" s="201"/>
      <c r="G15" s="217"/>
      <c r="H15" s="217"/>
      <c r="I15" s="185">
        <v>404.4</v>
      </c>
      <c r="J15" s="379">
        <f t="shared" si="0"/>
        <v>4.6164383561643832E-2</v>
      </c>
      <c r="K15" s="212">
        <f t="shared" si="1"/>
        <v>0</v>
      </c>
      <c r="L15" s="213">
        <f t="shared" si="2"/>
        <v>0</v>
      </c>
      <c r="M15" s="174">
        <f>IFERROR(K15*'Project Summary'!$M$7+L15*'Project Summary'!$M$8,"")</f>
        <v>0</v>
      </c>
      <c r="N15" s="187" t="str">
        <f>IFERROR(M15*'Project Summary'!$F$37/'Project Summary'!$E$37,"")</f>
        <v/>
      </c>
      <c r="O15" s="174"/>
      <c r="P15" s="174"/>
      <c r="Q15" s="174"/>
      <c r="R15" s="174"/>
      <c r="S15" s="174"/>
      <c r="T15" s="174"/>
      <c r="U15" s="174"/>
      <c r="V15" s="174"/>
      <c r="W15" s="174"/>
      <c r="X15" s="174"/>
      <c r="Y15" s="174"/>
      <c r="Z15" s="174"/>
      <c r="AA15" s="174"/>
      <c r="AB15" s="174"/>
      <c r="AC15" s="174"/>
      <c r="AD15" s="174"/>
      <c r="AE15" s="174"/>
      <c r="AF15" s="174"/>
      <c r="AG15" s="174"/>
      <c r="AH15" s="174"/>
      <c r="AI15" s="174"/>
      <c r="AJ15" s="174"/>
      <c r="AK15" s="174"/>
    </row>
    <row r="16" spans="1:37" s="173" customFormat="1" ht="21.75" customHeight="1" x14ac:dyDescent="0.2">
      <c r="B16" s="184">
        <v>9</v>
      </c>
      <c r="C16" s="197"/>
      <c r="D16" s="198"/>
      <c r="E16" s="198"/>
      <c r="F16" s="199"/>
      <c r="G16" s="217"/>
      <c r="H16" s="217"/>
      <c r="I16" s="185">
        <v>404.4</v>
      </c>
      <c r="J16" s="379">
        <f t="shared" si="0"/>
        <v>4.6164383561643832E-2</v>
      </c>
      <c r="K16" s="212">
        <f t="shared" si="1"/>
        <v>0</v>
      </c>
      <c r="L16" s="213">
        <f t="shared" si="2"/>
        <v>0</v>
      </c>
      <c r="M16" s="174">
        <f>IFERROR(K16*'Project Summary'!$M$7+L16*'Project Summary'!$M$8,"")</f>
        <v>0</v>
      </c>
      <c r="N16" s="187" t="str">
        <f>IFERROR(M16*'Project Summary'!$F$37/'Project Summary'!$E$37,"")</f>
        <v/>
      </c>
      <c r="O16" s="174"/>
      <c r="P16" s="174"/>
      <c r="Q16" s="174"/>
      <c r="R16" s="174"/>
      <c r="S16" s="174"/>
      <c r="T16" s="174"/>
      <c r="U16" s="174"/>
      <c r="V16" s="174"/>
      <c r="W16" s="174"/>
      <c r="X16" s="174"/>
      <c r="Y16" s="174"/>
      <c r="Z16" s="174"/>
      <c r="AA16" s="174"/>
      <c r="AB16" s="174"/>
      <c r="AC16" s="174"/>
      <c r="AD16" s="174"/>
      <c r="AE16" s="174"/>
      <c r="AF16" s="174"/>
      <c r="AG16" s="174"/>
      <c r="AH16" s="174"/>
      <c r="AI16" s="174"/>
      <c r="AJ16" s="174"/>
      <c r="AK16" s="174"/>
    </row>
    <row r="17" spans="2:37" s="173" customFormat="1" ht="21.75" customHeight="1" thickBot="1" x14ac:dyDescent="0.25">
      <c r="B17" s="188">
        <v>10</v>
      </c>
      <c r="C17" s="202"/>
      <c r="D17" s="203"/>
      <c r="E17" s="203"/>
      <c r="F17" s="205"/>
      <c r="G17" s="234"/>
      <c r="H17" s="234"/>
      <c r="I17" s="189">
        <v>404.4</v>
      </c>
      <c r="J17" s="380">
        <f t="shared" si="0"/>
        <v>4.6164383561643832E-2</v>
      </c>
      <c r="K17" s="214">
        <f t="shared" si="1"/>
        <v>0</v>
      </c>
      <c r="L17" s="215">
        <f t="shared" si="2"/>
        <v>0</v>
      </c>
      <c r="M17" s="174">
        <f>IFERROR(K17*'Project Summary'!$M$7+L17*'Project Summary'!$M$8,"")</f>
        <v>0</v>
      </c>
      <c r="N17" s="192" t="str">
        <f>IFERROR(M17*'Project Summary'!$F$37/'Project Summary'!$E$37,"")</f>
        <v/>
      </c>
      <c r="O17" s="174"/>
      <c r="P17" s="174"/>
      <c r="Q17" s="174"/>
      <c r="R17" s="174"/>
      <c r="S17" s="174"/>
      <c r="T17" s="174"/>
      <c r="U17" s="174"/>
      <c r="V17" s="174"/>
      <c r="W17" s="174"/>
      <c r="X17" s="174"/>
      <c r="Y17" s="174"/>
      <c r="Z17" s="174"/>
      <c r="AA17" s="174"/>
      <c r="AB17" s="174"/>
      <c r="AC17" s="174"/>
      <c r="AD17" s="174"/>
      <c r="AE17" s="174"/>
      <c r="AF17" s="174"/>
      <c r="AG17" s="174"/>
      <c r="AH17" s="174"/>
      <c r="AI17" s="174"/>
      <c r="AJ17" s="174"/>
      <c r="AK17" s="174"/>
    </row>
    <row r="18" spans="2:37" s="173" customFormat="1" ht="22.15" customHeight="1" x14ac:dyDescent="0.2">
      <c r="B18" s="174"/>
      <c r="C18" s="174"/>
      <c r="D18" s="174"/>
      <c r="E18" s="174"/>
      <c r="F18" s="174"/>
      <c r="G18" s="174"/>
      <c r="H18" s="174"/>
      <c r="I18" s="174"/>
      <c r="J18" s="174"/>
      <c r="K18" s="174"/>
      <c r="L18" s="174"/>
      <c r="M18" s="174"/>
      <c r="N18" s="174"/>
      <c r="O18" s="174"/>
      <c r="P18" s="174"/>
      <c r="Q18" s="174"/>
      <c r="R18" s="174"/>
      <c r="S18" s="174"/>
      <c r="T18" s="174"/>
      <c r="U18" s="174"/>
      <c r="V18" s="174"/>
      <c r="W18" s="174"/>
      <c r="X18" s="174"/>
      <c r="Y18" s="174"/>
      <c r="Z18" s="174"/>
      <c r="AA18" s="174"/>
      <c r="AB18" s="174"/>
      <c r="AC18" s="174"/>
      <c r="AD18" s="174"/>
      <c r="AE18" s="174"/>
      <c r="AF18" s="174"/>
      <c r="AG18" s="174"/>
      <c r="AH18" s="174"/>
      <c r="AI18" s="174"/>
      <c r="AJ18" s="174"/>
      <c r="AK18" s="174"/>
    </row>
    <row r="19" spans="2:37" s="173" customFormat="1" ht="22.15" customHeight="1" x14ac:dyDescent="0.2">
      <c r="B19" s="174"/>
      <c r="C19" s="174"/>
      <c r="D19" s="174"/>
      <c r="E19" s="174"/>
      <c r="F19" s="174"/>
      <c r="G19" s="174"/>
      <c r="H19" s="174"/>
      <c r="I19" s="174"/>
      <c r="J19" s="174"/>
      <c r="K19" s="174"/>
      <c r="L19" s="174"/>
      <c r="M19" s="174"/>
      <c r="N19" s="174"/>
      <c r="O19" s="174"/>
      <c r="P19" s="174"/>
      <c r="Q19" s="174"/>
      <c r="R19" s="174"/>
      <c r="S19" s="174"/>
      <c r="T19" s="174"/>
      <c r="U19" s="174"/>
      <c r="V19" s="174"/>
      <c r="W19" s="174"/>
      <c r="X19" s="174"/>
      <c r="Y19" s="174"/>
      <c r="Z19" s="174"/>
      <c r="AA19" s="174"/>
      <c r="AB19" s="174"/>
      <c r="AC19" s="174"/>
      <c r="AD19" s="174"/>
      <c r="AE19" s="174"/>
      <c r="AF19" s="174"/>
      <c r="AG19" s="174"/>
      <c r="AH19" s="174"/>
      <c r="AI19" s="174"/>
      <c r="AJ19" s="174"/>
      <c r="AK19" s="174"/>
    </row>
    <row r="20" spans="2:37" ht="9" customHeight="1" x14ac:dyDescent="0.2">
      <c r="B20" s="174"/>
      <c r="C20" s="174"/>
      <c r="D20" s="174"/>
      <c r="E20" s="174"/>
      <c r="F20" s="174"/>
      <c r="G20" s="174"/>
      <c r="H20" s="174"/>
      <c r="I20" s="174"/>
      <c r="J20" s="174"/>
      <c r="K20" s="174"/>
      <c r="L20" s="174"/>
      <c r="M20" s="174"/>
      <c r="N20" s="174"/>
      <c r="O20" s="174"/>
      <c r="P20" s="174"/>
      <c r="Q20" s="174"/>
      <c r="R20" s="174"/>
      <c r="S20" s="174"/>
      <c r="T20" s="174"/>
      <c r="U20" s="174"/>
      <c r="V20" s="174"/>
      <c r="W20" s="174"/>
      <c r="X20" s="174"/>
      <c r="Y20" s="174"/>
      <c r="Z20" s="174"/>
      <c r="AA20" s="174"/>
      <c r="AB20" s="174"/>
      <c r="AC20" s="174"/>
      <c r="AD20" s="174"/>
      <c r="AE20" s="174"/>
      <c r="AF20" s="174"/>
      <c r="AG20" s="174"/>
      <c r="AH20" s="174"/>
      <c r="AI20" s="174"/>
      <c r="AJ20" s="174"/>
      <c r="AK20" s="174"/>
    </row>
    <row r="21" spans="2:37" x14ac:dyDescent="0.2">
      <c r="B21" s="174"/>
      <c r="C21" s="174"/>
      <c r="D21" s="174"/>
      <c r="E21" s="174"/>
      <c r="F21" s="174"/>
      <c r="G21" s="174"/>
      <c r="H21" s="174"/>
      <c r="I21" s="174"/>
      <c r="J21" s="174"/>
      <c r="K21" s="174"/>
      <c r="L21" s="174"/>
      <c r="M21" s="174"/>
      <c r="N21" s="174"/>
      <c r="O21" s="174"/>
      <c r="P21" s="174"/>
      <c r="Q21" s="174"/>
      <c r="R21" s="174"/>
      <c r="S21" s="174"/>
      <c r="T21" s="174"/>
      <c r="U21" s="174"/>
      <c r="V21" s="174"/>
      <c r="W21" s="174"/>
      <c r="X21" s="174"/>
      <c r="Y21" s="174"/>
      <c r="Z21" s="174"/>
      <c r="AA21" s="174"/>
      <c r="AB21" s="174"/>
      <c r="AC21" s="174"/>
      <c r="AD21" s="174"/>
      <c r="AE21" s="174"/>
      <c r="AF21" s="174"/>
      <c r="AG21" s="174"/>
      <c r="AH21" s="174"/>
      <c r="AI21" s="174"/>
      <c r="AJ21" s="174"/>
      <c r="AK21" s="174"/>
    </row>
    <row r="22" spans="2:37" x14ac:dyDescent="0.2">
      <c r="B22" s="174"/>
      <c r="C22" s="174"/>
      <c r="D22" s="174"/>
      <c r="E22" s="174"/>
      <c r="F22" s="174"/>
      <c r="G22" s="174"/>
      <c r="H22" s="174"/>
      <c r="I22" s="174"/>
      <c r="J22" s="174"/>
      <c r="K22" s="174"/>
      <c r="L22" s="174"/>
      <c r="M22" s="174"/>
      <c r="N22" s="174"/>
      <c r="O22" s="174"/>
      <c r="P22" s="174"/>
      <c r="Q22" s="174"/>
      <c r="R22" s="174"/>
      <c r="S22" s="174"/>
      <c r="T22" s="174"/>
      <c r="U22" s="174"/>
      <c r="V22" s="174"/>
      <c r="W22" s="174"/>
      <c r="X22" s="174"/>
      <c r="Y22" s="174"/>
      <c r="Z22" s="174"/>
      <c r="AA22" s="174"/>
      <c r="AB22" s="174"/>
      <c r="AC22" s="174"/>
      <c r="AD22" s="174"/>
      <c r="AE22" s="174"/>
      <c r="AF22" s="174"/>
      <c r="AG22" s="174"/>
      <c r="AH22" s="174"/>
      <c r="AI22" s="174"/>
      <c r="AJ22" s="174"/>
      <c r="AK22" s="174"/>
    </row>
    <row r="23" spans="2:37" x14ac:dyDescent="0.2">
      <c r="B23" s="174"/>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174"/>
      <c r="AB23" s="174"/>
      <c r="AC23" s="174"/>
      <c r="AD23" s="174"/>
      <c r="AE23" s="174"/>
      <c r="AF23" s="174"/>
      <c r="AG23" s="174"/>
      <c r="AH23" s="174"/>
      <c r="AI23" s="174"/>
      <c r="AJ23" s="174"/>
      <c r="AK23" s="174"/>
    </row>
    <row r="24" spans="2:37" x14ac:dyDescent="0.2">
      <c r="B24" s="174"/>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174"/>
      <c r="AB24" s="174"/>
      <c r="AC24" s="174"/>
      <c r="AD24" s="174"/>
      <c r="AE24" s="174"/>
      <c r="AF24" s="174"/>
      <c r="AG24" s="174"/>
      <c r="AH24" s="174"/>
      <c r="AI24" s="174"/>
      <c r="AJ24" s="174"/>
      <c r="AK24" s="174"/>
    </row>
    <row r="25" spans="2:37" x14ac:dyDescent="0.2">
      <c r="B25" s="174"/>
      <c r="C25" s="174"/>
      <c r="D25" s="174"/>
      <c r="E25" s="174"/>
      <c r="F25" s="174"/>
      <c r="G25" s="174"/>
      <c r="H25" s="174"/>
      <c r="I25" s="174"/>
      <c r="J25" s="174"/>
      <c r="K25" s="174"/>
      <c r="L25" s="174"/>
      <c r="M25" s="174"/>
      <c r="N25" s="174"/>
      <c r="O25" s="174"/>
      <c r="P25" s="174"/>
      <c r="Q25" s="174"/>
      <c r="R25" s="174"/>
      <c r="S25" s="174"/>
      <c r="T25" s="174"/>
      <c r="U25" s="174"/>
      <c r="V25" s="174"/>
      <c r="W25" s="174"/>
      <c r="X25" s="174"/>
      <c r="Y25" s="174"/>
      <c r="Z25" s="174"/>
      <c r="AA25" s="174"/>
      <c r="AB25" s="174"/>
      <c r="AC25" s="174"/>
      <c r="AD25" s="174"/>
      <c r="AE25" s="174"/>
      <c r="AF25" s="174"/>
      <c r="AG25" s="174"/>
      <c r="AH25" s="174"/>
      <c r="AI25" s="174"/>
      <c r="AJ25" s="174"/>
      <c r="AK25" s="174"/>
    </row>
    <row r="26" spans="2:37" x14ac:dyDescent="0.2">
      <c r="B26" s="174"/>
      <c r="C26" s="174"/>
      <c r="D26" s="174"/>
      <c r="E26" s="174"/>
      <c r="F26" s="174"/>
      <c r="G26" s="174"/>
      <c r="H26" s="174"/>
      <c r="I26" s="174"/>
      <c r="J26" s="174"/>
      <c r="K26" s="174"/>
      <c r="L26" s="174"/>
      <c r="M26" s="174"/>
      <c r="N26" s="174"/>
      <c r="O26" s="174"/>
      <c r="P26" s="174"/>
      <c r="Q26" s="174"/>
      <c r="R26" s="174"/>
      <c r="S26" s="174"/>
      <c r="T26" s="174"/>
      <c r="U26" s="174"/>
      <c r="V26" s="174"/>
      <c r="W26" s="174"/>
      <c r="X26" s="174"/>
      <c r="Y26" s="174"/>
      <c r="Z26" s="174"/>
      <c r="AA26" s="174"/>
      <c r="AB26" s="174"/>
      <c r="AC26" s="174"/>
      <c r="AD26" s="174"/>
      <c r="AE26" s="174"/>
      <c r="AF26" s="174"/>
      <c r="AG26" s="174"/>
      <c r="AH26" s="174"/>
      <c r="AI26" s="174"/>
      <c r="AJ26" s="174"/>
      <c r="AK26" s="174"/>
    </row>
    <row r="27" spans="2:37" x14ac:dyDescent="0.2">
      <c r="B27" s="174"/>
      <c r="C27" s="174"/>
      <c r="D27" s="174"/>
      <c r="E27" s="174"/>
      <c r="F27" s="174"/>
      <c r="G27" s="174"/>
      <c r="H27" s="174"/>
      <c r="I27" s="174"/>
      <c r="J27" s="174"/>
      <c r="K27" s="174"/>
      <c r="L27" s="174"/>
      <c r="M27" s="174"/>
      <c r="N27" s="174"/>
      <c r="O27" s="174"/>
      <c r="P27" s="174"/>
      <c r="Q27" s="174"/>
      <c r="R27" s="174"/>
      <c r="S27" s="174"/>
      <c r="T27" s="174"/>
      <c r="U27" s="174"/>
      <c r="V27" s="174"/>
      <c r="W27" s="174"/>
      <c r="X27" s="174"/>
      <c r="Y27" s="174"/>
      <c r="Z27" s="174"/>
      <c r="AA27" s="174"/>
      <c r="AB27" s="174"/>
      <c r="AC27" s="174"/>
      <c r="AD27" s="174"/>
      <c r="AE27" s="174"/>
      <c r="AF27" s="174"/>
      <c r="AG27" s="174"/>
      <c r="AH27" s="174"/>
      <c r="AI27" s="174"/>
      <c r="AJ27" s="174"/>
      <c r="AK27" s="174"/>
    </row>
    <row r="28" spans="2:37" x14ac:dyDescent="0.2">
      <c r="B28" s="174"/>
      <c r="C28" s="174"/>
      <c r="D28" s="174"/>
      <c r="E28" s="174"/>
      <c r="F28" s="174"/>
      <c r="G28" s="174"/>
      <c r="H28" s="174"/>
      <c r="I28" s="174"/>
      <c r="J28" s="174"/>
      <c r="K28" s="174"/>
      <c r="L28" s="174"/>
      <c r="M28" s="174"/>
      <c r="N28" s="174"/>
      <c r="O28" s="174"/>
      <c r="P28" s="174"/>
      <c r="Q28" s="174"/>
      <c r="R28" s="174"/>
      <c r="S28" s="174"/>
      <c r="T28" s="174"/>
      <c r="U28" s="174"/>
      <c r="V28" s="174"/>
      <c r="W28" s="174"/>
      <c r="X28" s="174"/>
      <c r="Y28" s="174"/>
      <c r="Z28" s="174"/>
      <c r="AA28" s="174"/>
      <c r="AB28" s="174"/>
      <c r="AC28" s="174"/>
      <c r="AD28" s="174"/>
      <c r="AE28" s="174"/>
      <c r="AF28" s="174"/>
      <c r="AG28" s="174"/>
      <c r="AH28" s="174"/>
      <c r="AI28" s="174"/>
      <c r="AJ28" s="174"/>
      <c r="AK28" s="174"/>
    </row>
    <row r="29" spans="2:37" x14ac:dyDescent="0.2">
      <c r="B29" s="174"/>
      <c r="C29" s="174"/>
      <c r="D29" s="174"/>
      <c r="E29" s="174"/>
      <c r="F29" s="174"/>
      <c r="G29" s="174"/>
      <c r="H29" s="174"/>
      <c r="I29" s="174"/>
      <c r="J29" s="174"/>
      <c r="K29" s="174"/>
      <c r="L29" s="174"/>
      <c r="M29" s="174"/>
      <c r="N29" s="174"/>
      <c r="O29" s="174"/>
      <c r="P29" s="174"/>
      <c r="Q29" s="174"/>
      <c r="R29" s="174"/>
      <c r="S29" s="174"/>
      <c r="T29" s="174"/>
      <c r="U29" s="174"/>
      <c r="V29" s="174"/>
      <c r="W29" s="174"/>
      <c r="X29" s="174"/>
      <c r="Y29" s="174"/>
      <c r="Z29" s="174"/>
      <c r="AA29" s="174"/>
      <c r="AB29" s="174"/>
      <c r="AC29" s="174"/>
      <c r="AD29" s="174"/>
      <c r="AE29" s="174"/>
      <c r="AF29" s="174"/>
      <c r="AG29" s="174"/>
      <c r="AH29" s="174"/>
      <c r="AI29" s="174"/>
      <c r="AJ29" s="174"/>
      <c r="AK29" s="174"/>
    </row>
    <row r="30" spans="2:37" x14ac:dyDescent="0.2">
      <c r="B30" s="174"/>
      <c r="C30" s="174"/>
      <c r="D30" s="174"/>
      <c r="E30" s="174"/>
      <c r="F30" s="174"/>
      <c r="G30" s="174"/>
      <c r="H30" s="174"/>
      <c r="I30" s="174"/>
      <c r="J30" s="174"/>
      <c r="K30" s="174"/>
      <c r="L30" s="174"/>
      <c r="M30" s="174"/>
      <c r="N30" s="174"/>
      <c r="O30" s="174"/>
      <c r="P30" s="174"/>
      <c r="Q30" s="174"/>
      <c r="R30" s="174"/>
      <c r="S30" s="174"/>
      <c r="T30" s="174"/>
      <c r="U30" s="174"/>
      <c r="V30" s="174"/>
      <c r="W30" s="174"/>
      <c r="X30" s="174"/>
      <c r="Y30" s="174"/>
      <c r="Z30" s="174"/>
      <c r="AA30" s="174"/>
      <c r="AB30" s="174"/>
      <c r="AC30" s="174"/>
      <c r="AD30" s="174"/>
      <c r="AE30" s="174"/>
      <c r="AF30" s="174"/>
      <c r="AG30" s="174"/>
      <c r="AH30" s="174"/>
      <c r="AI30" s="174"/>
      <c r="AJ30" s="174"/>
      <c r="AK30" s="174"/>
    </row>
    <row r="31" spans="2:37" x14ac:dyDescent="0.2">
      <c r="B31" s="174"/>
      <c r="C31" s="174"/>
      <c r="D31" s="174"/>
      <c r="E31" s="174"/>
      <c r="F31" s="174"/>
      <c r="G31" s="174"/>
      <c r="H31" s="174"/>
      <c r="I31" s="174"/>
      <c r="J31" s="174"/>
      <c r="K31" s="174"/>
      <c r="L31" s="174"/>
      <c r="M31" s="174"/>
      <c r="N31" s="174"/>
      <c r="O31" s="174"/>
      <c r="P31" s="174"/>
      <c r="Q31" s="174"/>
      <c r="R31" s="174"/>
      <c r="S31" s="174"/>
      <c r="T31" s="174"/>
      <c r="U31" s="174"/>
      <c r="V31" s="174"/>
      <c r="W31" s="174"/>
      <c r="X31" s="174"/>
      <c r="Y31" s="174"/>
      <c r="Z31" s="174"/>
      <c r="AA31" s="174"/>
      <c r="AB31" s="174"/>
      <c r="AC31" s="174"/>
      <c r="AD31" s="174"/>
      <c r="AE31" s="174"/>
      <c r="AF31" s="174"/>
      <c r="AG31" s="174"/>
      <c r="AH31" s="174"/>
      <c r="AI31" s="174"/>
      <c r="AJ31" s="174"/>
      <c r="AK31" s="174"/>
    </row>
    <row r="32" spans="2:37" x14ac:dyDescent="0.2">
      <c r="B32" s="174"/>
      <c r="C32" s="174"/>
      <c r="D32" s="174"/>
      <c r="E32" s="174"/>
      <c r="F32" s="174"/>
      <c r="G32" s="174"/>
      <c r="H32" s="174"/>
      <c r="I32" s="174"/>
      <c r="J32" s="174"/>
      <c r="K32" s="174"/>
      <c r="L32" s="174"/>
      <c r="M32" s="174"/>
      <c r="N32" s="174"/>
      <c r="O32" s="174"/>
      <c r="P32" s="174"/>
      <c r="Q32" s="174"/>
      <c r="R32" s="174"/>
      <c r="S32" s="174"/>
      <c r="T32" s="174"/>
      <c r="U32" s="174"/>
      <c r="V32" s="174"/>
      <c r="W32" s="174"/>
      <c r="X32" s="174"/>
      <c r="Y32" s="174"/>
      <c r="Z32" s="174"/>
      <c r="AA32" s="174"/>
      <c r="AB32" s="174"/>
      <c r="AC32" s="174"/>
      <c r="AD32" s="174"/>
      <c r="AE32" s="174"/>
      <c r="AF32" s="174"/>
      <c r="AG32" s="174"/>
      <c r="AH32" s="174"/>
      <c r="AI32" s="174"/>
      <c r="AJ32" s="174"/>
      <c r="AK32" s="174"/>
    </row>
    <row r="33" spans="2:37" x14ac:dyDescent="0.2">
      <c r="B33" s="174"/>
      <c r="C33" s="174"/>
      <c r="D33" s="174"/>
      <c r="E33" s="174"/>
      <c r="F33" s="174"/>
      <c r="G33" s="174"/>
      <c r="H33" s="174"/>
      <c r="I33" s="174"/>
      <c r="J33" s="174"/>
      <c r="K33" s="174"/>
      <c r="L33" s="174"/>
      <c r="M33" s="174"/>
      <c r="N33" s="174"/>
      <c r="O33" s="174"/>
      <c r="P33" s="174"/>
      <c r="Q33" s="174"/>
      <c r="R33" s="174"/>
      <c r="S33" s="174"/>
      <c r="T33" s="174"/>
      <c r="U33" s="174"/>
      <c r="V33" s="174"/>
      <c r="W33" s="174"/>
      <c r="X33" s="174"/>
      <c r="Y33" s="174"/>
      <c r="Z33" s="174"/>
      <c r="AA33" s="174"/>
      <c r="AB33" s="174"/>
      <c r="AC33" s="174"/>
      <c r="AD33" s="174"/>
      <c r="AE33" s="174"/>
      <c r="AF33" s="174"/>
      <c r="AG33" s="174"/>
      <c r="AH33" s="174"/>
      <c r="AI33" s="174"/>
      <c r="AJ33" s="174"/>
      <c r="AK33" s="174"/>
    </row>
    <row r="34" spans="2:37" x14ac:dyDescent="0.2">
      <c r="B34" s="174"/>
      <c r="C34" s="174"/>
      <c r="D34" s="174"/>
      <c r="E34" s="174"/>
      <c r="F34" s="174"/>
      <c r="G34" s="174"/>
      <c r="H34" s="174"/>
      <c r="I34" s="174"/>
      <c r="J34" s="174"/>
      <c r="K34" s="174"/>
      <c r="L34" s="174"/>
      <c r="M34" s="174"/>
      <c r="N34" s="174"/>
      <c r="O34" s="174"/>
      <c r="P34" s="174"/>
      <c r="Q34" s="174"/>
      <c r="R34" s="174"/>
      <c r="S34" s="174"/>
      <c r="T34" s="174"/>
      <c r="U34" s="174"/>
      <c r="V34" s="174"/>
      <c r="W34" s="174"/>
      <c r="X34" s="174"/>
      <c r="Y34" s="174"/>
      <c r="Z34" s="174"/>
      <c r="AA34" s="174"/>
      <c r="AB34" s="174"/>
      <c r="AC34" s="174"/>
      <c r="AD34" s="174"/>
      <c r="AE34" s="174"/>
      <c r="AF34" s="174"/>
      <c r="AG34" s="174"/>
      <c r="AH34" s="174"/>
      <c r="AI34" s="174"/>
      <c r="AJ34" s="174"/>
      <c r="AK34" s="174"/>
    </row>
    <row r="35" spans="2:37" x14ac:dyDescent="0.2">
      <c r="B35" s="174"/>
      <c r="C35" s="174"/>
      <c r="D35" s="174"/>
      <c r="E35" s="174"/>
      <c r="F35" s="174"/>
      <c r="G35" s="174"/>
      <c r="H35" s="174"/>
      <c r="I35" s="174"/>
      <c r="J35" s="174"/>
      <c r="K35" s="174"/>
      <c r="L35" s="174"/>
      <c r="M35" s="174"/>
      <c r="N35" s="174"/>
      <c r="O35" s="174"/>
      <c r="P35" s="174"/>
      <c r="Q35" s="174"/>
      <c r="R35" s="174"/>
      <c r="S35" s="174"/>
      <c r="T35" s="174"/>
      <c r="U35" s="174"/>
      <c r="V35" s="174"/>
      <c r="W35" s="174"/>
      <c r="X35" s="174"/>
      <c r="Y35" s="174"/>
      <c r="Z35" s="174"/>
      <c r="AA35" s="174"/>
      <c r="AB35" s="174"/>
      <c r="AC35" s="174"/>
      <c r="AD35" s="174"/>
      <c r="AE35" s="174"/>
      <c r="AF35" s="174"/>
      <c r="AG35" s="174"/>
      <c r="AH35" s="174"/>
      <c r="AI35" s="174"/>
      <c r="AJ35" s="174"/>
      <c r="AK35" s="174"/>
    </row>
    <row r="36" spans="2:37" x14ac:dyDescent="0.2">
      <c r="B36" s="174"/>
      <c r="C36" s="174"/>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row>
    <row r="37" spans="2:37" x14ac:dyDescent="0.2">
      <c r="B37" s="174"/>
      <c r="C37" s="174"/>
      <c r="D37" s="174"/>
      <c r="E37" s="174"/>
      <c r="F37" s="174"/>
      <c r="G37" s="174"/>
      <c r="H37" s="174"/>
      <c r="I37" s="174"/>
      <c r="J37" s="174"/>
      <c r="K37" s="174"/>
      <c r="L37" s="174"/>
      <c r="M37" s="174"/>
      <c r="N37" s="174"/>
      <c r="O37" s="174"/>
      <c r="P37" s="174"/>
      <c r="Q37" s="174"/>
      <c r="R37" s="174"/>
      <c r="S37" s="174"/>
      <c r="T37" s="174"/>
      <c r="U37" s="174"/>
      <c r="V37" s="174"/>
      <c r="W37" s="174"/>
      <c r="X37" s="174"/>
      <c r="Y37" s="174"/>
      <c r="Z37" s="174"/>
      <c r="AA37" s="174"/>
      <c r="AB37" s="174"/>
      <c r="AC37" s="174"/>
      <c r="AD37" s="174"/>
      <c r="AE37" s="174"/>
      <c r="AF37" s="174"/>
      <c r="AG37" s="174"/>
      <c r="AH37" s="174"/>
      <c r="AI37" s="174"/>
      <c r="AJ37" s="174"/>
      <c r="AK37" s="174"/>
    </row>
    <row r="38" spans="2:37" x14ac:dyDescent="0.2">
      <c r="B38" s="174"/>
      <c r="C38" s="174"/>
      <c r="D38" s="174"/>
      <c r="E38" s="174"/>
      <c r="F38" s="174"/>
      <c r="G38" s="174"/>
      <c r="H38" s="174"/>
      <c r="I38" s="174"/>
      <c r="J38" s="174"/>
      <c r="K38" s="174"/>
      <c r="L38" s="174"/>
      <c r="M38" s="174"/>
      <c r="N38" s="174"/>
      <c r="O38" s="174"/>
      <c r="P38" s="174"/>
      <c r="Q38" s="174"/>
      <c r="R38" s="174"/>
      <c r="S38" s="174"/>
      <c r="T38" s="174"/>
      <c r="U38" s="174"/>
      <c r="V38" s="174"/>
      <c r="W38" s="174"/>
      <c r="X38" s="174"/>
      <c r="Y38" s="174"/>
      <c r="Z38" s="174"/>
      <c r="AA38" s="174"/>
      <c r="AB38" s="174"/>
      <c r="AC38" s="174"/>
      <c r="AD38" s="174"/>
      <c r="AE38" s="174"/>
      <c r="AF38" s="174"/>
      <c r="AG38" s="174"/>
      <c r="AH38" s="174"/>
      <c r="AI38" s="174"/>
      <c r="AJ38" s="174"/>
      <c r="AK38" s="174"/>
    </row>
    <row r="39" spans="2:37" x14ac:dyDescent="0.2">
      <c r="B39" s="174"/>
      <c r="C39" s="174"/>
      <c r="D39" s="174"/>
      <c r="E39" s="174"/>
      <c r="F39" s="174"/>
      <c r="G39" s="174"/>
      <c r="H39" s="174"/>
      <c r="I39" s="174"/>
      <c r="J39" s="174"/>
      <c r="K39" s="174"/>
      <c r="L39" s="174"/>
      <c r="M39" s="174"/>
      <c r="N39" s="174"/>
      <c r="O39" s="174"/>
      <c r="P39" s="174"/>
      <c r="Q39" s="174"/>
      <c r="R39" s="174"/>
      <c r="S39" s="174"/>
      <c r="T39" s="174"/>
      <c r="U39" s="174"/>
      <c r="V39" s="174"/>
      <c r="W39" s="174"/>
      <c r="X39" s="174"/>
      <c r="Y39" s="174"/>
      <c r="Z39" s="174"/>
      <c r="AA39" s="174"/>
      <c r="AB39" s="174"/>
      <c r="AC39" s="174"/>
      <c r="AD39" s="174"/>
      <c r="AE39" s="174"/>
      <c r="AF39" s="174"/>
      <c r="AG39" s="174"/>
      <c r="AH39" s="174"/>
      <c r="AI39" s="174"/>
      <c r="AJ39" s="174"/>
      <c r="AK39" s="174"/>
    </row>
    <row r="40" spans="2:37" x14ac:dyDescent="0.2">
      <c r="B40" s="174"/>
      <c r="C40" s="174"/>
      <c r="D40" s="174"/>
      <c r="E40" s="174"/>
      <c r="F40" s="174"/>
      <c r="G40" s="174"/>
      <c r="H40" s="174"/>
      <c r="I40" s="174"/>
      <c r="J40" s="174"/>
      <c r="K40" s="174"/>
      <c r="L40" s="174"/>
      <c r="M40" s="174"/>
      <c r="N40" s="174"/>
      <c r="O40" s="174"/>
      <c r="P40" s="174"/>
      <c r="Q40" s="174"/>
      <c r="R40" s="174"/>
      <c r="S40" s="174"/>
      <c r="T40" s="174"/>
      <c r="U40" s="174"/>
      <c r="V40" s="174"/>
      <c r="W40" s="174"/>
      <c r="X40" s="174"/>
      <c r="Y40" s="174"/>
      <c r="Z40" s="174"/>
      <c r="AA40" s="174"/>
      <c r="AB40" s="174"/>
      <c r="AC40" s="174"/>
      <c r="AD40" s="174"/>
      <c r="AE40" s="174"/>
      <c r="AF40" s="174"/>
      <c r="AG40" s="174"/>
      <c r="AH40" s="174"/>
      <c r="AI40" s="174"/>
      <c r="AJ40" s="174"/>
      <c r="AK40" s="174"/>
    </row>
    <row r="41" spans="2:37" x14ac:dyDescent="0.2">
      <c r="B41" s="174"/>
      <c r="C41" s="174"/>
      <c r="D41" s="174"/>
      <c r="E41" s="174"/>
      <c r="F41" s="174"/>
      <c r="G41" s="174"/>
      <c r="H41" s="174"/>
      <c r="I41" s="174"/>
      <c r="J41" s="174"/>
      <c r="K41" s="174"/>
      <c r="L41" s="174"/>
      <c r="M41" s="174"/>
      <c r="N41" s="174"/>
      <c r="O41" s="174"/>
      <c r="P41" s="174"/>
      <c r="Q41" s="174"/>
      <c r="R41" s="174"/>
      <c r="S41" s="174"/>
      <c r="T41" s="174"/>
      <c r="U41" s="174"/>
      <c r="V41" s="174"/>
      <c r="W41" s="174"/>
      <c r="X41" s="174"/>
      <c r="Y41" s="174"/>
      <c r="Z41" s="174"/>
      <c r="AA41" s="174"/>
      <c r="AB41" s="174"/>
      <c r="AC41" s="174"/>
      <c r="AD41" s="174"/>
      <c r="AE41" s="174"/>
      <c r="AF41" s="174"/>
      <c r="AG41" s="174"/>
      <c r="AH41" s="174"/>
      <c r="AI41" s="174"/>
      <c r="AJ41" s="174"/>
      <c r="AK41" s="174"/>
    </row>
    <row r="42" spans="2:37" x14ac:dyDescent="0.2">
      <c r="B42" s="174"/>
      <c r="C42" s="174"/>
      <c r="D42" s="174"/>
      <c r="E42" s="174"/>
      <c r="F42" s="174"/>
      <c r="G42" s="174"/>
      <c r="H42" s="174"/>
      <c r="I42" s="174"/>
      <c r="J42" s="174"/>
      <c r="K42" s="174"/>
      <c r="L42" s="174"/>
      <c r="M42" s="174"/>
      <c r="N42" s="174"/>
      <c r="O42" s="174"/>
      <c r="P42" s="174"/>
      <c r="Q42" s="174"/>
      <c r="R42" s="174"/>
      <c r="S42" s="174"/>
      <c r="T42" s="174"/>
      <c r="U42" s="174"/>
      <c r="V42" s="174"/>
      <c r="W42" s="174"/>
      <c r="X42" s="174"/>
      <c r="Y42" s="174"/>
      <c r="Z42" s="174"/>
      <c r="AA42" s="174"/>
      <c r="AB42" s="174"/>
      <c r="AC42" s="174"/>
      <c r="AD42" s="174"/>
      <c r="AE42" s="174"/>
      <c r="AF42" s="174"/>
      <c r="AG42" s="174"/>
      <c r="AH42" s="174"/>
      <c r="AI42" s="174"/>
      <c r="AJ42" s="174"/>
      <c r="AK42" s="174"/>
    </row>
    <row r="43" spans="2:37" x14ac:dyDescent="0.2">
      <c r="B43" s="174"/>
      <c r="C43" s="174"/>
      <c r="D43" s="174"/>
      <c r="E43" s="174"/>
      <c r="F43" s="174"/>
      <c r="G43" s="174"/>
      <c r="H43" s="174"/>
      <c r="I43" s="174"/>
      <c r="J43" s="174"/>
      <c r="K43" s="174"/>
      <c r="L43" s="174"/>
      <c r="M43" s="174"/>
      <c r="N43" s="174"/>
      <c r="O43" s="174"/>
      <c r="P43" s="174"/>
      <c r="Q43" s="174"/>
      <c r="R43" s="174"/>
      <c r="S43" s="174"/>
      <c r="T43" s="174"/>
      <c r="U43" s="174"/>
      <c r="V43" s="174"/>
      <c r="W43" s="174"/>
      <c r="X43" s="174"/>
      <c r="Y43" s="174"/>
      <c r="Z43" s="174"/>
      <c r="AA43" s="174"/>
      <c r="AB43" s="174"/>
      <c r="AC43" s="174"/>
      <c r="AD43" s="174"/>
      <c r="AE43" s="174"/>
      <c r="AF43" s="174"/>
      <c r="AG43" s="174"/>
      <c r="AH43" s="174"/>
      <c r="AI43" s="174"/>
      <c r="AJ43" s="174"/>
      <c r="AK43" s="174"/>
    </row>
    <row r="44" spans="2:37" x14ac:dyDescent="0.2">
      <c r="B44" s="174"/>
      <c r="C44" s="174"/>
      <c r="D44" s="174"/>
      <c r="E44" s="174"/>
      <c r="F44" s="174"/>
      <c r="G44" s="174"/>
      <c r="H44" s="174"/>
      <c r="I44" s="174"/>
      <c r="J44" s="174"/>
      <c r="K44" s="174"/>
      <c r="L44" s="174"/>
      <c r="M44" s="174"/>
      <c r="N44" s="174"/>
      <c r="O44" s="174"/>
      <c r="P44" s="174"/>
      <c r="Q44" s="174"/>
      <c r="R44" s="174"/>
      <c r="S44" s="174"/>
      <c r="T44" s="174"/>
      <c r="U44" s="174"/>
      <c r="V44" s="174"/>
      <c r="W44" s="174"/>
      <c r="X44" s="174"/>
      <c r="Y44" s="174"/>
      <c r="Z44" s="174"/>
      <c r="AA44" s="174"/>
      <c r="AB44" s="174"/>
      <c r="AC44" s="174"/>
      <c r="AD44" s="174"/>
      <c r="AE44" s="174"/>
      <c r="AF44" s="174"/>
      <c r="AG44" s="174"/>
      <c r="AH44" s="174"/>
      <c r="AI44" s="174"/>
      <c r="AJ44" s="174"/>
      <c r="AK44" s="174"/>
    </row>
    <row r="45" spans="2:37" x14ac:dyDescent="0.2">
      <c r="B45" s="174"/>
      <c r="C45" s="174"/>
      <c r="D45" s="174"/>
      <c r="E45" s="174"/>
      <c r="F45" s="174"/>
      <c r="G45" s="174"/>
      <c r="H45" s="174"/>
      <c r="I45" s="174"/>
      <c r="J45" s="174"/>
      <c r="K45" s="174"/>
      <c r="L45" s="174"/>
      <c r="M45" s="174"/>
      <c r="N45" s="174"/>
      <c r="O45" s="174"/>
      <c r="P45" s="174"/>
      <c r="Q45" s="174"/>
      <c r="R45" s="174"/>
      <c r="S45" s="174"/>
      <c r="T45" s="174"/>
      <c r="U45" s="174"/>
      <c r="V45" s="174"/>
      <c r="W45" s="174"/>
      <c r="X45" s="174"/>
      <c r="Y45" s="174"/>
      <c r="Z45" s="174"/>
      <c r="AA45" s="174"/>
      <c r="AB45" s="174"/>
      <c r="AC45" s="174"/>
      <c r="AD45" s="174"/>
      <c r="AE45" s="174"/>
      <c r="AF45" s="174"/>
      <c r="AG45" s="174"/>
      <c r="AH45" s="174"/>
      <c r="AI45" s="174"/>
      <c r="AJ45" s="174"/>
      <c r="AK45" s="174"/>
    </row>
    <row r="46" spans="2:37" x14ac:dyDescent="0.2">
      <c r="B46" s="174"/>
      <c r="C46" s="174"/>
      <c r="D46" s="174"/>
      <c r="E46" s="174"/>
      <c r="F46" s="174"/>
      <c r="G46" s="174"/>
      <c r="H46" s="174"/>
      <c r="I46" s="174"/>
      <c r="J46" s="174"/>
      <c r="K46" s="174"/>
      <c r="L46" s="174"/>
      <c r="M46" s="174"/>
      <c r="N46" s="174"/>
      <c r="O46" s="174"/>
      <c r="P46" s="174"/>
      <c r="Q46" s="174"/>
      <c r="R46" s="174"/>
      <c r="S46" s="174"/>
      <c r="T46" s="174"/>
      <c r="U46" s="174"/>
      <c r="V46" s="174"/>
      <c r="W46" s="174"/>
      <c r="X46" s="174"/>
      <c r="Y46" s="174"/>
      <c r="Z46" s="174"/>
      <c r="AA46" s="174"/>
      <c r="AB46" s="174"/>
      <c r="AC46" s="174"/>
      <c r="AD46" s="174"/>
      <c r="AE46" s="174"/>
      <c r="AF46" s="174"/>
      <c r="AG46" s="174"/>
      <c r="AH46" s="174"/>
      <c r="AI46" s="174"/>
      <c r="AJ46" s="174"/>
      <c r="AK46" s="174"/>
    </row>
    <row r="47" spans="2:37" x14ac:dyDescent="0.2">
      <c r="B47" s="174"/>
      <c r="C47" s="174"/>
      <c r="D47" s="174"/>
      <c r="E47" s="174"/>
      <c r="F47" s="174"/>
      <c r="G47" s="174"/>
      <c r="H47" s="174"/>
      <c r="I47" s="174"/>
      <c r="J47" s="174"/>
      <c r="K47" s="174"/>
      <c r="L47" s="174"/>
      <c r="M47" s="174"/>
      <c r="N47" s="174"/>
      <c r="O47" s="174"/>
      <c r="P47" s="174"/>
      <c r="Q47" s="174"/>
      <c r="R47" s="174"/>
      <c r="S47" s="174"/>
      <c r="T47" s="174"/>
      <c r="U47" s="174"/>
      <c r="V47" s="174"/>
      <c r="W47" s="174"/>
      <c r="X47" s="174"/>
      <c r="Y47" s="174"/>
      <c r="Z47" s="174"/>
      <c r="AA47" s="174"/>
      <c r="AB47" s="174"/>
      <c r="AC47" s="174"/>
      <c r="AD47" s="174"/>
      <c r="AE47" s="174"/>
      <c r="AF47" s="174"/>
      <c r="AG47" s="174"/>
      <c r="AH47" s="174"/>
      <c r="AI47" s="174"/>
      <c r="AJ47" s="174"/>
      <c r="AK47" s="174"/>
    </row>
    <row r="48" spans="2:37" x14ac:dyDescent="0.2">
      <c r="B48" s="174"/>
      <c r="C48" s="174"/>
      <c r="D48" s="174"/>
      <c r="E48" s="174"/>
      <c r="F48" s="174"/>
      <c r="G48" s="174"/>
      <c r="H48" s="174"/>
      <c r="I48" s="174"/>
      <c r="J48" s="174"/>
      <c r="K48" s="174"/>
      <c r="L48" s="174"/>
      <c r="M48" s="174"/>
      <c r="N48" s="174"/>
      <c r="O48" s="174"/>
      <c r="P48" s="174"/>
      <c r="Q48" s="174"/>
      <c r="R48" s="174"/>
      <c r="S48" s="174"/>
      <c r="T48" s="174"/>
      <c r="U48" s="174"/>
      <c r="V48" s="174"/>
      <c r="W48" s="174"/>
      <c r="X48" s="174"/>
      <c r="Y48" s="174"/>
      <c r="Z48" s="174"/>
      <c r="AA48" s="174"/>
      <c r="AB48" s="174"/>
      <c r="AC48" s="174"/>
      <c r="AD48" s="174"/>
      <c r="AE48" s="174"/>
      <c r="AF48" s="174"/>
      <c r="AG48" s="174"/>
      <c r="AH48" s="174"/>
      <c r="AI48" s="174"/>
      <c r="AJ48" s="174"/>
      <c r="AK48" s="174"/>
    </row>
    <row r="49" spans="2:37" x14ac:dyDescent="0.2">
      <c r="B49" s="174"/>
      <c r="C49" s="174"/>
      <c r="D49" s="174"/>
      <c r="E49" s="174"/>
      <c r="F49" s="174"/>
      <c r="G49" s="174"/>
      <c r="H49" s="174"/>
      <c r="I49" s="174"/>
      <c r="J49" s="174"/>
      <c r="K49" s="174"/>
      <c r="L49" s="174"/>
      <c r="M49" s="174"/>
      <c r="N49" s="174"/>
      <c r="O49" s="174"/>
      <c r="P49" s="174"/>
      <c r="Q49" s="174"/>
      <c r="R49" s="174"/>
      <c r="S49" s="174"/>
      <c r="T49" s="174"/>
      <c r="U49" s="174"/>
      <c r="V49" s="174"/>
      <c r="W49" s="174"/>
      <c r="X49" s="174"/>
      <c r="Y49" s="174"/>
      <c r="Z49" s="174"/>
      <c r="AA49" s="174"/>
      <c r="AB49" s="174"/>
      <c r="AC49" s="174"/>
      <c r="AD49" s="174"/>
      <c r="AE49" s="174"/>
      <c r="AF49" s="174"/>
      <c r="AG49" s="174"/>
      <c r="AH49" s="174"/>
      <c r="AI49" s="174"/>
      <c r="AJ49" s="174"/>
      <c r="AK49" s="174"/>
    </row>
    <row r="50" spans="2:37" x14ac:dyDescent="0.2">
      <c r="B50" s="174"/>
      <c r="C50" s="174"/>
      <c r="D50" s="174"/>
      <c r="E50" s="174"/>
      <c r="F50" s="174"/>
      <c r="G50" s="174"/>
      <c r="H50" s="174"/>
      <c r="I50" s="174"/>
      <c r="J50" s="174"/>
      <c r="K50" s="174"/>
      <c r="L50" s="174"/>
      <c r="M50" s="174"/>
      <c r="N50" s="174"/>
      <c r="O50" s="174"/>
      <c r="P50" s="174"/>
      <c r="Q50" s="174"/>
      <c r="R50" s="174"/>
      <c r="S50" s="174"/>
      <c r="T50" s="174"/>
      <c r="U50" s="174"/>
      <c r="V50" s="174"/>
      <c r="W50" s="174"/>
      <c r="X50" s="174"/>
      <c r="Y50" s="174"/>
      <c r="Z50" s="174"/>
      <c r="AA50" s="174"/>
      <c r="AB50" s="174"/>
      <c r="AC50" s="174"/>
      <c r="AD50" s="174"/>
      <c r="AE50" s="174"/>
      <c r="AF50" s="174"/>
      <c r="AG50" s="174"/>
      <c r="AH50" s="174"/>
      <c r="AI50" s="174"/>
      <c r="AJ50" s="174"/>
      <c r="AK50" s="174"/>
    </row>
    <row r="51" spans="2:37" x14ac:dyDescent="0.2">
      <c r="B51" s="174"/>
      <c r="C51" s="174"/>
      <c r="D51" s="174"/>
      <c r="E51" s="174"/>
      <c r="F51" s="174"/>
      <c r="G51" s="174"/>
      <c r="H51" s="174"/>
      <c r="I51" s="174"/>
      <c r="J51" s="174"/>
      <c r="K51" s="174"/>
      <c r="L51" s="174"/>
      <c r="M51" s="174"/>
      <c r="N51" s="174"/>
      <c r="O51" s="174"/>
      <c r="P51" s="174"/>
      <c r="Q51" s="174"/>
      <c r="R51" s="174"/>
      <c r="S51" s="174"/>
      <c r="T51" s="174"/>
      <c r="U51" s="174"/>
      <c r="V51" s="174"/>
      <c r="W51" s="174"/>
      <c r="X51" s="174"/>
      <c r="Y51" s="174"/>
      <c r="Z51" s="174"/>
      <c r="AA51" s="174"/>
      <c r="AB51" s="174"/>
      <c r="AC51" s="174"/>
      <c r="AD51" s="174"/>
      <c r="AE51" s="174"/>
      <c r="AF51" s="174"/>
      <c r="AG51" s="174"/>
      <c r="AH51" s="174"/>
      <c r="AI51" s="174"/>
      <c r="AJ51" s="174"/>
      <c r="AK51" s="174"/>
    </row>
    <row r="52" spans="2:37" x14ac:dyDescent="0.2">
      <c r="B52" s="174"/>
      <c r="C52" s="174"/>
      <c r="D52" s="174"/>
      <c r="E52" s="174"/>
      <c r="F52" s="174"/>
      <c r="G52" s="174"/>
      <c r="H52" s="174"/>
      <c r="I52" s="174"/>
      <c r="J52" s="174"/>
      <c r="K52" s="174"/>
      <c r="L52" s="174"/>
      <c r="M52" s="174"/>
      <c r="N52" s="174"/>
      <c r="O52" s="174"/>
      <c r="P52" s="174"/>
      <c r="Q52" s="174"/>
      <c r="R52" s="174"/>
      <c r="S52" s="174"/>
      <c r="T52" s="174"/>
      <c r="U52" s="174"/>
      <c r="V52" s="174"/>
      <c r="W52" s="174"/>
      <c r="X52" s="174"/>
      <c r="Y52" s="174"/>
      <c r="Z52" s="174"/>
      <c r="AA52" s="174"/>
      <c r="AB52" s="174"/>
      <c r="AC52" s="174"/>
      <c r="AD52" s="174"/>
      <c r="AE52" s="174"/>
      <c r="AF52" s="174"/>
      <c r="AG52" s="174"/>
      <c r="AH52" s="174"/>
      <c r="AI52" s="174"/>
      <c r="AJ52" s="174"/>
      <c r="AK52" s="174"/>
    </row>
    <row r="53" spans="2:37" x14ac:dyDescent="0.2">
      <c r="B53" s="174"/>
      <c r="C53" s="174"/>
      <c r="D53" s="174"/>
      <c r="E53" s="174"/>
      <c r="F53" s="174"/>
      <c r="G53" s="174"/>
      <c r="H53" s="174"/>
      <c r="I53" s="174"/>
      <c r="J53" s="174"/>
      <c r="K53" s="174"/>
      <c r="L53" s="174"/>
      <c r="M53" s="174"/>
      <c r="N53" s="174"/>
      <c r="O53" s="174"/>
      <c r="P53" s="174"/>
      <c r="Q53" s="174"/>
      <c r="R53" s="174"/>
      <c r="S53" s="174"/>
      <c r="T53" s="174"/>
      <c r="U53" s="174"/>
      <c r="V53" s="174"/>
      <c r="W53" s="174"/>
      <c r="X53" s="174"/>
      <c r="Y53" s="174"/>
      <c r="Z53" s="174"/>
      <c r="AA53" s="174"/>
      <c r="AB53" s="174"/>
      <c r="AC53" s="174"/>
      <c r="AD53" s="174"/>
      <c r="AE53" s="174"/>
      <c r="AF53" s="174"/>
      <c r="AG53" s="174"/>
      <c r="AH53" s="174"/>
      <c r="AI53" s="174"/>
      <c r="AJ53" s="174"/>
      <c r="AK53" s="174"/>
    </row>
    <row r="54" spans="2:37" x14ac:dyDescent="0.2">
      <c r="B54" s="174"/>
      <c r="C54" s="174"/>
      <c r="D54" s="174"/>
      <c r="E54" s="174"/>
      <c r="F54" s="174"/>
      <c r="G54" s="174"/>
      <c r="H54" s="174"/>
      <c r="I54" s="174"/>
      <c r="J54" s="174"/>
      <c r="K54" s="174"/>
      <c r="L54" s="174"/>
      <c r="M54" s="174"/>
      <c r="N54" s="174"/>
      <c r="O54" s="174"/>
      <c r="P54" s="174"/>
      <c r="Q54" s="174"/>
      <c r="R54" s="174"/>
      <c r="S54" s="174"/>
      <c r="T54" s="174"/>
      <c r="U54" s="174"/>
      <c r="V54" s="174"/>
      <c r="W54" s="174"/>
      <c r="X54" s="174"/>
      <c r="Y54" s="174"/>
      <c r="Z54" s="174"/>
      <c r="AA54" s="174"/>
      <c r="AB54" s="174"/>
      <c r="AC54" s="174"/>
      <c r="AD54" s="174"/>
      <c r="AE54" s="174"/>
      <c r="AF54" s="174"/>
      <c r="AG54" s="174"/>
      <c r="AH54" s="174"/>
      <c r="AI54" s="174"/>
      <c r="AJ54" s="174"/>
      <c r="AK54" s="174"/>
    </row>
    <row r="55" spans="2:37" x14ac:dyDescent="0.2">
      <c r="B55" s="174"/>
      <c r="C55" s="174"/>
      <c r="D55" s="174"/>
      <c r="E55" s="174"/>
      <c r="F55" s="174"/>
      <c r="G55" s="174"/>
      <c r="H55" s="174"/>
      <c r="I55" s="174"/>
      <c r="J55" s="174"/>
      <c r="K55" s="174"/>
      <c r="L55" s="174"/>
      <c r="M55" s="174"/>
      <c r="N55" s="174"/>
      <c r="O55" s="174"/>
      <c r="P55" s="174"/>
      <c r="Q55" s="174"/>
      <c r="R55" s="174"/>
      <c r="S55" s="174"/>
      <c r="T55" s="174"/>
      <c r="U55" s="174"/>
      <c r="V55" s="174"/>
      <c r="W55" s="174"/>
      <c r="X55" s="174"/>
      <c r="Y55" s="174"/>
      <c r="Z55" s="174"/>
      <c r="AA55" s="174"/>
      <c r="AB55" s="174"/>
      <c r="AC55" s="174"/>
      <c r="AD55" s="174"/>
      <c r="AE55" s="174"/>
      <c r="AF55" s="174"/>
      <c r="AG55" s="174"/>
      <c r="AH55" s="174"/>
      <c r="AI55" s="174"/>
      <c r="AJ55" s="174"/>
      <c r="AK55" s="174"/>
    </row>
    <row r="56" spans="2:37" x14ac:dyDescent="0.2">
      <c r="B56" s="174"/>
      <c r="C56" s="174"/>
      <c r="D56" s="174"/>
      <c r="E56" s="174"/>
      <c r="F56" s="174"/>
      <c r="G56" s="174"/>
      <c r="H56" s="174"/>
      <c r="I56" s="174"/>
      <c r="J56" s="174"/>
      <c r="K56" s="174"/>
      <c r="L56" s="174"/>
      <c r="M56" s="174"/>
      <c r="N56" s="174"/>
      <c r="O56" s="174"/>
      <c r="P56" s="174"/>
      <c r="Q56" s="174"/>
      <c r="R56" s="174"/>
      <c r="S56" s="174"/>
      <c r="T56" s="174"/>
      <c r="U56" s="174"/>
      <c r="V56" s="174"/>
      <c r="W56" s="174"/>
      <c r="X56" s="174"/>
      <c r="Y56" s="174"/>
      <c r="Z56" s="174"/>
      <c r="AA56" s="174"/>
      <c r="AB56" s="174"/>
      <c r="AC56" s="174"/>
      <c r="AD56" s="174"/>
      <c r="AE56" s="174"/>
      <c r="AF56" s="174"/>
      <c r="AG56" s="174"/>
      <c r="AH56" s="174"/>
      <c r="AI56" s="174"/>
      <c r="AJ56" s="174"/>
      <c r="AK56" s="174"/>
    </row>
    <row r="57" spans="2:37" x14ac:dyDescent="0.2">
      <c r="B57" s="174"/>
      <c r="C57" s="174"/>
      <c r="D57" s="174"/>
      <c r="E57" s="174"/>
      <c r="F57" s="174"/>
      <c r="G57" s="174"/>
      <c r="H57" s="174"/>
      <c r="I57" s="174"/>
      <c r="J57" s="174"/>
      <c r="K57" s="174"/>
      <c r="L57" s="174"/>
      <c r="M57" s="174"/>
      <c r="N57" s="174"/>
      <c r="O57" s="174"/>
      <c r="P57" s="174"/>
      <c r="Q57" s="174"/>
      <c r="R57" s="174"/>
      <c r="S57" s="174"/>
      <c r="T57" s="174"/>
      <c r="U57" s="174"/>
      <c r="V57" s="174"/>
      <c r="W57" s="174"/>
      <c r="X57" s="174"/>
      <c r="Y57" s="174"/>
      <c r="Z57" s="174"/>
      <c r="AA57" s="174"/>
      <c r="AB57" s="174"/>
      <c r="AC57" s="174"/>
      <c r="AD57" s="174"/>
      <c r="AE57" s="174"/>
      <c r="AF57" s="174"/>
      <c r="AG57" s="174"/>
      <c r="AH57" s="174"/>
      <c r="AI57" s="174"/>
      <c r="AJ57" s="174"/>
      <c r="AK57" s="174"/>
    </row>
    <row r="58" spans="2:37" x14ac:dyDescent="0.2">
      <c r="B58" s="174"/>
      <c r="C58" s="174"/>
      <c r="D58" s="174"/>
      <c r="E58" s="174"/>
      <c r="F58" s="174"/>
      <c r="G58" s="174"/>
      <c r="H58" s="174"/>
      <c r="I58" s="174"/>
      <c r="J58" s="174"/>
      <c r="K58" s="174"/>
      <c r="L58" s="174"/>
      <c r="M58" s="174"/>
      <c r="N58" s="174"/>
      <c r="O58" s="174"/>
      <c r="P58" s="174"/>
      <c r="Q58" s="174"/>
      <c r="R58" s="174"/>
      <c r="S58" s="174"/>
      <c r="T58" s="174"/>
      <c r="U58" s="174"/>
      <c r="V58" s="174"/>
      <c r="W58" s="174"/>
      <c r="X58" s="174"/>
      <c r="Y58" s="174"/>
      <c r="Z58" s="174"/>
      <c r="AA58" s="174"/>
      <c r="AB58" s="174"/>
      <c r="AC58" s="174"/>
      <c r="AD58" s="174"/>
      <c r="AE58" s="174"/>
      <c r="AF58" s="174"/>
      <c r="AG58" s="174"/>
      <c r="AH58" s="174"/>
      <c r="AI58" s="174"/>
      <c r="AJ58" s="174"/>
      <c r="AK58" s="174"/>
    </row>
    <row r="59" spans="2:37" x14ac:dyDescent="0.2">
      <c r="B59" s="174"/>
      <c r="C59" s="174"/>
      <c r="D59" s="174"/>
      <c r="E59" s="174"/>
      <c r="F59" s="174"/>
      <c r="G59" s="174"/>
      <c r="H59" s="174"/>
      <c r="I59" s="174"/>
      <c r="J59" s="174"/>
      <c r="K59" s="174"/>
      <c r="L59" s="174"/>
      <c r="M59" s="174"/>
      <c r="N59" s="174"/>
      <c r="O59" s="174"/>
      <c r="P59" s="174"/>
      <c r="Q59" s="174"/>
      <c r="R59" s="174"/>
      <c r="S59" s="174"/>
      <c r="T59" s="174"/>
      <c r="U59" s="174"/>
      <c r="V59" s="174"/>
      <c r="W59" s="174"/>
      <c r="X59" s="174"/>
      <c r="Y59" s="174"/>
      <c r="Z59" s="174"/>
      <c r="AA59" s="174"/>
      <c r="AB59" s="174"/>
      <c r="AC59" s="174"/>
      <c r="AD59" s="174"/>
      <c r="AE59" s="174"/>
      <c r="AF59" s="174"/>
      <c r="AG59" s="174"/>
      <c r="AH59" s="174"/>
      <c r="AI59" s="174"/>
      <c r="AJ59" s="174"/>
      <c r="AK59" s="174"/>
    </row>
    <row r="60" spans="2:37" x14ac:dyDescent="0.2">
      <c r="B60" s="174"/>
      <c r="C60" s="174"/>
      <c r="D60" s="174"/>
      <c r="E60" s="174"/>
      <c r="F60" s="174"/>
      <c r="G60" s="174"/>
      <c r="H60" s="174"/>
      <c r="I60" s="174"/>
      <c r="J60" s="174"/>
      <c r="K60" s="174"/>
      <c r="L60" s="174"/>
      <c r="M60" s="174"/>
      <c r="N60" s="174"/>
      <c r="O60" s="174"/>
      <c r="P60" s="174"/>
      <c r="Q60" s="174"/>
      <c r="R60" s="174"/>
      <c r="S60" s="174"/>
      <c r="T60" s="174"/>
      <c r="U60" s="174"/>
      <c r="V60" s="174"/>
      <c r="W60" s="174"/>
      <c r="X60" s="174"/>
      <c r="Y60" s="174"/>
      <c r="Z60" s="174"/>
      <c r="AA60" s="174"/>
      <c r="AB60" s="174"/>
      <c r="AC60" s="174"/>
      <c r="AD60" s="174"/>
      <c r="AE60" s="174"/>
      <c r="AF60" s="174"/>
      <c r="AG60" s="174"/>
      <c r="AH60" s="174"/>
      <c r="AI60" s="174"/>
      <c r="AJ60" s="174"/>
      <c r="AK60" s="174"/>
    </row>
    <row r="61" spans="2:37" x14ac:dyDescent="0.2">
      <c r="B61" s="174"/>
      <c r="C61" s="174"/>
      <c r="D61" s="174"/>
      <c r="E61" s="174"/>
      <c r="F61" s="174"/>
      <c r="G61" s="174"/>
      <c r="H61" s="174"/>
      <c r="I61" s="174"/>
      <c r="J61" s="174"/>
      <c r="K61" s="174"/>
      <c r="L61" s="174"/>
      <c r="M61" s="174"/>
      <c r="N61" s="174"/>
      <c r="O61" s="174"/>
      <c r="P61" s="174"/>
      <c r="Q61" s="174"/>
      <c r="R61" s="174"/>
      <c r="S61" s="174"/>
      <c r="T61" s="174"/>
      <c r="U61" s="174"/>
      <c r="V61" s="174"/>
      <c r="W61" s="174"/>
      <c r="X61" s="174"/>
      <c r="Y61" s="174"/>
      <c r="Z61" s="174"/>
      <c r="AA61" s="174"/>
      <c r="AB61" s="174"/>
      <c r="AC61" s="174"/>
      <c r="AD61" s="174"/>
      <c r="AE61" s="174"/>
      <c r="AF61" s="174"/>
      <c r="AG61" s="174"/>
      <c r="AH61" s="174"/>
      <c r="AI61" s="174"/>
      <c r="AJ61" s="174"/>
      <c r="AK61" s="174"/>
    </row>
    <row r="62" spans="2:37" x14ac:dyDescent="0.2">
      <c r="B62" s="174"/>
      <c r="C62" s="174"/>
      <c r="D62" s="174"/>
      <c r="E62" s="174"/>
      <c r="F62" s="174"/>
      <c r="G62" s="174"/>
      <c r="H62" s="174"/>
      <c r="I62" s="174"/>
      <c r="J62" s="174"/>
      <c r="K62" s="174"/>
      <c r="L62" s="174"/>
      <c r="M62" s="174"/>
      <c r="N62" s="174"/>
      <c r="O62" s="174"/>
      <c r="P62" s="174"/>
      <c r="Q62" s="174"/>
      <c r="R62" s="174"/>
      <c r="S62" s="174"/>
      <c r="T62" s="174"/>
      <c r="U62" s="174"/>
      <c r="V62" s="174"/>
      <c r="W62" s="174"/>
      <c r="X62" s="174"/>
      <c r="Y62" s="174"/>
      <c r="Z62" s="174"/>
      <c r="AA62" s="174"/>
      <c r="AB62" s="174"/>
      <c r="AC62" s="174"/>
      <c r="AD62" s="174"/>
      <c r="AE62" s="174"/>
      <c r="AF62" s="174"/>
      <c r="AG62" s="174"/>
      <c r="AH62" s="174"/>
      <c r="AI62" s="174"/>
      <c r="AJ62" s="174"/>
      <c r="AK62" s="174"/>
    </row>
    <row r="63" spans="2:37" x14ac:dyDescent="0.2">
      <c r="B63" s="174"/>
      <c r="C63" s="174"/>
      <c r="D63" s="174"/>
      <c r="E63" s="174"/>
      <c r="F63" s="174"/>
      <c r="G63" s="174"/>
      <c r="H63" s="174"/>
      <c r="I63" s="174"/>
      <c r="J63" s="174"/>
      <c r="K63" s="174"/>
      <c r="L63" s="174"/>
      <c r="M63" s="174"/>
      <c r="N63" s="174"/>
      <c r="O63" s="174"/>
      <c r="P63" s="174"/>
      <c r="Q63" s="174"/>
      <c r="R63" s="174"/>
      <c r="S63" s="174"/>
      <c r="T63" s="174"/>
      <c r="U63" s="174"/>
      <c r="V63" s="174"/>
      <c r="W63" s="174"/>
      <c r="X63" s="174"/>
      <c r="Y63" s="174"/>
      <c r="Z63" s="174"/>
      <c r="AA63" s="174"/>
      <c r="AB63" s="174"/>
      <c r="AC63" s="174"/>
      <c r="AD63" s="174"/>
      <c r="AE63" s="174"/>
      <c r="AF63" s="174"/>
      <c r="AG63" s="174"/>
      <c r="AH63" s="174"/>
      <c r="AI63" s="174"/>
      <c r="AJ63" s="174"/>
      <c r="AK63" s="174"/>
    </row>
    <row r="64" spans="2:37" x14ac:dyDescent="0.2">
      <c r="B64" s="174"/>
      <c r="C64" s="174"/>
      <c r="D64" s="174"/>
      <c r="E64" s="174"/>
      <c r="F64" s="174"/>
      <c r="G64" s="174"/>
      <c r="H64" s="174"/>
      <c r="I64" s="174"/>
      <c r="J64" s="174"/>
      <c r="K64" s="174"/>
      <c r="L64" s="174"/>
      <c r="M64" s="174"/>
      <c r="N64" s="174"/>
      <c r="O64" s="174"/>
      <c r="P64" s="174"/>
      <c r="Q64" s="174"/>
      <c r="R64" s="174"/>
      <c r="S64" s="174"/>
      <c r="T64" s="174"/>
      <c r="U64" s="174"/>
      <c r="V64" s="174"/>
      <c r="W64" s="174"/>
      <c r="X64" s="174"/>
      <c r="Y64" s="174"/>
      <c r="Z64" s="174"/>
      <c r="AA64" s="174"/>
      <c r="AB64" s="174"/>
      <c r="AC64" s="174"/>
      <c r="AD64" s="174"/>
      <c r="AE64" s="174"/>
      <c r="AF64" s="174"/>
      <c r="AG64" s="174"/>
      <c r="AH64" s="174"/>
      <c r="AI64" s="174"/>
      <c r="AJ64" s="174"/>
      <c r="AK64" s="174"/>
    </row>
    <row r="65" spans="2:37" x14ac:dyDescent="0.2">
      <c r="B65" s="174"/>
      <c r="C65" s="174"/>
      <c r="D65" s="174"/>
      <c r="E65" s="174"/>
      <c r="F65" s="174"/>
      <c r="G65" s="174"/>
      <c r="H65" s="174"/>
      <c r="I65" s="174"/>
      <c r="J65" s="174"/>
      <c r="K65" s="174"/>
      <c r="L65" s="174"/>
      <c r="M65" s="174"/>
      <c r="N65" s="174"/>
      <c r="O65" s="174"/>
      <c r="P65" s="174"/>
      <c r="Q65" s="174"/>
      <c r="R65" s="174"/>
      <c r="S65" s="174"/>
      <c r="T65" s="174"/>
      <c r="U65" s="174"/>
      <c r="V65" s="174"/>
      <c r="W65" s="174"/>
      <c r="X65" s="174"/>
      <c r="Y65" s="174"/>
      <c r="Z65" s="174"/>
      <c r="AA65" s="174"/>
      <c r="AB65" s="174"/>
      <c r="AC65" s="174"/>
      <c r="AD65" s="174"/>
      <c r="AE65" s="174"/>
      <c r="AF65" s="174"/>
      <c r="AG65" s="174"/>
      <c r="AH65" s="174"/>
      <c r="AI65" s="174"/>
      <c r="AJ65" s="174"/>
      <c r="AK65" s="174"/>
    </row>
  </sheetData>
  <sheetProtection algorithmName="SHA-512" hashValue="cEjDVSkvU9O6IlJZCFCRoEp5aJDV8ycHhjmXAWT4hC6vgSBccfs8V5jb1CmJcnLldPjbbJvfjT7ad7CRJncHFQ==" saltValue="jbrmcXXNMzd9Qd31JhqEww==" spinCount="100000" sheet="1" objects="1" formatColumns="0"/>
  <mergeCells count="7">
    <mergeCell ref="Q8:V13"/>
    <mergeCell ref="B4:J4"/>
    <mergeCell ref="C6:H6"/>
    <mergeCell ref="I6:L6"/>
    <mergeCell ref="M6:M7"/>
    <mergeCell ref="N6:N7"/>
    <mergeCell ref="B6:B7"/>
  </mergeCells>
  <conditionalFormatting sqref="F8:F17">
    <cfRule type="expression" dxfId="3" priority="1">
      <formula>$F8="New Construction"</formula>
    </cfRule>
  </conditionalFormatting>
  <dataValidations count="1">
    <dataValidation allowBlank="1" showErrorMessage="1" promptTitle="Retrofit Only" prompt="This measure is for retrofit projects only. If new Construction, please contact CLEAResult for further assistance._x000a_" sqref="G8:G17" xr:uid="{10A2D404-F8D3-4D07-BDD8-9C6F036F7BE7}"/>
  </dataValidations>
  <pageMargins left="0.5" right="0.5" top="0.5" bottom="0.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Retrofit Only" prompt="This measure is for retrofit projects only. If new Construction, please contact CLEAResult for further assistance._x000a_" xr:uid="{F80E7826-EAB9-478A-97DA-8E8C4BD722BE}">
          <x14:formula1>
            <xm:f>'Look Up Tables'!$F$33:$F$34</xm:f>
          </x14:formula1>
          <xm:sqref>F8:F17</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2DC42-BB01-412A-A19D-4D67181039F2}">
  <sheetPr codeName="Sheet19">
    <tabColor theme="8" tint="0.59999389629810485"/>
  </sheetPr>
  <dimension ref="A1:AM65"/>
  <sheetViews>
    <sheetView zoomScale="80" zoomScaleNormal="80" workbookViewId="0">
      <selection activeCell="H15" sqref="H15"/>
    </sheetView>
  </sheetViews>
  <sheetFormatPr defaultColWidth="8.75" defaultRowHeight="14.25" x14ac:dyDescent="0.2"/>
  <cols>
    <col min="1" max="1" width="3.625" style="169" customWidth="1"/>
    <col min="2" max="2" width="6.375" style="169" customWidth="1"/>
    <col min="3" max="5" width="18" style="169" customWidth="1"/>
    <col min="6" max="6" width="16.875" style="169" bestFit="1" customWidth="1"/>
    <col min="7" max="7" width="28.75" style="169" customWidth="1"/>
    <col min="8" max="8" width="13.75" style="169" customWidth="1"/>
    <col min="9" max="9" width="11.25" style="169" customWidth="1"/>
    <col min="10" max="12" width="10.375" style="169" hidden="1" customWidth="1"/>
    <col min="13" max="13" width="12.625" style="169" customWidth="1"/>
    <col min="14" max="14" width="11.5" style="169" bestFit="1" customWidth="1"/>
    <col min="15" max="15" width="8.75" style="169" hidden="1" customWidth="1"/>
    <col min="16" max="16" width="14.25" style="169" customWidth="1"/>
    <col min="17" max="16384" width="8.75" style="169"/>
  </cols>
  <sheetData>
    <row r="1" spans="1:39" x14ac:dyDescent="0.2">
      <c r="A1" s="168" t="s">
        <v>686</v>
      </c>
      <c r="J1" s="169" t="s">
        <v>687</v>
      </c>
      <c r="K1" s="169" t="s">
        <v>687</v>
      </c>
      <c r="L1" s="169" t="s">
        <v>687</v>
      </c>
      <c r="O1" s="169" t="s">
        <v>687</v>
      </c>
    </row>
    <row r="2" spans="1:39" ht="9.75" customHeight="1" x14ac:dyDescent="0.2"/>
    <row r="3" spans="1:39" ht="34.5" customHeight="1" x14ac:dyDescent="0.5">
      <c r="B3" s="218" t="s">
        <v>172</v>
      </c>
      <c r="C3" s="171"/>
      <c r="D3" s="171"/>
      <c r="E3" s="171"/>
      <c r="F3" s="171"/>
      <c r="G3" s="171"/>
      <c r="H3" s="171"/>
    </row>
    <row r="4" spans="1:39" ht="28.9" customHeight="1" x14ac:dyDescent="0.2">
      <c r="B4" s="515" t="s">
        <v>211</v>
      </c>
      <c r="C4" s="515"/>
      <c r="D4" s="515"/>
      <c r="E4" s="515"/>
      <c r="F4" s="515"/>
      <c r="G4" s="515"/>
      <c r="H4" s="515"/>
      <c r="I4" s="515"/>
      <c r="J4" s="515"/>
      <c r="K4" s="515"/>
      <c r="L4" s="237"/>
    </row>
    <row r="5" spans="1:39" ht="9" customHeight="1" thickBot="1" x14ac:dyDescent="0.3">
      <c r="B5" s="172"/>
      <c r="C5" s="172"/>
      <c r="D5" s="172"/>
      <c r="E5" s="172"/>
      <c r="F5" s="172"/>
      <c r="G5" s="172"/>
      <c r="H5" s="172"/>
    </row>
    <row r="6" spans="1:39" s="173" customFormat="1" ht="22.15" customHeight="1" x14ac:dyDescent="0.2">
      <c r="B6" s="577" t="s">
        <v>242</v>
      </c>
      <c r="C6" s="579" t="s">
        <v>688</v>
      </c>
      <c r="D6" s="580"/>
      <c r="E6" s="580"/>
      <c r="F6" s="580"/>
      <c r="G6" s="580"/>
      <c r="H6" s="580"/>
      <c r="I6" s="581"/>
      <c r="J6" s="572" t="s">
        <v>689</v>
      </c>
      <c r="K6" s="573"/>
      <c r="L6" s="573"/>
      <c r="M6" s="573"/>
      <c r="N6" s="574"/>
      <c r="O6" s="584" t="s">
        <v>228</v>
      </c>
      <c r="P6" s="577" t="s">
        <v>690</v>
      </c>
      <c r="T6" s="174"/>
      <c r="U6" s="174"/>
      <c r="V6" s="174"/>
      <c r="W6" s="174"/>
      <c r="X6" s="174"/>
      <c r="Y6" s="174"/>
    </row>
    <row r="7" spans="1:39" s="174" customFormat="1" ht="33.6" customHeight="1" thickBot="1" x14ac:dyDescent="0.25">
      <c r="B7" s="578"/>
      <c r="C7" s="175" t="s">
        <v>691</v>
      </c>
      <c r="D7" s="176" t="s">
        <v>80</v>
      </c>
      <c r="E7" s="176" t="s">
        <v>82</v>
      </c>
      <c r="F7" s="177" t="s">
        <v>84</v>
      </c>
      <c r="G7" s="207" t="s">
        <v>92</v>
      </c>
      <c r="H7" s="207" t="s">
        <v>743</v>
      </c>
      <c r="I7" s="178" t="s">
        <v>94</v>
      </c>
      <c r="J7" s="228" t="s">
        <v>142</v>
      </c>
      <c r="K7" s="235" t="s">
        <v>744</v>
      </c>
      <c r="L7" s="235" t="s">
        <v>745</v>
      </c>
      <c r="M7" s="229" t="s">
        <v>131</v>
      </c>
      <c r="N7" s="230" t="s">
        <v>227</v>
      </c>
      <c r="O7" s="584"/>
      <c r="P7" s="585"/>
    </row>
    <row r="8" spans="1:39" s="173" customFormat="1" ht="21.6" customHeight="1" x14ac:dyDescent="0.2">
      <c r="B8" s="179">
        <v>1</v>
      </c>
      <c r="C8" s="225"/>
      <c r="D8" s="226"/>
      <c r="E8" s="226"/>
      <c r="F8" s="201"/>
      <c r="G8" s="233"/>
      <c r="H8" s="233"/>
      <c r="I8" s="227"/>
      <c r="J8" s="222">
        <f>IFERROR(VLOOKUP($G8,'Look Up Tables'!$B$107:$D$109,2,FALSE),0)</f>
        <v>0</v>
      </c>
      <c r="K8" s="223">
        <v>365.25</v>
      </c>
      <c r="L8" s="378">
        <v>1.76</v>
      </c>
      <c r="M8" s="210">
        <f>IFERROR(ROUND(IF($F8="Retrofit",$I8*(J8*$H8*L8*K8),0),2),"")</f>
        <v>0</v>
      </c>
      <c r="N8" s="211">
        <f>IFERROR(ROUND(IF($F8="Retrofit",$I8*(M8/8760),0),4),"")</f>
        <v>0</v>
      </c>
      <c r="O8" s="174">
        <f>IFERROR(M8*'Project Summary'!$M$7+N8*'Project Summary'!$M$8,"")</f>
        <v>0</v>
      </c>
      <c r="P8" s="221" t="str">
        <f>IFERROR(O8*'Project Summary'!$F$37/'Project Summary'!$E$37,"")</f>
        <v/>
      </c>
      <c r="Q8" s="174"/>
      <c r="R8" s="174"/>
      <c r="S8" s="174"/>
      <c r="T8" s="174"/>
      <c r="U8" s="174"/>
      <c r="V8" s="174"/>
      <c r="W8" s="174"/>
      <c r="X8" s="174"/>
      <c r="Y8" s="174"/>
      <c r="Z8" s="174"/>
      <c r="AA8" s="174"/>
      <c r="AB8" s="174"/>
      <c r="AC8" s="174"/>
      <c r="AD8" s="174"/>
      <c r="AE8" s="174"/>
      <c r="AF8" s="174"/>
      <c r="AG8" s="174"/>
      <c r="AH8" s="174"/>
      <c r="AI8" s="174"/>
      <c r="AJ8" s="174"/>
      <c r="AK8" s="174"/>
      <c r="AL8" s="174"/>
      <c r="AM8" s="174"/>
    </row>
    <row r="9" spans="1:39" s="173" customFormat="1" ht="21.75" customHeight="1" x14ac:dyDescent="0.2">
      <c r="B9" s="184">
        <v>2</v>
      </c>
      <c r="C9" s="197"/>
      <c r="D9" s="198"/>
      <c r="E9" s="198"/>
      <c r="F9" s="201"/>
      <c r="G9" s="217"/>
      <c r="H9" s="217"/>
      <c r="I9" s="200"/>
      <c r="J9" s="185">
        <f>IFERROR(VLOOKUP(G9,'Look Up Tables'!$B$107:$D$109,2,FALSE),0)</f>
        <v>0</v>
      </c>
      <c r="K9" s="186">
        <v>365.25</v>
      </c>
      <c r="L9" s="379">
        <v>1.76</v>
      </c>
      <c r="M9" s="212">
        <f t="shared" ref="M9:M17" si="0">IFERROR(ROUND(IF($F9="Retrofit",$I9*(J9*$H9*L9*K9),0),2),"")</f>
        <v>0</v>
      </c>
      <c r="N9" s="213">
        <f t="shared" ref="N9:N17" si="1">IFERROR(ROUND(IF($F9="Retrofit",$I9*(M9/8760),0),4),"")</f>
        <v>0</v>
      </c>
      <c r="O9" s="174">
        <f>IFERROR(M9*'Project Summary'!$M$7+N9*'Project Summary'!$M$8,"")</f>
        <v>0</v>
      </c>
      <c r="P9" s="187" t="str">
        <f>IFERROR(O9*'Project Summary'!$F$37/'Project Summary'!$E$37,"")</f>
        <v/>
      </c>
      <c r="Q9" s="174"/>
      <c r="R9" s="174"/>
      <c r="S9" s="174"/>
      <c r="T9" s="174"/>
      <c r="U9" s="174"/>
      <c r="V9" s="174"/>
      <c r="W9" s="174"/>
      <c r="X9" s="174"/>
      <c r="Y9" s="174"/>
      <c r="Z9" s="174"/>
      <c r="AA9" s="174"/>
      <c r="AB9" s="174"/>
      <c r="AC9" s="174"/>
      <c r="AD9" s="174"/>
      <c r="AE9" s="174"/>
      <c r="AF9" s="174"/>
      <c r="AG9" s="174"/>
      <c r="AH9" s="174"/>
      <c r="AI9" s="174"/>
      <c r="AJ9" s="174"/>
      <c r="AK9" s="174"/>
      <c r="AL9" s="174"/>
      <c r="AM9" s="174"/>
    </row>
    <row r="10" spans="1:39" s="173" customFormat="1" ht="21.75" customHeight="1" x14ac:dyDescent="0.2">
      <c r="B10" s="184">
        <v>3</v>
      </c>
      <c r="C10" s="197"/>
      <c r="D10" s="198"/>
      <c r="E10" s="198"/>
      <c r="F10" s="201"/>
      <c r="G10" s="217"/>
      <c r="H10" s="217"/>
      <c r="I10" s="200"/>
      <c r="J10" s="185">
        <f>IFERROR(VLOOKUP(G10,'Look Up Tables'!$B$107:$D$109,2,FALSE),0)</f>
        <v>0</v>
      </c>
      <c r="K10" s="186">
        <v>365.25</v>
      </c>
      <c r="L10" s="379">
        <v>1.76</v>
      </c>
      <c r="M10" s="212">
        <f t="shared" si="0"/>
        <v>0</v>
      </c>
      <c r="N10" s="213">
        <f t="shared" si="1"/>
        <v>0</v>
      </c>
      <c r="O10" s="174">
        <f>IFERROR(M10*'Project Summary'!$M$7+N10*'Project Summary'!$M$8,"")</f>
        <v>0</v>
      </c>
      <c r="P10" s="187" t="str">
        <f>IFERROR(O10*'Project Summary'!$F$37/'Project Summary'!$E$37,"")</f>
        <v/>
      </c>
      <c r="Q10" s="174"/>
      <c r="R10" s="174"/>
      <c r="S10" s="174"/>
      <c r="T10" s="174"/>
      <c r="U10" s="174"/>
      <c r="V10" s="174"/>
      <c r="W10" s="174"/>
      <c r="X10" s="174"/>
      <c r="Y10" s="174"/>
      <c r="Z10" s="174"/>
      <c r="AA10" s="174"/>
      <c r="AB10" s="174"/>
      <c r="AC10" s="174"/>
      <c r="AD10" s="174"/>
      <c r="AE10" s="174"/>
      <c r="AF10" s="174"/>
      <c r="AG10" s="174"/>
      <c r="AH10" s="174"/>
      <c r="AI10" s="174"/>
      <c r="AJ10" s="174"/>
      <c r="AK10" s="174"/>
      <c r="AL10" s="174"/>
      <c r="AM10" s="174"/>
    </row>
    <row r="11" spans="1:39" s="173" customFormat="1" ht="21.75" customHeight="1" x14ac:dyDescent="0.2">
      <c r="B11" s="184">
        <v>4</v>
      </c>
      <c r="C11" s="197"/>
      <c r="D11" s="198"/>
      <c r="E11" s="198"/>
      <c r="F11" s="201"/>
      <c r="G11" s="217"/>
      <c r="H11" s="217"/>
      <c r="I11" s="200"/>
      <c r="J11" s="185">
        <f>IFERROR(VLOOKUP(G11,'Look Up Tables'!$B$107:$D$109,2,FALSE),0)</f>
        <v>0</v>
      </c>
      <c r="K11" s="186">
        <v>365.25</v>
      </c>
      <c r="L11" s="379">
        <v>1.76</v>
      </c>
      <c r="M11" s="212">
        <f t="shared" si="0"/>
        <v>0</v>
      </c>
      <c r="N11" s="213">
        <f t="shared" si="1"/>
        <v>0</v>
      </c>
      <c r="O11" s="174">
        <f>IFERROR(M11*'Project Summary'!$M$7+N11*'Project Summary'!$M$8,"")</f>
        <v>0</v>
      </c>
      <c r="P11" s="187" t="str">
        <f>IFERROR(O11*'Project Summary'!$F$37/'Project Summary'!$E$37,"")</f>
        <v/>
      </c>
      <c r="Q11" s="174"/>
      <c r="R11" s="174"/>
      <c r="S11" s="174"/>
      <c r="T11" s="174"/>
      <c r="U11" s="174"/>
      <c r="V11" s="174"/>
      <c r="W11" s="174"/>
      <c r="X11" s="174"/>
      <c r="Y11" s="174"/>
      <c r="Z11" s="174"/>
      <c r="AA11" s="174"/>
      <c r="AB11" s="174"/>
      <c r="AC11" s="174"/>
      <c r="AD11" s="174"/>
      <c r="AE11" s="174"/>
      <c r="AF11" s="174"/>
      <c r="AG11" s="174"/>
      <c r="AH11" s="174"/>
      <c r="AI11" s="174"/>
      <c r="AJ11" s="174"/>
      <c r="AK11" s="174"/>
      <c r="AL11" s="174"/>
      <c r="AM11" s="174"/>
    </row>
    <row r="12" spans="1:39" s="173" customFormat="1" ht="21.75" customHeight="1" x14ac:dyDescent="0.2">
      <c r="B12" s="184">
        <v>5</v>
      </c>
      <c r="C12" s="197"/>
      <c r="D12" s="198"/>
      <c r="E12" s="198"/>
      <c r="F12" s="201"/>
      <c r="G12" s="217"/>
      <c r="H12" s="217"/>
      <c r="I12" s="200"/>
      <c r="J12" s="185">
        <f>IFERROR(VLOOKUP(G12,'Look Up Tables'!$B$107:$D$109,2,FALSE),0)</f>
        <v>0</v>
      </c>
      <c r="K12" s="186">
        <v>365.25</v>
      </c>
      <c r="L12" s="379">
        <v>1.76</v>
      </c>
      <c r="M12" s="212">
        <f t="shared" si="0"/>
        <v>0</v>
      </c>
      <c r="N12" s="213">
        <f t="shared" si="1"/>
        <v>0</v>
      </c>
      <c r="O12" s="174">
        <f>IFERROR(M12*'Project Summary'!$M$7+N12*'Project Summary'!$M$8,"")</f>
        <v>0</v>
      </c>
      <c r="P12" s="187" t="str">
        <f>IFERROR(O12*'Project Summary'!$F$37/'Project Summary'!$E$37,"")</f>
        <v/>
      </c>
      <c r="Q12" s="174"/>
      <c r="R12" s="174"/>
      <c r="S12" s="174"/>
      <c r="T12" s="174"/>
      <c r="U12" s="174"/>
      <c r="V12" s="174"/>
      <c r="W12" s="174"/>
      <c r="X12" s="174"/>
      <c r="Y12" s="174"/>
      <c r="Z12" s="174"/>
      <c r="AA12" s="174"/>
      <c r="AB12" s="174"/>
      <c r="AC12" s="174"/>
      <c r="AD12" s="174"/>
      <c r="AE12" s="174"/>
      <c r="AF12" s="174"/>
      <c r="AG12" s="174"/>
      <c r="AH12" s="174"/>
      <c r="AI12" s="174"/>
      <c r="AJ12" s="174"/>
      <c r="AK12" s="174"/>
      <c r="AL12" s="174"/>
      <c r="AM12" s="174"/>
    </row>
    <row r="13" spans="1:39" s="173" customFormat="1" ht="21.75" customHeight="1" x14ac:dyDescent="0.2">
      <c r="B13" s="184">
        <v>6</v>
      </c>
      <c r="C13" s="197"/>
      <c r="D13" s="198"/>
      <c r="E13" s="198"/>
      <c r="F13" s="201"/>
      <c r="G13" s="217"/>
      <c r="H13" s="217"/>
      <c r="I13" s="200"/>
      <c r="J13" s="185">
        <f>IFERROR(VLOOKUP(G13,'Look Up Tables'!$B$107:$D$109,2,FALSE),0)</f>
        <v>0</v>
      </c>
      <c r="K13" s="186">
        <v>365.25</v>
      </c>
      <c r="L13" s="379">
        <v>1.76</v>
      </c>
      <c r="M13" s="212">
        <f t="shared" si="0"/>
        <v>0</v>
      </c>
      <c r="N13" s="213">
        <f t="shared" si="1"/>
        <v>0</v>
      </c>
      <c r="O13" s="174">
        <f>IFERROR(M13*'Project Summary'!$M$7+N13*'Project Summary'!$M$8,"")</f>
        <v>0</v>
      </c>
      <c r="P13" s="187" t="str">
        <f>IFERROR(O13*'Project Summary'!$F$37/'Project Summary'!$E$37,"")</f>
        <v/>
      </c>
      <c r="Q13" s="174"/>
      <c r="R13" s="174"/>
      <c r="S13" s="174"/>
      <c r="T13" s="174"/>
      <c r="U13" s="174"/>
      <c r="V13" s="174"/>
      <c r="W13" s="174"/>
      <c r="X13" s="174"/>
      <c r="Y13" s="174"/>
      <c r="Z13" s="174"/>
      <c r="AA13" s="174"/>
      <c r="AB13" s="174"/>
      <c r="AC13" s="174"/>
      <c r="AD13" s="174"/>
      <c r="AE13" s="174"/>
      <c r="AF13" s="174"/>
      <c r="AG13" s="174"/>
      <c r="AH13" s="174"/>
      <c r="AI13" s="174"/>
      <c r="AJ13" s="174"/>
      <c r="AK13" s="174"/>
      <c r="AL13" s="174"/>
      <c r="AM13" s="174"/>
    </row>
    <row r="14" spans="1:39" s="173" customFormat="1" ht="21.75" customHeight="1" x14ac:dyDescent="0.2">
      <c r="B14" s="184">
        <v>7</v>
      </c>
      <c r="C14" s="197"/>
      <c r="D14" s="198"/>
      <c r="E14" s="198"/>
      <c r="F14" s="201"/>
      <c r="G14" s="217"/>
      <c r="H14" s="217"/>
      <c r="I14" s="200"/>
      <c r="J14" s="185">
        <f>IFERROR(VLOOKUP(G14,'Look Up Tables'!$B$107:$D$109,2,FALSE),0)</f>
        <v>0</v>
      </c>
      <c r="K14" s="186">
        <v>365.25</v>
      </c>
      <c r="L14" s="379">
        <v>1.76</v>
      </c>
      <c r="M14" s="212">
        <f t="shared" si="0"/>
        <v>0</v>
      </c>
      <c r="N14" s="213">
        <f t="shared" si="1"/>
        <v>0</v>
      </c>
      <c r="O14" s="174">
        <f>IFERROR(M14*'Project Summary'!$M$7+N14*'Project Summary'!$M$8,"")</f>
        <v>0</v>
      </c>
      <c r="P14" s="187" t="str">
        <f>IFERROR(O14*'Project Summary'!$F$37/'Project Summary'!$E$37,"")</f>
        <v/>
      </c>
      <c r="Q14" s="174"/>
      <c r="R14" s="174"/>
      <c r="S14" s="174"/>
      <c r="T14" s="174"/>
      <c r="U14" s="174"/>
      <c r="V14" s="174"/>
      <c r="W14" s="174"/>
      <c r="X14" s="174"/>
      <c r="Y14" s="174"/>
      <c r="Z14" s="174"/>
      <c r="AA14" s="174"/>
      <c r="AB14" s="174"/>
      <c r="AC14" s="174"/>
      <c r="AD14" s="174"/>
      <c r="AE14" s="174"/>
      <c r="AF14" s="174"/>
      <c r="AG14" s="174"/>
      <c r="AH14" s="174"/>
      <c r="AI14" s="174"/>
      <c r="AJ14" s="174"/>
      <c r="AK14" s="174"/>
      <c r="AL14" s="174"/>
      <c r="AM14" s="174"/>
    </row>
    <row r="15" spans="1:39" s="173" customFormat="1" ht="21.75" customHeight="1" x14ac:dyDescent="0.2">
      <c r="B15" s="184">
        <v>8</v>
      </c>
      <c r="C15" s="197"/>
      <c r="D15" s="198"/>
      <c r="E15" s="198"/>
      <c r="F15" s="201"/>
      <c r="G15" s="217"/>
      <c r="H15" s="217"/>
      <c r="I15" s="200"/>
      <c r="J15" s="185">
        <f>IFERROR(VLOOKUP(G15,'Look Up Tables'!$B$107:$D$109,2,FALSE),0)</f>
        <v>0</v>
      </c>
      <c r="K15" s="186">
        <v>365.25</v>
      </c>
      <c r="L15" s="379">
        <v>1.76</v>
      </c>
      <c r="M15" s="212">
        <f t="shared" si="0"/>
        <v>0</v>
      </c>
      <c r="N15" s="213">
        <f t="shared" si="1"/>
        <v>0</v>
      </c>
      <c r="O15" s="174">
        <f>IFERROR(M15*'Project Summary'!$M$7+N15*'Project Summary'!$M$8,"")</f>
        <v>0</v>
      </c>
      <c r="P15" s="187" t="str">
        <f>IFERROR(O15*'Project Summary'!$F$37/'Project Summary'!$E$37,"")</f>
        <v/>
      </c>
      <c r="Q15" s="174"/>
      <c r="R15" s="174"/>
      <c r="S15" s="174"/>
      <c r="T15" s="174"/>
      <c r="U15" s="174"/>
      <c r="V15" s="174"/>
      <c r="W15" s="174"/>
      <c r="X15" s="174"/>
      <c r="Y15" s="174"/>
      <c r="Z15" s="174"/>
      <c r="AA15" s="174"/>
      <c r="AB15" s="174"/>
      <c r="AC15" s="174"/>
      <c r="AD15" s="174"/>
      <c r="AE15" s="174"/>
      <c r="AF15" s="174"/>
      <c r="AG15" s="174"/>
      <c r="AH15" s="174"/>
      <c r="AI15" s="174"/>
      <c r="AJ15" s="174"/>
      <c r="AK15" s="174"/>
      <c r="AL15" s="174"/>
      <c r="AM15" s="174"/>
    </row>
    <row r="16" spans="1:39" s="173" customFormat="1" ht="21.75" customHeight="1" x14ac:dyDescent="0.2">
      <c r="B16" s="184">
        <v>9</v>
      </c>
      <c r="C16" s="197"/>
      <c r="D16" s="198"/>
      <c r="E16" s="198"/>
      <c r="F16" s="199"/>
      <c r="G16" s="217"/>
      <c r="H16" s="217"/>
      <c r="I16" s="200"/>
      <c r="J16" s="185">
        <f>IFERROR(VLOOKUP(G16,'Look Up Tables'!$B$107:$D$109,2,FALSE),0)</f>
        <v>0</v>
      </c>
      <c r="K16" s="186">
        <v>365.25</v>
      </c>
      <c r="L16" s="379">
        <v>1.76</v>
      </c>
      <c r="M16" s="212">
        <f t="shared" si="0"/>
        <v>0</v>
      </c>
      <c r="N16" s="213">
        <f t="shared" si="1"/>
        <v>0</v>
      </c>
      <c r="O16" s="174">
        <f>IFERROR(M16*'Project Summary'!$M$7+N16*'Project Summary'!$M$8,"")</f>
        <v>0</v>
      </c>
      <c r="P16" s="187" t="str">
        <f>IFERROR(O16*'Project Summary'!$F$37/'Project Summary'!$E$37,"")</f>
        <v/>
      </c>
      <c r="Q16" s="174"/>
      <c r="R16" s="174"/>
      <c r="S16" s="174"/>
      <c r="T16" s="174"/>
      <c r="U16" s="174"/>
      <c r="V16" s="174"/>
      <c r="W16" s="174"/>
      <c r="X16" s="174"/>
      <c r="Y16" s="174"/>
      <c r="Z16" s="174"/>
      <c r="AA16" s="174"/>
      <c r="AB16" s="174"/>
      <c r="AC16" s="174"/>
      <c r="AD16" s="174"/>
      <c r="AE16" s="174"/>
      <c r="AF16" s="174"/>
      <c r="AG16" s="174"/>
      <c r="AH16" s="174"/>
      <c r="AI16" s="174"/>
      <c r="AJ16" s="174"/>
      <c r="AK16" s="174"/>
      <c r="AL16" s="174"/>
      <c r="AM16" s="174"/>
    </row>
    <row r="17" spans="2:39" s="173" customFormat="1" ht="21.75" customHeight="1" thickBot="1" x14ac:dyDescent="0.25">
      <c r="B17" s="188">
        <v>10</v>
      </c>
      <c r="C17" s="202"/>
      <c r="D17" s="203"/>
      <c r="E17" s="203"/>
      <c r="F17" s="205"/>
      <c r="G17" s="234"/>
      <c r="H17" s="234"/>
      <c r="I17" s="206"/>
      <c r="J17" s="189">
        <f>IFERROR(VLOOKUP(G17,'Look Up Tables'!$B$107:$D$109,2,FALSE),0)</f>
        <v>0</v>
      </c>
      <c r="K17" s="190">
        <v>365.25</v>
      </c>
      <c r="L17" s="380">
        <v>1.76</v>
      </c>
      <c r="M17" s="214">
        <f t="shared" si="0"/>
        <v>0</v>
      </c>
      <c r="N17" s="215">
        <f t="shared" si="1"/>
        <v>0</v>
      </c>
      <c r="O17" s="174">
        <f>IFERROR(M17*'Project Summary'!$M$7+N17*'Project Summary'!$M$8,"")</f>
        <v>0</v>
      </c>
      <c r="P17" s="192" t="str">
        <f>IFERROR(O17*'Project Summary'!$F$37/'Project Summary'!$E$37,"")</f>
        <v/>
      </c>
      <c r="Q17" s="174"/>
      <c r="R17" s="174"/>
      <c r="S17" s="174"/>
      <c r="T17" s="174"/>
      <c r="U17" s="174"/>
      <c r="V17" s="174"/>
      <c r="W17" s="174"/>
      <c r="X17" s="174"/>
      <c r="Y17" s="174"/>
      <c r="Z17" s="174"/>
      <c r="AA17" s="174"/>
      <c r="AB17" s="174"/>
      <c r="AC17" s="174"/>
      <c r="AD17" s="174"/>
      <c r="AE17" s="174"/>
      <c r="AF17" s="174"/>
      <c r="AG17" s="174"/>
      <c r="AH17" s="174"/>
      <c r="AI17" s="174"/>
      <c r="AJ17" s="174"/>
      <c r="AK17" s="174"/>
      <c r="AL17" s="174"/>
      <c r="AM17" s="174"/>
    </row>
    <row r="18" spans="2:39" s="173" customFormat="1" ht="22.15" customHeight="1" x14ac:dyDescent="0.2">
      <c r="B18" s="174"/>
      <c r="C18" s="174"/>
      <c r="D18" s="174"/>
      <c r="E18" s="174"/>
      <c r="F18" s="174"/>
      <c r="G18" s="174"/>
      <c r="H18" s="174"/>
      <c r="I18" s="174"/>
      <c r="J18" s="174"/>
      <c r="K18" s="174"/>
      <c r="L18" s="174"/>
      <c r="M18" s="174"/>
      <c r="N18" s="174"/>
      <c r="O18" s="174"/>
      <c r="P18" s="174"/>
      <c r="Q18" s="174"/>
      <c r="R18" s="174"/>
      <c r="S18" s="174"/>
      <c r="T18" s="174"/>
      <c r="U18" s="174"/>
      <c r="V18" s="174"/>
      <c r="W18" s="174"/>
      <c r="X18" s="174"/>
      <c r="Y18" s="174"/>
      <c r="Z18" s="174"/>
      <c r="AA18" s="174"/>
      <c r="AB18" s="174"/>
      <c r="AC18" s="174"/>
      <c r="AD18" s="174"/>
      <c r="AE18" s="174"/>
      <c r="AF18" s="174"/>
      <c r="AG18" s="174"/>
      <c r="AH18" s="174"/>
      <c r="AI18" s="174"/>
      <c r="AJ18" s="174"/>
      <c r="AK18" s="174"/>
      <c r="AL18" s="174"/>
      <c r="AM18" s="174"/>
    </row>
    <row r="19" spans="2:39" s="173" customFormat="1" ht="22.15" customHeight="1" x14ac:dyDescent="0.2">
      <c r="B19" s="174"/>
      <c r="C19" s="174"/>
      <c r="D19" s="174"/>
      <c r="E19" s="174"/>
      <c r="F19" s="174"/>
      <c r="G19" s="174"/>
      <c r="H19" s="174"/>
      <c r="I19" s="174"/>
      <c r="J19" s="174"/>
      <c r="K19" s="174"/>
      <c r="L19" s="174"/>
      <c r="M19" s="174"/>
      <c r="N19" s="174"/>
      <c r="O19" s="174"/>
      <c r="P19" s="174"/>
      <c r="Q19" s="174"/>
      <c r="R19" s="174"/>
      <c r="S19" s="174"/>
      <c r="T19" s="174"/>
      <c r="U19" s="174"/>
      <c r="V19" s="174"/>
      <c r="W19" s="174"/>
      <c r="X19" s="174"/>
      <c r="Y19" s="174"/>
      <c r="Z19" s="174"/>
      <c r="AA19" s="174"/>
      <c r="AB19" s="174"/>
      <c r="AC19" s="174"/>
      <c r="AD19" s="174"/>
      <c r="AE19" s="174"/>
      <c r="AF19" s="174"/>
      <c r="AG19" s="174"/>
      <c r="AH19" s="174"/>
      <c r="AI19" s="174"/>
      <c r="AJ19" s="174"/>
      <c r="AK19" s="174"/>
      <c r="AL19" s="174"/>
      <c r="AM19" s="174"/>
    </row>
    <row r="20" spans="2:39" ht="9" customHeight="1" x14ac:dyDescent="0.2">
      <c r="B20" s="174"/>
      <c r="C20" s="174"/>
      <c r="D20" s="174"/>
      <c r="E20" s="174"/>
      <c r="F20" s="174"/>
      <c r="G20" s="174"/>
      <c r="H20" s="174"/>
      <c r="I20" s="174"/>
      <c r="J20" s="174"/>
      <c r="K20" s="174"/>
      <c r="L20" s="174"/>
      <c r="M20" s="174"/>
      <c r="N20" s="174"/>
      <c r="O20" s="174"/>
      <c r="P20" s="174"/>
      <c r="Q20" s="174"/>
      <c r="R20" s="174"/>
      <c r="S20" s="174"/>
      <c r="T20" s="174"/>
      <c r="U20" s="174"/>
      <c r="V20" s="174"/>
      <c r="W20" s="174"/>
      <c r="X20" s="174"/>
      <c r="Y20" s="174"/>
      <c r="Z20" s="174"/>
      <c r="AA20" s="174"/>
      <c r="AB20" s="174"/>
      <c r="AC20" s="174"/>
      <c r="AD20" s="174"/>
      <c r="AE20" s="174"/>
      <c r="AF20" s="174"/>
      <c r="AG20" s="174"/>
      <c r="AH20" s="174"/>
      <c r="AI20" s="174"/>
      <c r="AJ20" s="174"/>
      <c r="AK20" s="174"/>
      <c r="AL20" s="174"/>
      <c r="AM20" s="174"/>
    </row>
    <row r="21" spans="2:39" x14ac:dyDescent="0.2">
      <c r="B21" s="174"/>
      <c r="C21" s="174"/>
      <c r="D21" s="174"/>
      <c r="E21" s="174"/>
      <c r="F21" s="174"/>
      <c r="G21" s="174"/>
      <c r="H21" s="174"/>
      <c r="I21" s="174"/>
      <c r="J21" s="174"/>
      <c r="K21" s="174"/>
      <c r="L21" s="174"/>
      <c r="M21" s="174"/>
      <c r="N21" s="174"/>
      <c r="O21" s="174"/>
      <c r="P21" s="174"/>
      <c r="Q21" s="174"/>
      <c r="R21" s="174"/>
      <c r="S21" s="174"/>
      <c r="T21" s="174"/>
      <c r="U21" s="174"/>
      <c r="V21" s="174"/>
      <c r="W21" s="174"/>
      <c r="X21" s="174"/>
      <c r="Y21" s="174"/>
      <c r="Z21" s="174"/>
      <c r="AA21" s="174"/>
      <c r="AB21" s="174"/>
      <c r="AC21" s="174"/>
      <c r="AD21" s="174"/>
      <c r="AE21" s="174"/>
      <c r="AF21" s="174"/>
      <c r="AG21" s="174"/>
      <c r="AH21" s="174"/>
      <c r="AI21" s="174"/>
      <c r="AJ21" s="174"/>
      <c r="AK21" s="174"/>
      <c r="AL21" s="174"/>
      <c r="AM21" s="174"/>
    </row>
    <row r="22" spans="2:39" x14ac:dyDescent="0.2">
      <c r="B22" s="174"/>
      <c r="C22" s="174"/>
      <c r="D22" s="174"/>
      <c r="E22" s="174"/>
      <c r="F22" s="174"/>
      <c r="G22" s="174"/>
      <c r="H22" s="174"/>
      <c r="I22" s="174"/>
      <c r="J22" s="174"/>
      <c r="K22" s="174"/>
      <c r="L22" s="174"/>
      <c r="M22" s="174"/>
      <c r="N22" s="174"/>
      <c r="O22" s="174"/>
      <c r="P22" s="174"/>
      <c r="Q22" s="174"/>
      <c r="R22" s="174"/>
      <c r="S22" s="174"/>
      <c r="T22" s="174"/>
      <c r="U22" s="174"/>
      <c r="V22" s="174"/>
      <c r="W22" s="174"/>
      <c r="X22" s="174"/>
      <c r="Y22" s="174"/>
      <c r="Z22" s="174"/>
      <c r="AA22" s="174"/>
      <c r="AB22" s="174"/>
      <c r="AC22" s="174"/>
      <c r="AD22" s="174"/>
      <c r="AE22" s="174"/>
      <c r="AF22" s="174"/>
      <c r="AG22" s="174"/>
      <c r="AH22" s="174"/>
      <c r="AI22" s="174"/>
      <c r="AJ22" s="174"/>
      <c r="AK22" s="174"/>
      <c r="AL22" s="174"/>
      <c r="AM22" s="174"/>
    </row>
    <row r="23" spans="2:39" x14ac:dyDescent="0.2">
      <c r="B23" s="174"/>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174"/>
      <c r="AB23" s="174"/>
      <c r="AC23" s="174"/>
      <c r="AD23" s="174"/>
      <c r="AE23" s="174"/>
      <c r="AF23" s="174"/>
      <c r="AG23" s="174"/>
      <c r="AH23" s="174"/>
      <c r="AI23" s="174"/>
      <c r="AJ23" s="174"/>
      <c r="AK23" s="174"/>
      <c r="AL23" s="174"/>
      <c r="AM23" s="174"/>
    </row>
    <row r="24" spans="2:39" x14ac:dyDescent="0.2">
      <c r="B24" s="174"/>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174"/>
      <c r="AB24" s="174"/>
      <c r="AC24" s="174"/>
      <c r="AD24" s="174"/>
      <c r="AE24" s="174"/>
      <c r="AF24" s="174"/>
      <c r="AG24" s="174"/>
      <c r="AH24" s="174"/>
      <c r="AI24" s="174"/>
      <c r="AJ24" s="174"/>
      <c r="AK24" s="174"/>
      <c r="AL24" s="174"/>
      <c r="AM24" s="174"/>
    </row>
    <row r="25" spans="2:39" x14ac:dyDescent="0.2">
      <c r="B25" s="174"/>
      <c r="C25" s="174"/>
      <c r="D25" s="174"/>
      <c r="E25" s="174"/>
      <c r="F25" s="174"/>
      <c r="G25" s="174"/>
      <c r="H25" s="174"/>
      <c r="I25" s="174"/>
      <c r="J25" s="174"/>
      <c r="K25" s="174"/>
      <c r="L25" s="174"/>
      <c r="M25" s="174"/>
      <c r="N25" s="174"/>
      <c r="O25" s="174"/>
      <c r="P25" s="174"/>
      <c r="Q25" s="174"/>
      <c r="R25" s="174"/>
      <c r="S25" s="174"/>
      <c r="T25" s="174"/>
      <c r="U25" s="174"/>
      <c r="V25" s="174"/>
      <c r="W25" s="174"/>
      <c r="X25" s="174"/>
      <c r="Y25" s="174"/>
      <c r="Z25" s="174"/>
      <c r="AA25" s="174"/>
      <c r="AB25" s="174"/>
      <c r="AC25" s="174"/>
      <c r="AD25" s="174"/>
      <c r="AE25" s="174"/>
      <c r="AF25" s="174"/>
      <c r="AG25" s="174"/>
      <c r="AH25" s="174"/>
      <c r="AI25" s="174"/>
      <c r="AJ25" s="174"/>
      <c r="AK25" s="174"/>
      <c r="AL25" s="174"/>
      <c r="AM25" s="174"/>
    </row>
    <row r="26" spans="2:39" x14ac:dyDescent="0.2">
      <c r="B26" s="174"/>
      <c r="C26" s="174"/>
      <c r="D26" s="174"/>
      <c r="E26" s="174"/>
      <c r="F26" s="174"/>
      <c r="G26" s="174"/>
      <c r="H26" s="174"/>
      <c r="I26" s="174"/>
      <c r="J26" s="174"/>
      <c r="K26" s="174"/>
      <c r="L26" s="174"/>
      <c r="M26" s="174"/>
      <c r="N26" s="174"/>
      <c r="O26" s="174"/>
      <c r="P26" s="174"/>
      <c r="Q26" s="174"/>
      <c r="R26" s="174"/>
      <c r="S26" s="174"/>
      <c r="T26" s="174"/>
      <c r="U26" s="174"/>
      <c r="V26" s="174"/>
      <c r="W26" s="174"/>
      <c r="X26" s="174"/>
      <c r="Y26" s="174"/>
      <c r="Z26" s="174"/>
      <c r="AA26" s="174"/>
      <c r="AB26" s="174"/>
      <c r="AC26" s="174"/>
      <c r="AD26" s="174"/>
      <c r="AE26" s="174"/>
      <c r="AF26" s="174"/>
      <c r="AG26" s="174"/>
      <c r="AH26" s="174"/>
      <c r="AI26" s="174"/>
      <c r="AJ26" s="174"/>
      <c r="AK26" s="174"/>
      <c r="AL26" s="174"/>
      <c r="AM26" s="174"/>
    </row>
    <row r="27" spans="2:39" x14ac:dyDescent="0.2">
      <c r="B27" s="174"/>
      <c r="C27" s="174"/>
      <c r="D27" s="174"/>
      <c r="E27" s="174"/>
      <c r="F27" s="174"/>
      <c r="G27" s="174"/>
      <c r="H27" s="174"/>
      <c r="I27" s="174"/>
      <c r="J27" s="174"/>
      <c r="K27" s="174"/>
      <c r="L27" s="174"/>
      <c r="M27" s="174"/>
      <c r="N27" s="174"/>
      <c r="O27" s="174"/>
      <c r="P27" s="174"/>
      <c r="Q27" s="174"/>
      <c r="R27" s="174"/>
      <c r="S27" s="174"/>
      <c r="T27" s="174"/>
      <c r="U27" s="174"/>
      <c r="V27" s="174"/>
      <c r="W27" s="174"/>
      <c r="X27" s="174"/>
      <c r="Y27" s="174"/>
      <c r="Z27" s="174"/>
      <c r="AA27" s="174"/>
      <c r="AB27" s="174"/>
      <c r="AC27" s="174"/>
      <c r="AD27" s="174"/>
      <c r="AE27" s="174"/>
      <c r="AF27" s="174"/>
      <c r="AG27" s="174"/>
      <c r="AH27" s="174"/>
      <c r="AI27" s="174"/>
      <c r="AJ27" s="174"/>
      <c r="AK27" s="174"/>
      <c r="AL27" s="174"/>
      <c r="AM27" s="174"/>
    </row>
    <row r="28" spans="2:39" x14ac:dyDescent="0.2">
      <c r="B28" s="174"/>
      <c r="C28" s="174"/>
      <c r="D28" s="174"/>
      <c r="E28" s="174"/>
      <c r="F28" s="174"/>
      <c r="G28" s="174"/>
      <c r="H28" s="174"/>
      <c r="I28" s="174"/>
      <c r="J28" s="174"/>
      <c r="K28" s="174"/>
      <c r="L28" s="174"/>
      <c r="M28" s="174"/>
      <c r="N28" s="174"/>
      <c r="O28" s="174"/>
      <c r="P28" s="174"/>
      <c r="Q28" s="174"/>
      <c r="R28" s="174"/>
      <c r="S28" s="174"/>
      <c r="T28" s="174"/>
      <c r="U28" s="174"/>
      <c r="V28" s="174"/>
      <c r="W28" s="174"/>
      <c r="X28" s="174"/>
      <c r="Y28" s="174"/>
      <c r="Z28" s="174"/>
      <c r="AA28" s="174"/>
      <c r="AB28" s="174"/>
      <c r="AC28" s="174"/>
      <c r="AD28" s="174"/>
      <c r="AE28" s="174"/>
      <c r="AF28" s="174"/>
      <c r="AG28" s="174"/>
      <c r="AH28" s="174"/>
      <c r="AI28" s="174"/>
      <c r="AJ28" s="174"/>
      <c r="AK28" s="174"/>
      <c r="AL28" s="174"/>
      <c r="AM28" s="174"/>
    </row>
    <row r="29" spans="2:39" x14ac:dyDescent="0.2">
      <c r="B29" s="174"/>
      <c r="C29" s="174"/>
      <c r="D29" s="174"/>
      <c r="E29" s="174"/>
      <c r="F29" s="174"/>
      <c r="G29" s="174"/>
      <c r="H29" s="174"/>
      <c r="I29" s="174"/>
      <c r="J29" s="174"/>
      <c r="K29" s="174"/>
      <c r="L29" s="174"/>
      <c r="M29" s="174"/>
      <c r="N29" s="174"/>
      <c r="O29" s="174"/>
      <c r="P29" s="174"/>
      <c r="Q29" s="174"/>
      <c r="R29" s="174"/>
      <c r="S29" s="174"/>
      <c r="T29" s="174"/>
      <c r="U29" s="174"/>
      <c r="V29" s="174"/>
      <c r="W29" s="174"/>
      <c r="X29" s="174"/>
      <c r="Y29" s="174"/>
      <c r="Z29" s="174"/>
      <c r="AA29" s="174"/>
      <c r="AB29" s="174"/>
      <c r="AC29" s="174"/>
      <c r="AD29" s="174"/>
      <c r="AE29" s="174"/>
      <c r="AF29" s="174"/>
      <c r="AG29" s="174"/>
      <c r="AH29" s="174"/>
      <c r="AI29" s="174"/>
      <c r="AJ29" s="174"/>
      <c r="AK29" s="174"/>
      <c r="AL29" s="174"/>
      <c r="AM29" s="174"/>
    </row>
    <row r="30" spans="2:39" x14ac:dyDescent="0.2">
      <c r="B30" s="174"/>
      <c r="C30" s="174"/>
      <c r="D30" s="174"/>
      <c r="E30" s="174"/>
      <c r="F30" s="174"/>
      <c r="G30" s="174"/>
      <c r="H30" s="174"/>
      <c r="I30" s="174"/>
      <c r="J30" s="174"/>
      <c r="K30" s="174"/>
      <c r="L30" s="174"/>
      <c r="M30" s="174"/>
      <c r="N30" s="174"/>
      <c r="O30" s="174"/>
      <c r="P30" s="174"/>
      <c r="Q30" s="174"/>
      <c r="R30" s="174"/>
      <c r="S30" s="174"/>
      <c r="T30" s="174"/>
      <c r="U30" s="174"/>
      <c r="V30" s="174"/>
      <c r="W30" s="174"/>
      <c r="X30" s="174"/>
      <c r="Y30" s="174"/>
      <c r="Z30" s="174"/>
      <c r="AA30" s="174"/>
      <c r="AB30" s="174"/>
      <c r="AC30" s="174"/>
      <c r="AD30" s="174"/>
      <c r="AE30" s="174"/>
      <c r="AF30" s="174"/>
      <c r="AG30" s="174"/>
      <c r="AH30" s="174"/>
      <c r="AI30" s="174"/>
      <c r="AJ30" s="174"/>
      <c r="AK30" s="174"/>
      <c r="AL30" s="174"/>
      <c r="AM30" s="174"/>
    </row>
    <row r="31" spans="2:39" x14ac:dyDescent="0.2">
      <c r="B31" s="174"/>
      <c r="C31" s="174"/>
      <c r="D31" s="174"/>
      <c r="E31" s="174"/>
      <c r="F31" s="174"/>
      <c r="G31" s="174"/>
      <c r="H31" s="174"/>
      <c r="I31" s="174"/>
      <c r="J31" s="174"/>
      <c r="K31" s="174"/>
      <c r="L31" s="174"/>
      <c r="M31" s="174"/>
      <c r="N31" s="174"/>
      <c r="O31" s="174"/>
      <c r="P31" s="174"/>
      <c r="Q31" s="174"/>
      <c r="R31" s="174"/>
      <c r="S31" s="174"/>
      <c r="T31" s="174"/>
      <c r="U31" s="174"/>
      <c r="V31" s="174"/>
      <c r="W31" s="174"/>
      <c r="X31" s="174"/>
      <c r="Y31" s="174"/>
      <c r="Z31" s="174"/>
      <c r="AA31" s="174"/>
      <c r="AB31" s="174"/>
      <c r="AC31" s="174"/>
      <c r="AD31" s="174"/>
      <c r="AE31" s="174"/>
      <c r="AF31" s="174"/>
      <c r="AG31" s="174"/>
      <c r="AH31" s="174"/>
      <c r="AI31" s="174"/>
      <c r="AJ31" s="174"/>
      <c r="AK31" s="174"/>
      <c r="AL31" s="174"/>
      <c r="AM31" s="174"/>
    </row>
    <row r="32" spans="2:39" x14ac:dyDescent="0.2">
      <c r="B32" s="174"/>
      <c r="C32" s="174"/>
      <c r="D32" s="174"/>
      <c r="E32" s="174"/>
      <c r="F32" s="174"/>
      <c r="G32" s="174"/>
      <c r="H32" s="174"/>
      <c r="I32" s="174"/>
      <c r="J32" s="174"/>
      <c r="K32" s="174"/>
      <c r="L32" s="174"/>
      <c r="M32" s="174"/>
      <c r="N32" s="174"/>
      <c r="O32" s="174"/>
      <c r="P32" s="174"/>
      <c r="Q32" s="174"/>
      <c r="R32" s="174"/>
      <c r="S32" s="174"/>
      <c r="T32" s="174"/>
      <c r="U32" s="174"/>
      <c r="V32" s="174"/>
      <c r="W32" s="174"/>
      <c r="X32" s="174"/>
      <c r="Y32" s="174"/>
      <c r="Z32" s="174"/>
      <c r="AA32" s="174"/>
      <c r="AB32" s="174"/>
      <c r="AC32" s="174"/>
      <c r="AD32" s="174"/>
      <c r="AE32" s="174"/>
      <c r="AF32" s="174"/>
      <c r="AG32" s="174"/>
      <c r="AH32" s="174"/>
      <c r="AI32" s="174"/>
      <c r="AJ32" s="174"/>
      <c r="AK32" s="174"/>
      <c r="AL32" s="174"/>
      <c r="AM32" s="174"/>
    </row>
    <row r="33" spans="2:39" x14ac:dyDescent="0.2">
      <c r="B33" s="174"/>
      <c r="C33" s="174"/>
      <c r="D33" s="174"/>
      <c r="E33" s="174"/>
      <c r="F33" s="174"/>
      <c r="G33" s="174"/>
      <c r="H33" s="174"/>
      <c r="I33" s="174"/>
      <c r="J33" s="174"/>
      <c r="K33" s="174"/>
      <c r="L33" s="174"/>
      <c r="M33" s="174"/>
      <c r="N33" s="174"/>
      <c r="O33" s="174"/>
      <c r="P33" s="174"/>
      <c r="Q33" s="174"/>
      <c r="R33" s="174"/>
      <c r="S33" s="174"/>
      <c r="T33" s="174"/>
      <c r="U33" s="174"/>
      <c r="V33" s="174"/>
      <c r="W33" s="174"/>
      <c r="X33" s="174"/>
      <c r="Y33" s="174"/>
      <c r="Z33" s="174"/>
      <c r="AA33" s="174"/>
      <c r="AB33" s="174"/>
      <c r="AC33" s="174"/>
      <c r="AD33" s="174"/>
      <c r="AE33" s="174"/>
      <c r="AF33" s="174"/>
      <c r="AG33" s="174"/>
      <c r="AH33" s="174"/>
      <c r="AI33" s="174"/>
      <c r="AJ33" s="174"/>
      <c r="AK33" s="174"/>
      <c r="AL33" s="174"/>
      <c r="AM33" s="174"/>
    </row>
    <row r="34" spans="2:39" x14ac:dyDescent="0.2">
      <c r="B34" s="174"/>
      <c r="C34" s="174"/>
      <c r="D34" s="174"/>
      <c r="E34" s="174"/>
      <c r="F34" s="174"/>
      <c r="G34" s="174"/>
      <c r="H34" s="174"/>
      <c r="I34" s="174"/>
      <c r="J34" s="174"/>
      <c r="K34" s="174"/>
      <c r="L34" s="174"/>
      <c r="M34" s="174"/>
      <c r="N34" s="174"/>
      <c r="O34" s="174"/>
      <c r="P34" s="174"/>
      <c r="Q34" s="174"/>
      <c r="R34" s="174"/>
      <c r="S34" s="174"/>
      <c r="T34" s="174"/>
      <c r="U34" s="174"/>
      <c r="V34" s="174"/>
      <c r="W34" s="174"/>
      <c r="X34" s="174"/>
      <c r="Y34" s="174"/>
      <c r="Z34" s="174"/>
      <c r="AA34" s="174"/>
      <c r="AB34" s="174"/>
      <c r="AC34" s="174"/>
      <c r="AD34" s="174"/>
      <c r="AE34" s="174"/>
      <c r="AF34" s="174"/>
      <c r="AG34" s="174"/>
      <c r="AH34" s="174"/>
      <c r="AI34" s="174"/>
      <c r="AJ34" s="174"/>
      <c r="AK34" s="174"/>
      <c r="AL34" s="174"/>
      <c r="AM34" s="174"/>
    </row>
    <row r="35" spans="2:39" x14ac:dyDescent="0.2">
      <c r="B35" s="174"/>
      <c r="C35" s="174"/>
      <c r="D35" s="174"/>
      <c r="E35" s="174"/>
      <c r="F35" s="174"/>
      <c r="G35" s="174"/>
      <c r="H35" s="174"/>
      <c r="I35" s="174"/>
      <c r="J35" s="174"/>
      <c r="K35" s="174"/>
      <c r="L35" s="174"/>
      <c r="M35" s="174"/>
      <c r="N35" s="174"/>
      <c r="O35" s="174"/>
      <c r="P35" s="174"/>
      <c r="Q35" s="174"/>
      <c r="R35" s="174"/>
      <c r="S35" s="174"/>
      <c r="T35" s="174"/>
      <c r="U35" s="174"/>
      <c r="V35" s="174"/>
      <c r="W35" s="174"/>
      <c r="X35" s="174"/>
      <c r="Y35" s="174"/>
      <c r="Z35" s="174"/>
      <c r="AA35" s="174"/>
      <c r="AB35" s="174"/>
      <c r="AC35" s="174"/>
      <c r="AD35" s="174"/>
      <c r="AE35" s="174"/>
      <c r="AF35" s="174"/>
      <c r="AG35" s="174"/>
      <c r="AH35" s="174"/>
      <c r="AI35" s="174"/>
      <c r="AJ35" s="174"/>
      <c r="AK35" s="174"/>
      <c r="AL35" s="174"/>
      <c r="AM35" s="174"/>
    </row>
    <row r="36" spans="2:39" x14ac:dyDescent="0.2">
      <c r="B36" s="174"/>
      <c r="C36" s="174"/>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4"/>
      <c r="AM36" s="174"/>
    </row>
    <row r="37" spans="2:39" x14ac:dyDescent="0.2">
      <c r="B37" s="174"/>
      <c r="C37" s="174"/>
      <c r="D37" s="174"/>
      <c r="E37" s="174"/>
      <c r="F37" s="174"/>
      <c r="G37" s="174"/>
      <c r="H37" s="174"/>
      <c r="I37" s="174"/>
      <c r="J37" s="174"/>
      <c r="K37" s="174"/>
      <c r="L37" s="174"/>
      <c r="M37" s="174"/>
      <c r="N37" s="174"/>
      <c r="O37" s="174"/>
      <c r="P37" s="174"/>
      <c r="Q37" s="174"/>
      <c r="R37" s="174"/>
      <c r="S37" s="174"/>
      <c r="T37" s="174"/>
      <c r="U37" s="174"/>
      <c r="V37" s="174"/>
      <c r="W37" s="174"/>
      <c r="X37" s="174"/>
      <c r="Y37" s="174"/>
      <c r="Z37" s="174"/>
      <c r="AA37" s="174"/>
      <c r="AB37" s="174"/>
      <c r="AC37" s="174"/>
      <c r="AD37" s="174"/>
      <c r="AE37" s="174"/>
      <c r="AF37" s="174"/>
      <c r="AG37" s="174"/>
      <c r="AH37" s="174"/>
      <c r="AI37" s="174"/>
      <c r="AJ37" s="174"/>
      <c r="AK37" s="174"/>
      <c r="AL37" s="174"/>
      <c r="AM37" s="174"/>
    </row>
    <row r="38" spans="2:39" x14ac:dyDescent="0.2">
      <c r="B38" s="174"/>
      <c r="C38" s="174"/>
      <c r="D38" s="174"/>
      <c r="E38" s="174"/>
      <c r="F38" s="174"/>
      <c r="G38" s="174"/>
      <c r="H38" s="174"/>
      <c r="I38" s="174"/>
      <c r="J38" s="174"/>
      <c r="K38" s="174"/>
      <c r="L38" s="174"/>
      <c r="M38" s="174"/>
      <c r="N38" s="174"/>
      <c r="O38" s="174"/>
      <c r="P38" s="174"/>
      <c r="Q38" s="174"/>
      <c r="R38" s="174"/>
      <c r="S38" s="174"/>
      <c r="T38" s="174"/>
      <c r="U38" s="174"/>
      <c r="V38" s="174"/>
      <c r="W38" s="174"/>
      <c r="X38" s="174"/>
      <c r="Y38" s="174"/>
      <c r="Z38" s="174"/>
      <c r="AA38" s="174"/>
      <c r="AB38" s="174"/>
      <c r="AC38" s="174"/>
      <c r="AD38" s="174"/>
      <c r="AE38" s="174"/>
      <c r="AF38" s="174"/>
      <c r="AG38" s="174"/>
      <c r="AH38" s="174"/>
      <c r="AI38" s="174"/>
      <c r="AJ38" s="174"/>
      <c r="AK38" s="174"/>
      <c r="AL38" s="174"/>
      <c r="AM38" s="174"/>
    </row>
    <row r="39" spans="2:39" x14ac:dyDescent="0.2">
      <c r="B39" s="174"/>
      <c r="C39" s="174"/>
      <c r="D39" s="174"/>
      <c r="E39" s="174"/>
      <c r="F39" s="174"/>
      <c r="G39" s="174"/>
      <c r="H39" s="174"/>
      <c r="I39" s="174"/>
      <c r="J39" s="174"/>
      <c r="K39" s="174"/>
      <c r="L39" s="174"/>
      <c r="M39" s="174"/>
      <c r="N39" s="174"/>
      <c r="O39" s="174"/>
      <c r="P39" s="174"/>
      <c r="Q39" s="174"/>
      <c r="R39" s="174"/>
      <c r="S39" s="174"/>
      <c r="T39" s="174"/>
      <c r="U39" s="174"/>
      <c r="V39" s="174"/>
      <c r="W39" s="174"/>
      <c r="X39" s="174"/>
      <c r="Y39" s="174"/>
      <c r="Z39" s="174"/>
      <c r="AA39" s="174"/>
      <c r="AB39" s="174"/>
      <c r="AC39" s="174"/>
      <c r="AD39" s="174"/>
      <c r="AE39" s="174"/>
      <c r="AF39" s="174"/>
      <c r="AG39" s="174"/>
      <c r="AH39" s="174"/>
      <c r="AI39" s="174"/>
      <c r="AJ39" s="174"/>
      <c r="AK39" s="174"/>
      <c r="AL39" s="174"/>
      <c r="AM39" s="174"/>
    </row>
    <row r="40" spans="2:39" x14ac:dyDescent="0.2">
      <c r="B40" s="174"/>
      <c r="C40" s="174"/>
      <c r="D40" s="174"/>
      <c r="E40" s="174"/>
      <c r="F40" s="174"/>
      <c r="G40" s="174"/>
      <c r="H40" s="174"/>
      <c r="I40" s="174"/>
      <c r="J40" s="174"/>
      <c r="K40" s="174"/>
      <c r="L40" s="174"/>
      <c r="M40" s="174"/>
      <c r="N40" s="174"/>
      <c r="O40" s="174"/>
      <c r="P40" s="174"/>
      <c r="Q40" s="174"/>
      <c r="R40" s="174"/>
      <c r="S40" s="174"/>
      <c r="T40" s="174"/>
      <c r="U40" s="174"/>
      <c r="V40" s="174"/>
      <c r="W40" s="174"/>
      <c r="X40" s="174"/>
      <c r="Y40" s="174"/>
      <c r="Z40" s="174"/>
      <c r="AA40" s="174"/>
      <c r="AB40" s="174"/>
      <c r="AC40" s="174"/>
      <c r="AD40" s="174"/>
      <c r="AE40" s="174"/>
      <c r="AF40" s="174"/>
      <c r="AG40" s="174"/>
      <c r="AH40" s="174"/>
      <c r="AI40" s="174"/>
      <c r="AJ40" s="174"/>
      <c r="AK40" s="174"/>
      <c r="AL40" s="174"/>
      <c r="AM40" s="174"/>
    </row>
    <row r="41" spans="2:39" x14ac:dyDescent="0.2">
      <c r="B41" s="174"/>
      <c r="C41" s="174"/>
      <c r="D41" s="174"/>
      <c r="E41" s="174"/>
      <c r="F41" s="174"/>
      <c r="G41" s="174"/>
      <c r="H41" s="174"/>
      <c r="I41" s="174"/>
      <c r="J41" s="174"/>
      <c r="K41" s="174"/>
      <c r="L41" s="174"/>
      <c r="M41" s="174"/>
      <c r="N41" s="174"/>
      <c r="O41" s="174"/>
      <c r="P41" s="174"/>
      <c r="Q41" s="174"/>
      <c r="R41" s="174"/>
      <c r="S41" s="174"/>
      <c r="T41" s="174"/>
      <c r="U41" s="174"/>
      <c r="V41" s="174"/>
      <c r="W41" s="174"/>
      <c r="X41" s="174"/>
      <c r="Y41" s="174"/>
      <c r="Z41" s="174"/>
      <c r="AA41" s="174"/>
      <c r="AB41" s="174"/>
      <c r="AC41" s="174"/>
      <c r="AD41" s="174"/>
      <c r="AE41" s="174"/>
      <c r="AF41" s="174"/>
      <c r="AG41" s="174"/>
      <c r="AH41" s="174"/>
      <c r="AI41" s="174"/>
      <c r="AJ41" s="174"/>
      <c r="AK41" s="174"/>
      <c r="AL41" s="174"/>
      <c r="AM41" s="174"/>
    </row>
    <row r="42" spans="2:39" x14ac:dyDescent="0.2">
      <c r="B42" s="174"/>
      <c r="C42" s="174"/>
      <c r="D42" s="174"/>
      <c r="E42" s="174"/>
      <c r="F42" s="174"/>
      <c r="G42" s="174"/>
      <c r="H42" s="174"/>
      <c r="I42" s="174"/>
      <c r="J42" s="174"/>
      <c r="K42" s="174"/>
      <c r="L42" s="174"/>
      <c r="M42" s="174"/>
      <c r="N42" s="174"/>
      <c r="O42" s="174"/>
      <c r="P42" s="174"/>
      <c r="Q42" s="174"/>
      <c r="R42" s="174"/>
      <c r="S42" s="174"/>
      <c r="T42" s="174"/>
      <c r="U42" s="174"/>
      <c r="V42" s="174"/>
      <c r="W42" s="174"/>
      <c r="X42" s="174"/>
      <c r="Y42" s="174"/>
      <c r="Z42" s="174"/>
      <c r="AA42" s="174"/>
      <c r="AB42" s="174"/>
      <c r="AC42" s="174"/>
      <c r="AD42" s="174"/>
      <c r="AE42" s="174"/>
      <c r="AF42" s="174"/>
      <c r="AG42" s="174"/>
      <c r="AH42" s="174"/>
      <c r="AI42" s="174"/>
      <c r="AJ42" s="174"/>
      <c r="AK42" s="174"/>
      <c r="AL42" s="174"/>
      <c r="AM42" s="174"/>
    </row>
    <row r="43" spans="2:39" x14ac:dyDescent="0.2">
      <c r="B43" s="174"/>
      <c r="C43" s="174"/>
      <c r="D43" s="174"/>
      <c r="E43" s="174"/>
      <c r="F43" s="174"/>
      <c r="G43" s="174"/>
      <c r="H43" s="174"/>
      <c r="I43" s="174"/>
      <c r="J43" s="174"/>
      <c r="K43" s="174"/>
      <c r="L43" s="174"/>
      <c r="M43" s="174"/>
      <c r="N43" s="174"/>
      <c r="O43" s="174"/>
      <c r="P43" s="174"/>
      <c r="Q43" s="174"/>
      <c r="R43" s="174"/>
      <c r="S43" s="174"/>
      <c r="T43" s="174"/>
      <c r="U43" s="174"/>
      <c r="V43" s="174"/>
      <c r="W43" s="174"/>
      <c r="X43" s="174"/>
      <c r="Y43" s="174"/>
      <c r="Z43" s="174"/>
      <c r="AA43" s="174"/>
      <c r="AB43" s="174"/>
      <c r="AC43" s="174"/>
      <c r="AD43" s="174"/>
      <c r="AE43" s="174"/>
      <c r="AF43" s="174"/>
      <c r="AG43" s="174"/>
      <c r="AH43" s="174"/>
      <c r="AI43" s="174"/>
      <c r="AJ43" s="174"/>
      <c r="AK43" s="174"/>
      <c r="AL43" s="174"/>
      <c r="AM43" s="174"/>
    </row>
    <row r="44" spans="2:39" x14ac:dyDescent="0.2">
      <c r="B44" s="174"/>
      <c r="C44" s="174"/>
      <c r="D44" s="174"/>
      <c r="E44" s="174"/>
      <c r="F44" s="174"/>
      <c r="G44" s="174"/>
      <c r="H44" s="174"/>
      <c r="I44" s="174"/>
      <c r="J44" s="174"/>
      <c r="K44" s="174"/>
      <c r="L44" s="174"/>
      <c r="M44" s="174"/>
      <c r="N44" s="174"/>
      <c r="O44" s="174"/>
      <c r="P44" s="174"/>
      <c r="Q44" s="174"/>
      <c r="R44" s="174"/>
      <c r="S44" s="174"/>
      <c r="T44" s="174"/>
      <c r="U44" s="174"/>
      <c r="V44" s="174"/>
      <c r="W44" s="174"/>
      <c r="X44" s="174"/>
      <c r="Y44" s="174"/>
      <c r="Z44" s="174"/>
      <c r="AA44" s="174"/>
      <c r="AB44" s="174"/>
      <c r="AC44" s="174"/>
      <c r="AD44" s="174"/>
      <c r="AE44" s="174"/>
      <c r="AF44" s="174"/>
      <c r="AG44" s="174"/>
      <c r="AH44" s="174"/>
      <c r="AI44" s="174"/>
      <c r="AJ44" s="174"/>
      <c r="AK44" s="174"/>
      <c r="AL44" s="174"/>
      <c r="AM44" s="174"/>
    </row>
    <row r="45" spans="2:39" x14ac:dyDescent="0.2">
      <c r="B45" s="174"/>
      <c r="C45" s="174"/>
      <c r="D45" s="174"/>
      <c r="E45" s="174"/>
      <c r="F45" s="174"/>
      <c r="G45" s="174"/>
      <c r="H45" s="174"/>
      <c r="I45" s="174"/>
      <c r="J45" s="174"/>
      <c r="K45" s="174"/>
      <c r="L45" s="174"/>
      <c r="M45" s="174"/>
      <c r="N45" s="174"/>
      <c r="O45" s="174"/>
      <c r="P45" s="174"/>
      <c r="Q45" s="174"/>
      <c r="R45" s="174"/>
      <c r="S45" s="174"/>
      <c r="T45" s="174"/>
      <c r="U45" s="174"/>
      <c r="V45" s="174"/>
      <c r="W45" s="174"/>
      <c r="X45" s="174"/>
      <c r="Y45" s="174"/>
      <c r="Z45" s="174"/>
      <c r="AA45" s="174"/>
      <c r="AB45" s="174"/>
      <c r="AC45" s="174"/>
      <c r="AD45" s="174"/>
      <c r="AE45" s="174"/>
      <c r="AF45" s="174"/>
      <c r="AG45" s="174"/>
      <c r="AH45" s="174"/>
      <c r="AI45" s="174"/>
      <c r="AJ45" s="174"/>
      <c r="AK45" s="174"/>
      <c r="AL45" s="174"/>
      <c r="AM45" s="174"/>
    </row>
    <row r="46" spans="2:39" x14ac:dyDescent="0.2">
      <c r="B46" s="174"/>
      <c r="C46" s="174"/>
      <c r="D46" s="174"/>
      <c r="E46" s="174"/>
      <c r="F46" s="174"/>
      <c r="G46" s="174"/>
      <c r="H46" s="174"/>
      <c r="I46" s="174"/>
      <c r="J46" s="174"/>
      <c r="K46" s="174"/>
      <c r="L46" s="174"/>
      <c r="M46" s="174"/>
      <c r="N46" s="174"/>
      <c r="O46" s="174"/>
      <c r="P46" s="174"/>
      <c r="Q46" s="174"/>
      <c r="R46" s="174"/>
      <c r="S46" s="174"/>
      <c r="T46" s="174"/>
      <c r="U46" s="174"/>
      <c r="V46" s="174"/>
      <c r="W46" s="174"/>
      <c r="X46" s="174"/>
      <c r="Y46" s="174"/>
      <c r="Z46" s="174"/>
      <c r="AA46" s="174"/>
      <c r="AB46" s="174"/>
      <c r="AC46" s="174"/>
      <c r="AD46" s="174"/>
      <c r="AE46" s="174"/>
      <c r="AF46" s="174"/>
      <c r="AG46" s="174"/>
      <c r="AH46" s="174"/>
      <c r="AI46" s="174"/>
      <c r="AJ46" s="174"/>
      <c r="AK46" s="174"/>
      <c r="AL46" s="174"/>
      <c r="AM46" s="174"/>
    </row>
    <row r="47" spans="2:39" x14ac:dyDescent="0.2">
      <c r="B47" s="174"/>
      <c r="C47" s="174"/>
      <c r="D47" s="174"/>
      <c r="E47" s="174"/>
      <c r="F47" s="174"/>
      <c r="G47" s="174"/>
      <c r="H47" s="174"/>
      <c r="I47" s="174"/>
      <c r="J47" s="174"/>
      <c r="K47" s="174"/>
      <c r="L47" s="174"/>
      <c r="M47" s="174"/>
      <c r="N47" s="174"/>
      <c r="O47" s="174"/>
      <c r="P47" s="174"/>
      <c r="Q47" s="174"/>
      <c r="R47" s="174"/>
      <c r="S47" s="174"/>
      <c r="T47" s="174"/>
      <c r="U47" s="174"/>
      <c r="V47" s="174"/>
      <c r="W47" s="174"/>
      <c r="X47" s="174"/>
      <c r="Y47" s="174"/>
      <c r="Z47" s="174"/>
      <c r="AA47" s="174"/>
      <c r="AB47" s="174"/>
      <c r="AC47" s="174"/>
      <c r="AD47" s="174"/>
      <c r="AE47" s="174"/>
      <c r="AF47" s="174"/>
      <c r="AG47" s="174"/>
      <c r="AH47" s="174"/>
      <c r="AI47" s="174"/>
      <c r="AJ47" s="174"/>
      <c r="AK47" s="174"/>
      <c r="AL47" s="174"/>
      <c r="AM47" s="174"/>
    </row>
    <row r="48" spans="2:39" x14ac:dyDescent="0.2">
      <c r="B48" s="174"/>
      <c r="C48" s="174"/>
      <c r="D48" s="174"/>
      <c r="E48" s="174"/>
      <c r="F48" s="174"/>
      <c r="G48" s="174"/>
      <c r="H48" s="174"/>
      <c r="I48" s="174"/>
      <c r="J48" s="174"/>
      <c r="K48" s="174"/>
      <c r="L48" s="174"/>
      <c r="M48" s="174"/>
      <c r="N48" s="174"/>
      <c r="O48" s="174"/>
      <c r="P48" s="174"/>
      <c r="Q48" s="174"/>
      <c r="R48" s="174"/>
      <c r="S48" s="174"/>
      <c r="T48" s="174"/>
      <c r="U48" s="174"/>
      <c r="V48" s="174"/>
      <c r="W48" s="174"/>
      <c r="X48" s="174"/>
      <c r="Y48" s="174"/>
      <c r="Z48" s="174"/>
      <c r="AA48" s="174"/>
      <c r="AB48" s="174"/>
      <c r="AC48" s="174"/>
      <c r="AD48" s="174"/>
      <c r="AE48" s="174"/>
      <c r="AF48" s="174"/>
      <c r="AG48" s="174"/>
      <c r="AH48" s="174"/>
      <c r="AI48" s="174"/>
      <c r="AJ48" s="174"/>
      <c r="AK48" s="174"/>
      <c r="AL48" s="174"/>
      <c r="AM48" s="174"/>
    </row>
    <row r="49" spans="2:39" x14ac:dyDescent="0.2">
      <c r="B49" s="174"/>
      <c r="C49" s="174"/>
      <c r="D49" s="174"/>
      <c r="E49" s="174"/>
      <c r="F49" s="174"/>
      <c r="G49" s="174"/>
      <c r="H49" s="174"/>
      <c r="I49" s="174"/>
      <c r="J49" s="174"/>
      <c r="K49" s="174"/>
      <c r="L49" s="174"/>
      <c r="M49" s="174"/>
      <c r="N49" s="174"/>
      <c r="O49" s="174"/>
      <c r="P49" s="174"/>
      <c r="Q49" s="174"/>
      <c r="R49" s="174"/>
      <c r="S49" s="174"/>
      <c r="T49" s="174"/>
      <c r="U49" s="174"/>
      <c r="V49" s="174"/>
      <c r="W49" s="174"/>
      <c r="X49" s="174"/>
      <c r="Y49" s="174"/>
      <c r="Z49" s="174"/>
      <c r="AA49" s="174"/>
      <c r="AB49" s="174"/>
      <c r="AC49" s="174"/>
      <c r="AD49" s="174"/>
      <c r="AE49" s="174"/>
      <c r="AF49" s="174"/>
      <c r="AG49" s="174"/>
      <c r="AH49" s="174"/>
      <c r="AI49" s="174"/>
      <c r="AJ49" s="174"/>
      <c r="AK49" s="174"/>
      <c r="AL49" s="174"/>
      <c r="AM49" s="174"/>
    </row>
    <row r="50" spans="2:39" x14ac:dyDescent="0.2">
      <c r="B50" s="174"/>
      <c r="C50" s="174"/>
      <c r="D50" s="174"/>
      <c r="E50" s="174"/>
      <c r="F50" s="174"/>
      <c r="G50" s="174"/>
      <c r="H50" s="174"/>
      <c r="I50" s="174"/>
      <c r="J50" s="174"/>
      <c r="K50" s="174"/>
      <c r="L50" s="174"/>
      <c r="M50" s="174"/>
      <c r="N50" s="174"/>
      <c r="O50" s="174"/>
      <c r="P50" s="174"/>
      <c r="Q50" s="174"/>
      <c r="R50" s="174"/>
      <c r="S50" s="174"/>
      <c r="T50" s="174"/>
      <c r="U50" s="174"/>
      <c r="V50" s="174"/>
      <c r="W50" s="174"/>
      <c r="X50" s="174"/>
      <c r="Y50" s="174"/>
      <c r="Z50" s="174"/>
      <c r="AA50" s="174"/>
      <c r="AB50" s="174"/>
      <c r="AC50" s="174"/>
      <c r="AD50" s="174"/>
      <c r="AE50" s="174"/>
      <c r="AF50" s="174"/>
      <c r="AG50" s="174"/>
      <c r="AH50" s="174"/>
      <c r="AI50" s="174"/>
      <c r="AJ50" s="174"/>
      <c r="AK50" s="174"/>
      <c r="AL50" s="174"/>
      <c r="AM50" s="174"/>
    </row>
    <row r="51" spans="2:39" x14ac:dyDescent="0.2">
      <c r="B51" s="174"/>
      <c r="C51" s="174"/>
      <c r="D51" s="174"/>
      <c r="E51" s="174"/>
      <c r="F51" s="174"/>
      <c r="G51" s="174"/>
      <c r="H51" s="174"/>
      <c r="I51" s="174"/>
      <c r="J51" s="174"/>
      <c r="K51" s="174"/>
      <c r="L51" s="174"/>
      <c r="M51" s="174"/>
      <c r="N51" s="174"/>
      <c r="O51" s="174"/>
      <c r="P51" s="174"/>
      <c r="Q51" s="174"/>
      <c r="R51" s="174"/>
      <c r="S51" s="174"/>
      <c r="T51" s="174"/>
      <c r="U51" s="174"/>
      <c r="V51" s="174"/>
      <c r="W51" s="174"/>
      <c r="X51" s="174"/>
      <c r="Y51" s="174"/>
      <c r="Z51" s="174"/>
      <c r="AA51" s="174"/>
      <c r="AB51" s="174"/>
      <c r="AC51" s="174"/>
      <c r="AD51" s="174"/>
      <c r="AE51" s="174"/>
      <c r="AF51" s="174"/>
      <c r="AG51" s="174"/>
      <c r="AH51" s="174"/>
      <c r="AI51" s="174"/>
      <c r="AJ51" s="174"/>
      <c r="AK51" s="174"/>
      <c r="AL51" s="174"/>
      <c r="AM51" s="174"/>
    </row>
    <row r="52" spans="2:39" x14ac:dyDescent="0.2">
      <c r="B52" s="174"/>
      <c r="C52" s="174"/>
      <c r="D52" s="174"/>
      <c r="E52" s="174"/>
      <c r="F52" s="174"/>
      <c r="G52" s="174"/>
      <c r="H52" s="174"/>
      <c r="I52" s="174"/>
      <c r="J52" s="174"/>
      <c r="K52" s="174"/>
      <c r="L52" s="174"/>
      <c r="M52" s="174"/>
      <c r="N52" s="174"/>
      <c r="O52" s="174"/>
      <c r="P52" s="174"/>
      <c r="Q52" s="174"/>
      <c r="R52" s="174"/>
      <c r="S52" s="174"/>
      <c r="T52" s="174"/>
      <c r="U52" s="174"/>
      <c r="V52" s="174"/>
      <c r="W52" s="174"/>
      <c r="X52" s="174"/>
      <c r="Y52" s="174"/>
      <c r="Z52" s="174"/>
      <c r="AA52" s="174"/>
      <c r="AB52" s="174"/>
      <c r="AC52" s="174"/>
      <c r="AD52" s="174"/>
      <c r="AE52" s="174"/>
      <c r="AF52" s="174"/>
      <c r="AG52" s="174"/>
      <c r="AH52" s="174"/>
      <c r="AI52" s="174"/>
      <c r="AJ52" s="174"/>
      <c r="AK52" s="174"/>
      <c r="AL52" s="174"/>
      <c r="AM52" s="174"/>
    </row>
    <row r="53" spans="2:39" x14ac:dyDescent="0.2">
      <c r="B53" s="174"/>
      <c r="C53" s="174"/>
      <c r="D53" s="174"/>
      <c r="E53" s="174"/>
      <c r="F53" s="174"/>
      <c r="G53" s="174"/>
      <c r="H53" s="174"/>
      <c r="I53" s="174"/>
      <c r="J53" s="174"/>
      <c r="K53" s="174"/>
      <c r="L53" s="174"/>
      <c r="M53" s="174"/>
      <c r="N53" s="174"/>
      <c r="O53" s="174"/>
      <c r="P53" s="174"/>
      <c r="Q53" s="174"/>
      <c r="R53" s="174"/>
      <c r="S53" s="174"/>
      <c r="T53" s="174"/>
      <c r="U53" s="174"/>
      <c r="V53" s="174"/>
      <c r="W53" s="174"/>
      <c r="X53" s="174"/>
      <c r="Y53" s="174"/>
      <c r="Z53" s="174"/>
      <c r="AA53" s="174"/>
      <c r="AB53" s="174"/>
      <c r="AC53" s="174"/>
      <c r="AD53" s="174"/>
      <c r="AE53" s="174"/>
      <c r="AF53" s="174"/>
      <c r="AG53" s="174"/>
      <c r="AH53" s="174"/>
      <c r="AI53" s="174"/>
      <c r="AJ53" s="174"/>
      <c r="AK53" s="174"/>
      <c r="AL53" s="174"/>
      <c r="AM53" s="174"/>
    </row>
    <row r="54" spans="2:39" x14ac:dyDescent="0.2">
      <c r="B54" s="174"/>
      <c r="C54" s="174"/>
      <c r="D54" s="174"/>
      <c r="E54" s="174"/>
      <c r="F54" s="174"/>
      <c r="G54" s="174"/>
      <c r="H54" s="174"/>
      <c r="I54" s="174"/>
      <c r="J54" s="174"/>
      <c r="K54" s="174"/>
      <c r="L54" s="174"/>
      <c r="M54" s="174"/>
      <c r="N54" s="174"/>
      <c r="O54" s="174"/>
      <c r="P54" s="174"/>
      <c r="Q54" s="174"/>
      <c r="R54" s="174"/>
      <c r="S54" s="174"/>
      <c r="T54" s="174"/>
      <c r="U54" s="174"/>
      <c r="V54" s="174"/>
      <c r="W54" s="174"/>
      <c r="X54" s="174"/>
      <c r="Y54" s="174"/>
      <c r="Z54" s="174"/>
      <c r="AA54" s="174"/>
      <c r="AB54" s="174"/>
      <c r="AC54" s="174"/>
      <c r="AD54" s="174"/>
      <c r="AE54" s="174"/>
      <c r="AF54" s="174"/>
      <c r="AG54" s="174"/>
      <c r="AH54" s="174"/>
      <c r="AI54" s="174"/>
      <c r="AJ54" s="174"/>
      <c r="AK54" s="174"/>
      <c r="AL54" s="174"/>
      <c r="AM54" s="174"/>
    </row>
    <row r="55" spans="2:39" x14ac:dyDescent="0.2">
      <c r="B55" s="174"/>
      <c r="C55" s="174"/>
      <c r="D55" s="174"/>
      <c r="E55" s="174"/>
      <c r="F55" s="174"/>
      <c r="G55" s="174"/>
      <c r="H55" s="174"/>
      <c r="I55" s="174"/>
      <c r="J55" s="174"/>
      <c r="K55" s="174"/>
      <c r="L55" s="174"/>
      <c r="M55" s="174"/>
      <c r="N55" s="174"/>
      <c r="O55" s="174"/>
      <c r="P55" s="174"/>
      <c r="Q55" s="174"/>
      <c r="R55" s="174"/>
      <c r="S55" s="174"/>
      <c r="T55" s="174"/>
      <c r="U55" s="174"/>
      <c r="V55" s="174"/>
      <c r="W55" s="174"/>
      <c r="X55" s="174"/>
      <c r="Y55" s="174"/>
      <c r="Z55" s="174"/>
      <c r="AA55" s="174"/>
      <c r="AB55" s="174"/>
      <c r="AC55" s="174"/>
      <c r="AD55" s="174"/>
      <c r="AE55" s="174"/>
      <c r="AF55" s="174"/>
      <c r="AG55" s="174"/>
      <c r="AH55" s="174"/>
      <c r="AI55" s="174"/>
      <c r="AJ55" s="174"/>
      <c r="AK55" s="174"/>
      <c r="AL55" s="174"/>
      <c r="AM55" s="174"/>
    </row>
    <row r="56" spans="2:39" x14ac:dyDescent="0.2">
      <c r="B56" s="174"/>
      <c r="C56" s="174"/>
      <c r="D56" s="174"/>
      <c r="E56" s="174"/>
      <c r="F56" s="174"/>
      <c r="G56" s="174"/>
      <c r="H56" s="174"/>
      <c r="I56" s="174"/>
      <c r="J56" s="174"/>
      <c r="K56" s="174"/>
      <c r="L56" s="174"/>
      <c r="M56" s="174"/>
      <c r="N56" s="174"/>
      <c r="O56" s="174"/>
      <c r="P56" s="174"/>
      <c r="Q56" s="174"/>
      <c r="R56" s="174"/>
      <c r="S56" s="174"/>
      <c r="T56" s="174"/>
      <c r="U56" s="174"/>
      <c r="V56" s="174"/>
      <c r="W56" s="174"/>
      <c r="X56" s="174"/>
      <c r="Y56" s="174"/>
      <c r="Z56" s="174"/>
      <c r="AA56" s="174"/>
      <c r="AB56" s="174"/>
      <c r="AC56" s="174"/>
      <c r="AD56" s="174"/>
      <c r="AE56" s="174"/>
      <c r="AF56" s="174"/>
      <c r="AG56" s="174"/>
      <c r="AH56" s="174"/>
      <c r="AI56" s="174"/>
      <c r="AJ56" s="174"/>
      <c r="AK56" s="174"/>
      <c r="AL56" s="174"/>
      <c r="AM56" s="174"/>
    </row>
    <row r="57" spans="2:39" x14ac:dyDescent="0.2">
      <c r="B57" s="174"/>
      <c r="C57" s="174"/>
      <c r="D57" s="174"/>
      <c r="E57" s="174"/>
      <c r="F57" s="174"/>
      <c r="G57" s="174"/>
      <c r="H57" s="174"/>
      <c r="I57" s="174"/>
      <c r="J57" s="174"/>
      <c r="K57" s="174"/>
      <c r="L57" s="174"/>
      <c r="M57" s="174"/>
      <c r="N57" s="174"/>
      <c r="O57" s="174"/>
      <c r="P57" s="174"/>
      <c r="Q57" s="174"/>
      <c r="R57" s="174"/>
      <c r="S57" s="174"/>
      <c r="T57" s="174"/>
      <c r="U57" s="174"/>
      <c r="V57" s="174"/>
      <c r="W57" s="174"/>
      <c r="X57" s="174"/>
      <c r="Y57" s="174"/>
      <c r="Z57" s="174"/>
      <c r="AA57" s="174"/>
      <c r="AB57" s="174"/>
      <c r="AC57" s="174"/>
      <c r="AD57" s="174"/>
      <c r="AE57" s="174"/>
      <c r="AF57" s="174"/>
      <c r="AG57" s="174"/>
      <c r="AH57" s="174"/>
      <c r="AI57" s="174"/>
      <c r="AJ57" s="174"/>
      <c r="AK57" s="174"/>
      <c r="AL57" s="174"/>
      <c r="AM57" s="174"/>
    </row>
    <row r="58" spans="2:39" x14ac:dyDescent="0.2">
      <c r="B58" s="174"/>
      <c r="C58" s="174"/>
      <c r="D58" s="174"/>
      <c r="E58" s="174"/>
      <c r="F58" s="174"/>
      <c r="G58" s="174"/>
      <c r="H58" s="174"/>
      <c r="I58" s="174"/>
      <c r="J58" s="174"/>
      <c r="K58" s="174"/>
      <c r="L58" s="174"/>
      <c r="M58" s="174"/>
      <c r="N58" s="174"/>
      <c r="O58" s="174"/>
      <c r="P58" s="174"/>
      <c r="Q58" s="174"/>
      <c r="R58" s="174"/>
      <c r="S58" s="174"/>
      <c r="T58" s="174"/>
      <c r="U58" s="174"/>
      <c r="V58" s="174"/>
      <c r="W58" s="174"/>
      <c r="X58" s="174"/>
      <c r="Y58" s="174"/>
      <c r="Z58" s="174"/>
      <c r="AA58" s="174"/>
      <c r="AB58" s="174"/>
      <c r="AC58" s="174"/>
      <c r="AD58" s="174"/>
      <c r="AE58" s="174"/>
      <c r="AF58" s="174"/>
      <c r="AG58" s="174"/>
      <c r="AH58" s="174"/>
      <c r="AI58" s="174"/>
      <c r="AJ58" s="174"/>
      <c r="AK58" s="174"/>
      <c r="AL58" s="174"/>
      <c r="AM58" s="174"/>
    </row>
    <row r="59" spans="2:39" x14ac:dyDescent="0.2">
      <c r="B59" s="174"/>
      <c r="C59" s="174"/>
      <c r="D59" s="174"/>
      <c r="E59" s="174"/>
      <c r="F59" s="174"/>
      <c r="G59" s="174"/>
      <c r="H59" s="174"/>
      <c r="I59" s="174"/>
      <c r="J59" s="174"/>
      <c r="K59" s="174"/>
      <c r="L59" s="174"/>
      <c r="M59" s="174"/>
      <c r="N59" s="174"/>
      <c r="O59" s="174"/>
      <c r="P59" s="174"/>
      <c r="Q59" s="174"/>
      <c r="R59" s="174"/>
      <c r="S59" s="174"/>
      <c r="T59" s="174"/>
      <c r="U59" s="174"/>
      <c r="V59" s="174"/>
      <c r="W59" s="174"/>
      <c r="X59" s="174"/>
      <c r="Y59" s="174"/>
      <c r="Z59" s="174"/>
      <c r="AA59" s="174"/>
      <c r="AB59" s="174"/>
      <c r="AC59" s="174"/>
      <c r="AD59" s="174"/>
      <c r="AE59" s="174"/>
      <c r="AF59" s="174"/>
      <c r="AG59" s="174"/>
      <c r="AH59" s="174"/>
      <c r="AI59" s="174"/>
      <c r="AJ59" s="174"/>
      <c r="AK59" s="174"/>
      <c r="AL59" s="174"/>
      <c r="AM59" s="174"/>
    </row>
    <row r="60" spans="2:39" x14ac:dyDescent="0.2">
      <c r="B60" s="174"/>
      <c r="C60" s="174"/>
      <c r="D60" s="174"/>
      <c r="E60" s="174"/>
      <c r="F60" s="174"/>
      <c r="G60" s="174"/>
      <c r="H60" s="174"/>
      <c r="I60" s="174"/>
      <c r="J60" s="174"/>
      <c r="K60" s="174"/>
      <c r="L60" s="174"/>
      <c r="M60" s="174"/>
      <c r="N60" s="174"/>
      <c r="O60" s="174"/>
      <c r="P60" s="174"/>
      <c r="Q60" s="174"/>
      <c r="R60" s="174"/>
      <c r="S60" s="174"/>
      <c r="T60" s="174"/>
      <c r="U60" s="174"/>
      <c r="V60" s="174"/>
      <c r="W60" s="174"/>
      <c r="X60" s="174"/>
      <c r="Y60" s="174"/>
      <c r="Z60" s="174"/>
      <c r="AA60" s="174"/>
      <c r="AB60" s="174"/>
      <c r="AC60" s="174"/>
      <c r="AD60" s="174"/>
      <c r="AE60" s="174"/>
      <c r="AF60" s="174"/>
      <c r="AG60" s="174"/>
      <c r="AH60" s="174"/>
      <c r="AI60" s="174"/>
      <c r="AJ60" s="174"/>
      <c r="AK60" s="174"/>
      <c r="AL60" s="174"/>
      <c r="AM60" s="174"/>
    </row>
    <row r="61" spans="2:39" x14ac:dyDescent="0.2">
      <c r="B61" s="174"/>
      <c r="C61" s="174"/>
      <c r="D61" s="174"/>
      <c r="E61" s="174"/>
      <c r="F61" s="174"/>
      <c r="G61" s="174"/>
      <c r="H61" s="174"/>
      <c r="I61" s="174"/>
      <c r="J61" s="174"/>
      <c r="K61" s="174"/>
      <c r="L61" s="174"/>
      <c r="M61" s="174"/>
      <c r="N61" s="174"/>
      <c r="O61" s="174"/>
      <c r="P61" s="174"/>
      <c r="Q61" s="174"/>
      <c r="R61" s="174"/>
      <c r="S61" s="174"/>
      <c r="T61" s="174"/>
      <c r="U61" s="174"/>
      <c r="V61" s="174"/>
      <c r="W61" s="174"/>
      <c r="X61" s="174"/>
      <c r="Y61" s="174"/>
      <c r="Z61" s="174"/>
      <c r="AA61" s="174"/>
      <c r="AB61" s="174"/>
      <c r="AC61" s="174"/>
      <c r="AD61" s="174"/>
      <c r="AE61" s="174"/>
      <c r="AF61" s="174"/>
      <c r="AG61" s="174"/>
      <c r="AH61" s="174"/>
      <c r="AI61" s="174"/>
      <c r="AJ61" s="174"/>
      <c r="AK61" s="174"/>
      <c r="AL61" s="174"/>
      <c r="AM61" s="174"/>
    </row>
    <row r="62" spans="2:39" x14ac:dyDescent="0.2">
      <c r="B62" s="174"/>
      <c r="C62" s="174"/>
      <c r="D62" s="174"/>
      <c r="E62" s="174"/>
      <c r="F62" s="174"/>
      <c r="G62" s="174"/>
      <c r="H62" s="174"/>
      <c r="I62" s="174"/>
      <c r="J62" s="174"/>
      <c r="K62" s="174"/>
      <c r="L62" s="174"/>
      <c r="M62" s="174"/>
      <c r="N62" s="174"/>
      <c r="O62" s="174"/>
      <c r="P62" s="174"/>
      <c r="Q62" s="174"/>
      <c r="R62" s="174"/>
      <c r="S62" s="174"/>
      <c r="T62" s="174"/>
      <c r="U62" s="174"/>
      <c r="V62" s="174"/>
      <c r="W62" s="174"/>
      <c r="X62" s="174"/>
      <c r="Y62" s="174"/>
      <c r="Z62" s="174"/>
      <c r="AA62" s="174"/>
      <c r="AB62" s="174"/>
      <c r="AC62" s="174"/>
      <c r="AD62" s="174"/>
      <c r="AE62" s="174"/>
      <c r="AF62" s="174"/>
      <c r="AG62" s="174"/>
      <c r="AH62" s="174"/>
      <c r="AI62" s="174"/>
      <c r="AJ62" s="174"/>
      <c r="AK62" s="174"/>
      <c r="AL62" s="174"/>
      <c r="AM62" s="174"/>
    </row>
    <row r="63" spans="2:39" x14ac:dyDescent="0.2">
      <c r="B63" s="174"/>
      <c r="C63" s="174"/>
      <c r="D63" s="174"/>
      <c r="E63" s="174"/>
      <c r="F63" s="174"/>
      <c r="G63" s="174"/>
      <c r="H63" s="174"/>
      <c r="I63" s="174"/>
      <c r="J63" s="174"/>
      <c r="K63" s="174"/>
      <c r="L63" s="174"/>
      <c r="M63" s="174"/>
      <c r="N63" s="174"/>
      <c r="O63" s="174"/>
      <c r="P63" s="174"/>
      <c r="Q63" s="174"/>
      <c r="R63" s="174"/>
      <c r="S63" s="174"/>
      <c r="T63" s="174"/>
      <c r="U63" s="174"/>
      <c r="V63" s="174"/>
      <c r="W63" s="174"/>
      <c r="X63" s="174"/>
      <c r="Y63" s="174"/>
      <c r="Z63" s="174"/>
      <c r="AA63" s="174"/>
      <c r="AB63" s="174"/>
      <c r="AC63" s="174"/>
      <c r="AD63" s="174"/>
      <c r="AE63" s="174"/>
      <c r="AF63" s="174"/>
      <c r="AG63" s="174"/>
      <c r="AH63" s="174"/>
      <c r="AI63" s="174"/>
      <c r="AJ63" s="174"/>
      <c r="AK63" s="174"/>
      <c r="AL63" s="174"/>
      <c r="AM63" s="174"/>
    </row>
    <row r="64" spans="2:39" x14ac:dyDescent="0.2">
      <c r="B64" s="174"/>
      <c r="C64" s="174"/>
      <c r="D64" s="174"/>
      <c r="E64" s="174"/>
      <c r="F64" s="174"/>
      <c r="G64" s="174"/>
      <c r="H64" s="174"/>
      <c r="I64" s="174"/>
      <c r="J64" s="174"/>
      <c r="K64" s="174"/>
      <c r="L64" s="174"/>
      <c r="M64" s="174"/>
      <c r="N64" s="174"/>
      <c r="O64" s="174"/>
      <c r="P64" s="174"/>
      <c r="Q64" s="174"/>
      <c r="R64" s="174"/>
      <c r="S64" s="174"/>
      <c r="T64" s="174"/>
      <c r="U64" s="174"/>
      <c r="V64" s="174"/>
      <c r="W64" s="174"/>
      <c r="X64" s="174"/>
      <c r="Y64" s="174"/>
      <c r="Z64" s="174"/>
      <c r="AA64" s="174"/>
      <c r="AB64" s="174"/>
      <c r="AC64" s="174"/>
      <c r="AD64" s="174"/>
      <c r="AE64" s="174"/>
      <c r="AF64" s="174"/>
      <c r="AG64" s="174"/>
      <c r="AH64" s="174"/>
      <c r="AI64" s="174"/>
      <c r="AJ64" s="174"/>
      <c r="AK64" s="174"/>
      <c r="AL64" s="174"/>
      <c r="AM64" s="174"/>
    </row>
    <row r="65" spans="2:39" x14ac:dyDescent="0.2">
      <c r="B65" s="174"/>
      <c r="C65" s="174"/>
      <c r="D65" s="174"/>
      <c r="E65" s="174"/>
      <c r="F65" s="174"/>
      <c r="G65" s="174"/>
      <c r="H65" s="174"/>
      <c r="I65" s="174"/>
      <c r="J65" s="174"/>
      <c r="K65" s="174"/>
      <c r="L65" s="174"/>
      <c r="M65" s="174"/>
      <c r="N65" s="174"/>
      <c r="O65" s="174"/>
      <c r="P65" s="174"/>
      <c r="Q65" s="174"/>
      <c r="R65" s="174"/>
      <c r="S65" s="174"/>
      <c r="T65" s="174"/>
      <c r="U65" s="174"/>
      <c r="V65" s="174"/>
      <c r="W65" s="174"/>
      <c r="X65" s="174"/>
      <c r="Y65" s="174"/>
      <c r="Z65" s="174"/>
      <c r="AA65" s="174"/>
      <c r="AB65" s="174"/>
      <c r="AC65" s="174"/>
      <c r="AD65" s="174"/>
      <c r="AE65" s="174"/>
      <c r="AF65" s="174"/>
      <c r="AG65" s="174"/>
      <c r="AH65" s="174"/>
      <c r="AI65" s="174"/>
      <c r="AJ65" s="174"/>
      <c r="AK65" s="174"/>
      <c r="AL65" s="174"/>
      <c r="AM65" s="174"/>
    </row>
  </sheetData>
  <sheetProtection algorithmName="SHA-512" hashValue="oabwuxZkbI2d1XgIAx4tZ3sJBpffKZ97AMeGgOSZaCfZgCB0WdiDXGLAgBR4OyT/2b8jx9iFbTH9Joujzv2a2w==" saltValue="YQg1BsmYeUzpFirARfy5/g==" spinCount="100000" sheet="1" objects="1" formatColumns="0"/>
  <mergeCells count="6">
    <mergeCell ref="B4:K4"/>
    <mergeCell ref="C6:I6"/>
    <mergeCell ref="J6:N6"/>
    <mergeCell ref="O6:O7"/>
    <mergeCell ref="P6:P7"/>
    <mergeCell ref="B6:B7"/>
  </mergeCells>
  <conditionalFormatting sqref="F8:F17">
    <cfRule type="expression" dxfId="2" priority="1">
      <formula>$F8="New Construction"</formula>
    </cfRule>
  </conditionalFormatting>
  <dataValidations xWindow="577" yWindow="447" count="1">
    <dataValidation allowBlank="1" showErrorMessage="1" promptTitle="Retrofit Only" prompt="This measure is for retrofit projects only. If new Construction, please contact CLEAResult for further assistance._x000a_" sqref="H8:H17" xr:uid="{FA0C6D86-5874-49F3-A839-179180CCD306}"/>
  </dataValidations>
  <pageMargins left="0.5" right="0.5" top="0.5" bottom="0.5" header="0.3" footer="0.3"/>
  <pageSetup orientation="portrait" r:id="rId1"/>
  <drawing r:id="rId2"/>
  <extLst>
    <ext xmlns:x14="http://schemas.microsoft.com/office/spreadsheetml/2009/9/main" uri="{CCE6A557-97BC-4b89-ADB6-D9C93CAAB3DF}">
      <x14:dataValidations xmlns:xm="http://schemas.microsoft.com/office/excel/2006/main" xWindow="577" yWindow="447" count="2">
        <x14:dataValidation type="list" allowBlank="1" showInputMessage="1" showErrorMessage="1" promptTitle="Retrofit Only" prompt="This measure is for retrofit projects only. If new Construction, please contact CLEAResult for further assistance._x000a_" xr:uid="{58CDDED9-8E3C-44B5-8DFE-702BDE44517E}">
          <x14:formula1>
            <xm:f>'Look Up Tables'!$F$33:$F$34</xm:f>
          </x14:formula1>
          <xm:sqref>F8:F17</xm:sqref>
        </x14:dataValidation>
        <x14:dataValidation type="list" allowBlank="1" showErrorMessage="1" promptTitle="Retrofit Only" prompt="This measure is for retrofit projects only. If new Construction, please contact CLEAResult for further assistance._x000a_" xr:uid="{328D2EAE-4556-4C2B-8AB8-5E5A7311E06D}">
          <x14:formula1>
            <xm:f>'Look Up Tables'!$B$108:$B$109</xm:f>
          </x14:formula1>
          <xm:sqref>G8:G17</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C2819-36C9-465D-AA26-2CA4E7224CDD}">
  <sheetPr codeName="Sheet20">
    <tabColor theme="8" tint="0.59999389629810485"/>
  </sheetPr>
  <dimension ref="A1:W26"/>
  <sheetViews>
    <sheetView topLeftCell="A5" zoomScale="85" zoomScaleNormal="85" workbookViewId="0">
      <selection activeCell="O16" sqref="O16"/>
    </sheetView>
  </sheetViews>
  <sheetFormatPr defaultColWidth="9" defaultRowHeight="14.25" x14ac:dyDescent="0.2"/>
  <cols>
    <col min="1" max="1" width="3" style="169" customWidth="1"/>
    <col min="2" max="2" width="6.625" style="169" customWidth="1"/>
    <col min="3" max="3" width="12.375" style="169" customWidth="1"/>
    <col min="4" max="4" width="26.125" style="169" customWidth="1"/>
    <col min="5" max="5" width="18.5" style="169" customWidth="1"/>
    <col min="6" max="6" width="20" style="169" customWidth="1"/>
    <col min="7" max="7" width="10.375" style="169" customWidth="1"/>
    <col min="8" max="8" width="9" style="169"/>
    <col min="9" max="9" width="11.25" style="169" hidden="1" customWidth="1"/>
    <col min="10" max="10" width="12.625" style="169" bestFit="1" customWidth="1"/>
    <col min="11" max="11" width="11.125" style="169" bestFit="1" customWidth="1"/>
    <col min="12" max="12" width="9" style="169" hidden="1" customWidth="1"/>
    <col min="13" max="13" width="9" style="169" customWidth="1"/>
    <col min="14" max="16384" width="9" style="169"/>
  </cols>
  <sheetData>
    <row r="1" spans="1:23" x14ac:dyDescent="0.2">
      <c r="A1" s="168" t="s">
        <v>686</v>
      </c>
      <c r="I1" s="169" t="s">
        <v>687</v>
      </c>
      <c r="L1" s="169" t="s">
        <v>687</v>
      </c>
    </row>
    <row r="3" spans="1:23" ht="34.5" x14ac:dyDescent="0.5">
      <c r="B3" s="218" t="s">
        <v>360</v>
      </c>
      <c r="C3" s="171"/>
      <c r="D3" s="171"/>
      <c r="E3" s="171"/>
      <c r="F3" s="171"/>
      <c r="G3" s="171"/>
    </row>
    <row r="4" spans="1:23" x14ac:dyDescent="0.2">
      <c r="B4" s="515" t="s">
        <v>211</v>
      </c>
      <c r="C4" s="515"/>
      <c r="D4" s="515"/>
      <c r="E4" s="515"/>
      <c r="F4" s="515"/>
      <c r="G4" s="515"/>
      <c r="H4" s="515"/>
      <c r="I4" s="515"/>
      <c r="J4" s="237"/>
    </row>
    <row r="5" spans="1:23" ht="15.75" thickBot="1" x14ac:dyDescent="0.3">
      <c r="B5" s="172"/>
      <c r="C5" s="172"/>
      <c r="D5" s="172"/>
      <c r="E5" s="172"/>
      <c r="F5" s="172"/>
      <c r="G5" s="172"/>
      <c r="P5" s="586"/>
      <c r="Q5" s="586"/>
      <c r="R5" s="586"/>
      <c r="S5" s="586"/>
      <c r="T5" s="586"/>
      <c r="U5" s="586"/>
      <c r="V5" s="586"/>
      <c r="W5" s="586"/>
    </row>
    <row r="6" spans="1:23" ht="21.6" customHeight="1" x14ac:dyDescent="0.2">
      <c r="A6" s="173"/>
      <c r="B6" s="577" t="s">
        <v>242</v>
      </c>
      <c r="C6" s="579" t="s">
        <v>688</v>
      </c>
      <c r="D6" s="580"/>
      <c r="E6" s="580"/>
      <c r="F6" s="580"/>
      <c r="G6" s="580"/>
      <c r="H6" s="581"/>
      <c r="I6" s="572" t="s">
        <v>689</v>
      </c>
      <c r="J6" s="573"/>
      <c r="K6" s="574"/>
      <c r="L6" s="591" t="s">
        <v>228</v>
      </c>
      <c r="M6" s="577" t="s">
        <v>690</v>
      </c>
      <c r="N6" s="173"/>
      <c r="P6" s="586"/>
      <c r="Q6" s="586"/>
      <c r="R6" s="586"/>
      <c r="S6" s="586"/>
      <c r="T6" s="586"/>
      <c r="U6" s="586"/>
      <c r="V6" s="586"/>
      <c r="W6" s="586"/>
    </row>
    <row r="7" spans="1:23" ht="33.6" customHeight="1" thickBot="1" x14ac:dyDescent="0.25">
      <c r="A7" s="174"/>
      <c r="B7" s="578"/>
      <c r="C7" s="175" t="s">
        <v>691</v>
      </c>
      <c r="D7" s="176" t="s">
        <v>80</v>
      </c>
      <c r="E7" s="176" t="s">
        <v>82</v>
      </c>
      <c r="F7" s="177" t="s">
        <v>84</v>
      </c>
      <c r="G7" s="207" t="s">
        <v>112</v>
      </c>
      <c r="H7" s="178" t="s">
        <v>94</v>
      </c>
      <c r="I7" s="228" t="s">
        <v>613</v>
      </c>
      <c r="J7" s="229" t="s">
        <v>131</v>
      </c>
      <c r="K7" s="230" t="s">
        <v>227</v>
      </c>
      <c r="L7" s="592"/>
      <c r="M7" s="585"/>
      <c r="N7" s="174"/>
      <c r="P7" s="586"/>
      <c r="Q7" s="586"/>
      <c r="R7" s="586"/>
      <c r="S7" s="586"/>
      <c r="T7" s="586"/>
      <c r="U7" s="586"/>
      <c r="V7" s="586"/>
      <c r="W7" s="586"/>
    </row>
    <row r="8" spans="1:23" ht="21.6" customHeight="1" x14ac:dyDescent="0.2">
      <c r="A8" s="173"/>
      <c r="B8" s="179">
        <v>1</v>
      </c>
      <c r="C8" s="225"/>
      <c r="D8" s="226"/>
      <c r="E8" s="226"/>
      <c r="F8" s="201"/>
      <c r="G8" s="233"/>
      <c r="H8" s="227"/>
      <c r="I8" s="388" t="str">
        <f>'Project Summary'!$C$10</f>
        <v/>
      </c>
      <c r="J8" s="210">
        <f>IF(F8="Retrofit",ROUND(IF(H8="",0,IFERROR(VLOOKUP($I$8,'Look Up Tables'!$B$142:$D$150,2,0)*G8*H8,0)),2),0)</f>
        <v>0</v>
      </c>
      <c r="K8" s="211">
        <f>IF(F8="Retrofit",ROUND(IF(H8="",0,IFERROR(VLOOKUP($I$8,'Look Up Tables'!$B$142:$D$150,3,0)*G8*H8,0)),4),0)</f>
        <v>0</v>
      </c>
      <c r="L8" s="464">
        <f>IFERROR(J8*'Project Summary'!$M$7+K8*'Project Summary'!$M$8,"")</f>
        <v>0</v>
      </c>
      <c r="M8" s="221" t="str">
        <f>IFERROR(L8*'Project Summary'!$F$37/'Project Summary'!$E$37,"")</f>
        <v/>
      </c>
      <c r="N8" s="174"/>
      <c r="P8" s="586"/>
      <c r="Q8" s="586"/>
      <c r="R8" s="586"/>
      <c r="S8" s="586"/>
      <c r="T8" s="586"/>
      <c r="U8" s="586"/>
      <c r="V8" s="586"/>
      <c r="W8" s="586"/>
    </row>
    <row r="9" spans="1:23" ht="21.6" customHeight="1" x14ac:dyDescent="0.2">
      <c r="A9" s="173"/>
      <c r="B9" s="184">
        <v>2</v>
      </c>
      <c r="C9" s="197"/>
      <c r="D9" s="198"/>
      <c r="E9" s="198"/>
      <c r="F9" s="201"/>
      <c r="G9" s="233"/>
      <c r="H9" s="200"/>
      <c r="I9" s="389" t="str">
        <f>'Project Summary'!$C$10</f>
        <v/>
      </c>
      <c r="J9" s="212">
        <f>IF(F9="Retrofit",ROUND(IF(H9="",0,IFERROR(VLOOKUP($I$8,'Look Up Tables'!$B$142:$D$150,2,0)*G9*H9,0)),2),0)</f>
        <v>0</v>
      </c>
      <c r="K9" s="213">
        <f>IF(F9="Retrofit",ROUND(IF(H9="",0,IFERROR(VLOOKUP($I$8,'Look Up Tables'!$B$142:$D$150,3,0)*G9*H9,0)),4),0)</f>
        <v>0</v>
      </c>
      <c r="L9" s="464">
        <f>IFERROR(J9*'Project Summary'!$M$7+K9*'Project Summary'!$M$8,"")</f>
        <v>0</v>
      </c>
      <c r="M9" s="187" t="str">
        <f>IFERROR(L9*'Project Summary'!$F$37/'Project Summary'!$E$37,"")</f>
        <v/>
      </c>
      <c r="N9" s="174"/>
      <c r="P9" s="586"/>
      <c r="Q9" s="586"/>
      <c r="R9" s="586"/>
      <c r="S9" s="586"/>
      <c r="T9" s="586"/>
      <c r="U9" s="586"/>
      <c r="V9" s="586"/>
      <c r="W9" s="586"/>
    </row>
    <row r="10" spans="1:23" ht="21.6" customHeight="1" x14ac:dyDescent="0.2">
      <c r="A10" s="173"/>
      <c r="B10" s="184">
        <v>3</v>
      </c>
      <c r="C10" s="197"/>
      <c r="D10" s="198"/>
      <c r="E10" s="198"/>
      <c r="F10" s="199"/>
      <c r="G10" s="217"/>
      <c r="H10" s="200"/>
      <c r="I10" s="389" t="str">
        <f>'Project Summary'!$C$10</f>
        <v/>
      </c>
      <c r="J10" s="212">
        <f>IF(F10="Retrofit",ROUND(IF(H10="",0,IFERROR(VLOOKUP($I$8,'Look Up Tables'!$B$142:$D$150,2,0)*G10*H10,0)),2),0)</f>
        <v>0</v>
      </c>
      <c r="K10" s="213">
        <f>IF(F10="Retrofit",ROUND(IF(H10="",0,IFERROR(VLOOKUP($I$8,'Look Up Tables'!$B$142:$D$150,3,0)*G10*H10,0)),4),0)</f>
        <v>0</v>
      </c>
      <c r="L10" s="464">
        <f>IFERROR(J10*'Project Summary'!$M$7+K10*'Project Summary'!$M$8,"")</f>
        <v>0</v>
      </c>
      <c r="M10" s="187" t="str">
        <f>IFERROR(L10*'Project Summary'!$F$37/'Project Summary'!$E$37,"")</f>
        <v/>
      </c>
      <c r="N10" s="174"/>
      <c r="P10" s="586"/>
      <c r="Q10" s="586"/>
      <c r="R10" s="586"/>
      <c r="S10" s="586"/>
      <c r="T10" s="586"/>
      <c r="U10" s="586"/>
      <c r="V10" s="586"/>
      <c r="W10" s="586"/>
    </row>
    <row r="11" spans="1:23" ht="21.6" customHeight="1" x14ac:dyDescent="0.2">
      <c r="A11" s="173"/>
      <c r="B11" s="184">
        <v>4</v>
      </c>
      <c r="C11" s="197"/>
      <c r="D11" s="198"/>
      <c r="E11" s="198"/>
      <c r="F11" s="201"/>
      <c r="G11" s="217"/>
      <c r="H11" s="200"/>
      <c r="I11" s="389" t="str">
        <f>'Project Summary'!$C$10</f>
        <v/>
      </c>
      <c r="J11" s="212">
        <f>IF(F11="Retrofit",ROUND(IF(H11="",0,IFERROR(VLOOKUP($I$8,'Look Up Tables'!$B$142:$D$150,2,0)*G11*H11,0)),2),0)</f>
        <v>0</v>
      </c>
      <c r="K11" s="213">
        <f>IF(F11="Retrofit",ROUND(IF(H11="",0,IFERROR(VLOOKUP($I$8,'Look Up Tables'!$B$142:$D$150,3,0)*G11*H11,0)),4),0)</f>
        <v>0</v>
      </c>
      <c r="L11" s="464">
        <f>IFERROR(J11*'Project Summary'!$M$7+K11*'Project Summary'!$M$8,"")</f>
        <v>0</v>
      </c>
      <c r="M11" s="187" t="str">
        <f>IFERROR(L11*'Project Summary'!$F$37/'Project Summary'!$E$37,"")</f>
        <v/>
      </c>
      <c r="N11" s="174"/>
      <c r="P11" s="586"/>
      <c r="Q11" s="586"/>
      <c r="R11" s="586"/>
      <c r="S11" s="586"/>
      <c r="T11" s="586"/>
      <c r="U11" s="586"/>
      <c r="V11" s="586"/>
      <c r="W11" s="586"/>
    </row>
    <row r="12" spans="1:23" ht="21.6" customHeight="1" x14ac:dyDescent="0.2">
      <c r="A12" s="173"/>
      <c r="B12" s="184">
        <v>5</v>
      </c>
      <c r="C12" s="197"/>
      <c r="D12" s="198"/>
      <c r="E12" s="198"/>
      <c r="F12" s="199"/>
      <c r="G12" s="217"/>
      <c r="H12" s="200"/>
      <c r="I12" s="389" t="str">
        <f>'Project Summary'!$C$10</f>
        <v/>
      </c>
      <c r="J12" s="212">
        <f>IF(F12="Retrofit",ROUND(IF(H12="",0,IFERROR(VLOOKUP($I$8,'Look Up Tables'!$B$142:$D$150,2,0)*G12*H12,0)),2),0)</f>
        <v>0</v>
      </c>
      <c r="K12" s="213">
        <f>IF(F12="Retrofit",ROUND(IF(H12="",0,IFERROR(VLOOKUP($I$8,'Look Up Tables'!$B$142:$D$150,3,0)*G12*H12,0)),4),0)</f>
        <v>0</v>
      </c>
      <c r="L12" s="464">
        <f>IFERROR(J12*'Project Summary'!$M$7+K12*'Project Summary'!$M$8,"")</f>
        <v>0</v>
      </c>
      <c r="M12" s="187" t="str">
        <f>IFERROR(L12*'Project Summary'!$F$37/'Project Summary'!$E$37,"")</f>
        <v/>
      </c>
      <c r="N12" s="174"/>
      <c r="P12" s="586"/>
      <c r="Q12" s="586"/>
      <c r="R12" s="586"/>
      <c r="S12" s="586"/>
      <c r="T12" s="586"/>
      <c r="U12" s="586"/>
      <c r="V12" s="586"/>
      <c r="W12" s="586"/>
    </row>
    <row r="13" spans="1:23" ht="21.6" customHeight="1" x14ac:dyDescent="0.2">
      <c r="A13" s="173"/>
      <c r="B13" s="184">
        <v>6</v>
      </c>
      <c r="C13" s="197"/>
      <c r="D13" s="198"/>
      <c r="E13" s="198"/>
      <c r="F13" s="201"/>
      <c r="G13" s="217"/>
      <c r="H13" s="200"/>
      <c r="I13" s="389" t="str">
        <f>'Project Summary'!$C$10</f>
        <v/>
      </c>
      <c r="J13" s="212">
        <f>IF(F13="Retrofit",ROUND(IF(H13="",0,IFERROR(VLOOKUP($I$8,'Look Up Tables'!$B$142:$D$150,2,0)*G13*H13,0)),2),0)</f>
        <v>0</v>
      </c>
      <c r="K13" s="213">
        <f>IF(F13="Retrofit",ROUND(IF(H13="",0,IFERROR(VLOOKUP($I$8,'Look Up Tables'!$B$142:$D$150,3,0)*G13*H13,0)),4),0)</f>
        <v>0</v>
      </c>
      <c r="L13" s="464">
        <f>IFERROR(J13*'Project Summary'!$M$7+K13*'Project Summary'!$M$8,"")</f>
        <v>0</v>
      </c>
      <c r="M13" s="187" t="str">
        <f>IFERROR(L13*'Project Summary'!$F$37/'Project Summary'!$E$37,"")</f>
        <v/>
      </c>
      <c r="N13" s="174"/>
      <c r="P13" s="586"/>
      <c r="Q13" s="586"/>
      <c r="R13" s="586"/>
      <c r="S13" s="586"/>
      <c r="T13" s="586"/>
      <c r="U13" s="586"/>
      <c r="V13" s="586"/>
      <c r="W13" s="586"/>
    </row>
    <row r="14" spans="1:23" ht="21.6" customHeight="1" x14ac:dyDescent="0.2">
      <c r="A14" s="173"/>
      <c r="B14" s="184">
        <v>7</v>
      </c>
      <c r="C14" s="197"/>
      <c r="D14" s="198"/>
      <c r="E14" s="198"/>
      <c r="F14" s="199"/>
      <c r="G14" s="217"/>
      <c r="H14" s="200"/>
      <c r="I14" s="389" t="str">
        <f>'Project Summary'!$C$10</f>
        <v/>
      </c>
      <c r="J14" s="212">
        <f>IF(F14="Retrofit",ROUND(IF(H14="",0,IFERROR(VLOOKUP($I$8,'Look Up Tables'!$B$142:$D$150,2,0)*G14*H14,0)),2),0)</f>
        <v>0</v>
      </c>
      <c r="K14" s="213">
        <f>IF(F14="Retrofit",ROUND(IF(H14="",0,IFERROR(VLOOKUP($I$8,'Look Up Tables'!$B$142:$D$150,3,0)*G14*H14,0)),4),0)</f>
        <v>0</v>
      </c>
      <c r="L14" s="464">
        <f>IFERROR(J14*'Project Summary'!$M$7+K14*'Project Summary'!$M$8,"")</f>
        <v>0</v>
      </c>
      <c r="M14" s="187" t="str">
        <f>IFERROR(L14*'Project Summary'!$F$37/'Project Summary'!$E$37,"")</f>
        <v/>
      </c>
      <c r="N14" s="174"/>
      <c r="P14" s="586"/>
      <c r="Q14" s="586"/>
      <c r="R14" s="586"/>
      <c r="S14" s="586"/>
      <c r="T14" s="586"/>
      <c r="U14" s="586"/>
      <c r="V14" s="586"/>
      <c r="W14" s="586"/>
    </row>
    <row r="15" spans="1:23" ht="21.6" customHeight="1" x14ac:dyDescent="0.2">
      <c r="A15" s="173"/>
      <c r="B15" s="184">
        <v>8</v>
      </c>
      <c r="C15" s="197"/>
      <c r="D15" s="198"/>
      <c r="E15" s="198"/>
      <c r="F15" s="201"/>
      <c r="G15" s="217"/>
      <c r="H15" s="200"/>
      <c r="I15" s="389" t="str">
        <f>'Project Summary'!$C$10</f>
        <v/>
      </c>
      <c r="J15" s="212">
        <f>IF(F15="Retrofit",ROUND(IF(H15="",0,IFERROR(VLOOKUP($I$8,'Look Up Tables'!$B$142:$D$150,2,0)*G15*H15,0)),2),0)</f>
        <v>0</v>
      </c>
      <c r="K15" s="213">
        <f>IF(F15="Retrofit",ROUND(IF(H15="",0,IFERROR(VLOOKUP($I$8,'Look Up Tables'!$B$142:$D$150,3,0)*G15*H15,0)),4),0)</f>
        <v>0</v>
      </c>
      <c r="L15" s="464">
        <f>IFERROR(J15*'Project Summary'!$M$7+K15*'Project Summary'!$M$8,"")</f>
        <v>0</v>
      </c>
      <c r="M15" s="187" t="str">
        <f>IFERROR(L15*'Project Summary'!$F$37/'Project Summary'!$E$37,"")</f>
        <v/>
      </c>
      <c r="N15" s="174"/>
      <c r="P15" s="586"/>
      <c r="Q15" s="586"/>
      <c r="R15" s="586"/>
      <c r="S15" s="586"/>
      <c r="T15" s="586"/>
      <c r="U15" s="586"/>
      <c r="V15" s="586"/>
      <c r="W15" s="586"/>
    </row>
    <row r="16" spans="1:23" ht="21.6" customHeight="1" x14ac:dyDescent="0.2">
      <c r="A16" s="173"/>
      <c r="B16" s="184">
        <v>9</v>
      </c>
      <c r="C16" s="197"/>
      <c r="D16" s="198"/>
      <c r="E16" s="198"/>
      <c r="F16" s="199"/>
      <c r="G16" s="217"/>
      <c r="H16" s="200"/>
      <c r="I16" s="389" t="str">
        <f>'Project Summary'!$C$10</f>
        <v/>
      </c>
      <c r="J16" s="212">
        <f>IF(F16="Retrofit",ROUND(IF(H16="",0,IFERROR(VLOOKUP($I$8,'Look Up Tables'!$B$142:$D$150,2,0)*G16*H16,0)),2),0)</f>
        <v>0</v>
      </c>
      <c r="K16" s="213">
        <f>IF(F16="Retrofit",ROUND(IF(H16="",0,IFERROR(VLOOKUP($I$8,'Look Up Tables'!$B$142:$D$150,3,0)*G16*H16,0)),4),0)</f>
        <v>0</v>
      </c>
      <c r="L16" s="464">
        <f>IFERROR(J16*'Project Summary'!$M$7+K16*'Project Summary'!$M$8,"")</f>
        <v>0</v>
      </c>
      <c r="M16" s="187" t="str">
        <f>IFERROR(L16*'Project Summary'!$F$37/'Project Summary'!$E$37,"")</f>
        <v/>
      </c>
      <c r="N16" s="174"/>
    </row>
    <row r="17" spans="1:14" ht="21.6" customHeight="1" thickBot="1" x14ac:dyDescent="0.25">
      <c r="A17" s="173"/>
      <c r="B17" s="188">
        <v>10</v>
      </c>
      <c r="C17" s="202"/>
      <c r="D17" s="203"/>
      <c r="E17" s="203"/>
      <c r="F17" s="205"/>
      <c r="G17" s="234"/>
      <c r="H17" s="206"/>
      <c r="I17" s="390" t="str">
        <f>'Project Summary'!$C$10</f>
        <v/>
      </c>
      <c r="J17" s="214">
        <f>IF(F17="Retrofit",ROUND(IF(H17="",0,IFERROR(VLOOKUP($I$8,'Look Up Tables'!$B$142:$D$150,2,0)*G17*H17,0)),2),0)</f>
        <v>0</v>
      </c>
      <c r="K17" s="215">
        <f>IF(F17="Retrofit",ROUND(IF(H17="",0,IFERROR(VLOOKUP($I$8,'Look Up Tables'!$B$142:$D$150,3,0)*G17*H17,0)),4),0)</f>
        <v>0</v>
      </c>
      <c r="L17" s="465">
        <f>IFERROR(J17*'Project Summary'!$M$7+K17*'Project Summary'!$M$8,"")</f>
        <v>0</v>
      </c>
      <c r="M17" s="192" t="str">
        <f>IFERROR(L17*'Project Summary'!$F$37/'Project Summary'!$E$37,"")</f>
        <v/>
      </c>
      <c r="N17" s="174"/>
    </row>
    <row r="18" spans="1:14" x14ac:dyDescent="0.2">
      <c r="A18" s="173"/>
      <c r="B18" s="174"/>
      <c r="C18" s="174"/>
      <c r="D18" s="174"/>
      <c r="E18" s="174"/>
      <c r="F18" s="174"/>
      <c r="G18" s="174"/>
      <c r="H18" s="174"/>
      <c r="I18" s="174"/>
      <c r="J18" s="174"/>
      <c r="K18" s="174"/>
      <c r="L18" s="174"/>
      <c r="M18" s="174"/>
      <c r="N18" s="174"/>
    </row>
    <row r="19" spans="1:14" x14ac:dyDescent="0.2">
      <c r="A19" s="173"/>
      <c r="B19" s="174"/>
      <c r="C19" s="174"/>
      <c r="D19" s="174"/>
      <c r="E19" s="174"/>
      <c r="F19" s="174"/>
      <c r="G19" s="174"/>
      <c r="H19" s="174"/>
      <c r="I19" s="174"/>
      <c r="J19" s="174"/>
      <c r="K19" s="174"/>
      <c r="L19" s="174"/>
      <c r="M19" s="174"/>
      <c r="N19" s="174"/>
    </row>
    <row r="20" spans="1:14" x14ac:dyDescent="0.2">
      <c r="B20" s="174"/>
      <c r="C20" s="174"/>
      <c r="D20" s="174"/>
      <c r="E20" s="174"/>
      <c r="F20" s="174"/>
      <c r="G20" s="174"/>
      <c r="H20" s="174"/>
      <c r="I20" s="174"/>
      <c r="J20" s="174"/>
      <c r="K20" s="174"/>
      <c r="L20" s="174"/>
      <c r="M20" s="174"/>
      <c r="N20" s="174"/>
    </row>
    <row r="21" spans="1:14" x14ac:dyDescent="0.2">
      <c r="B21" s="174"/>
      <c r="C21" s="174"/>
      <c r="D21" s="174"/>
      <c r="E21" s="174"/>
      <c r="F21" s="174"/>
      <c r="G21" s="174"/>
      <c r="H21" s="174"/>
      <c r="I21" s="174"/>
      <c r="J21" s="174"/>
      <c r="K21" s="174"/>
      <c r="L21" s="174"/>
      <c r="M21" s="174"/>
      <c r="N21" s="174"/>
    </row>
    <row r="22" spans="1:14" x14ac:dyDescent="0.2">
      <c r="B22" s="174"/>
      <c r="C22" s="174"/>
      <c r="D22" s="174"/>
      <c r="E22" s="174"/>
      <c r="F22" s="174"/>
      <c r="G22" s="174"/>
      <c r="H22" s="174"/>
      <c r="I22" s="174"/>
      <c r="J22" s="174"/>
      <c r="K22" s="174"/>
      <c r="L22" s="174"/>
      <c r="M22" s="174"/>
      <c r="N22" s="174"/>
    </row>
    <row r="23" spans="1:14" x14ac:dyDescent="0.2">
      <c r="B23" s="174"/>
      <c r="C23" s="174"/>
      <c r="D23" s="174"/>
      <c r="E23" s="174"/>
      <c r="F23" s="174"/>
      <c r="G23" s="174"/>
      <c r="H23" s="174"/>
      <c r="I23" s="174"/>
      <c r="J23" s="174"/>
      <c r="K23" s="174"/>
      <c r="L23" s="174"/>
      <c r="M23" s="174"/>
      <c r="N23" s="174"/>
    </row>
    <row r="24" spans="1:14" x14ac:dyDescent="0.2">
      <c r="B24" s="174"/>
      <c r="C24" s="174"/>
      <c r="D24" s="174"/>
      <c r="E24" s="174"/>
      <c r="F24" s="174"/>
      <c r="G24" s="174"/>
      <c r="H24" s="174"/>
      <c r="I24" s="174"/>
      <c r="J24" s="174"/>
      <c r="K24" s="174"/>
      <c r="L24" s="174"/>
      <c r="M24" s="174"/>
      <c r="N24" s="174"/>
    </row>
    <row r="25" spans="1:14" x14ac:dyDescent="0.2">
      <c r="B25" s="174"/>
      <c r="C25" s="174"/>
      <c r="D25" s="174"/>
      <c r="E25" s="174"/>
      <c r="F25" s="174"/>
      <c r="G25" s="174"/>
      <c r="H25" s="174"/>
      <c r="I25" s="174"/>
      <c r="J25" s="174"/>
      <c r="K25" s="174"/>
      <c r="L25" s="174"/>
      <c r="M25" s="174"/>
      <c r="N25" s="174"/>
    </row>
    <row r="26" spans="1:14" x14ac:dyDescent="0.2">
      <c r="B26" s="174"/>
      <c r="C26" s="174"/>
      <c r="D26" s="174"/>
      <c r="E26" s="174"/>
      <c r="F26" s="174"/>
      <c r="G26" s="174"/>
      <c r="H26" s="174"/>
      <c r="I26" s="174"/>
      <c r="J26" s="174"/>
      <c r="K26" s="174"/>
      <c r="L26" s="174"/>
      <c r="M26" s="174"/>
      <c r="N26" s="174"/>
    </row>
  </sheetData>
  <sheetProtection algorithmName="SHA-512" hashValue="mIUusZS1f/qGG6YZtT5NIC/k4YBbjTwIyZAi8NfXbQKN8TN29Az7v7ew5byrbKYlG4lk2FTo0j3WlN/1KRyxmQ==" saltValue="0QG/tnXz3jleBRfZDuEJuA==" spinCount="100000" sheet="1" objects="1" formatColumns="0"/>
  <mergeCells count="7">
    <mergeCell ref="P5:W15"/>
    <mergeCell ref="B4:I4"/>
    <mergeCell ref="C6:H6"/>
    <mergeCell ref="I6:K6"/>
    <mergeCell ref="L6:L7"/>
    <mergeCell ref="M6:M7"/>
    <mergeCell ref="B6:B7"/>
  </mergeCells>
  <conditionalFormatting sqref="F8:F17">
    <cfRule type="expression" dxfId="1" priority="1">
      <formula>$F8="New Construction"</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xWindow="577" yWindow="534" count="1">
        <x14:dataValidation type="list" allowBlank="1" showInputMessage="1" showErrorMessage="1" promptTitle="Retrofit Only" prompt="This measure is for retrofit projects only. If new Construction, please contact CLEAResult for further assistance._x000a_" xr:uid="{F13A6349-60FE-4AB0-9DC1-5A5124668533}">
          <x14:formula1>
            <xm:f>'Look Up Tables'!$F$33:$F$34</xm:f>
          </x14:formula1>
          <xm:sqref>F8:F17</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A8B06-196B-4373-BAB6-F623C874277E}">
  <sheetPr codeName="Sheet21">
    <tabColor theme="8" tint="0.59999389629810485"/>
  </sheetPr>
  <dimension ref="A1:AH22"/>
  <sheetViews>
    <sheetView zoomScale="80" zoomScaleNormal="80" workbookViewId="0">
      <selection activeCell="F8" sqref="F8:K17"/>
    </sheetView>
  </sheetViews>
  <sheetFormatPr defaultColWidth="9" defaultRowHeight="14.25" x14ac:dyDescent="0.2"/>
  <cols>
    <col min="1" max="1" width="3.125" style="169" customWidth="1"/>
    <col min="2" max="2" width="5.375" style="169" customWidth="1"/>
    <col min="3" max="3" width="19.375" style="169" customWidth="1"/>
    <col min="4" max="4" width="17.5" style="169" customWidth="1"/>
    <col min="5" max="5" width="19.625" style="169" customWidth="1"/>
    <col min="6" max="6" width="18.375" style="169" customWidth="1"/>
    <col min="7" max="7" width="17" style="169" customWidth="1"/>
    <col min="8" max="8" width="28.625" style="169" customWidth="1"/>
    <col min="9" max="10" width="19.125" style="169" customWidth="1"/>
    <col min="11" max="11" width="9" style="169" customWidth="1"/>
    <col min="12" max="12" width="14.5" style="169" hidden="1" customWidth="1"/>
    <col min="13" max="13" width="5.625" style="169" hidden="1" customWidth="1"/>
    <col min="14" max="14" width="8.75" style="169" hidden="1" customWidth="1"/>
    <col min="15" max="15" width="8" style="169" hidden="1" customWidth="1"/>
    <col min="16" max="16" width="8.875" style="169" hidden="1" customWidth="1"/>
    <col min="17" max="17" width="5.625" style="169" hidden="1" customWidth="1"/>
    <col min="18" max="18" width="9" style="169" hidden="1" customWidth="1"/>
    <col min="19" max="19" width="8.5" style="169" hidden="1" customWidth="1"/>
    <col min="20" max="20" width="6.375" style="169" hidden="1" customWidth="1"/>
    <col min="21" max="21" width="12.25" style="169" hidden="1" customWidth="1"/>
    <col min="22" max="22" width="8.125" style="169" hidden="1" customWidth="1"/>
    <col min="23" max="23" width="12.625" style="169" bestFit="1" customWidth="1"/>
    <col min="24" max="24" width="11.5" style="169" bestFit="1" customWidth="1"/>
    <col min="25" max="25" width="9" style="169" hidden="1" customWidth="1"/>
    <col min="26" max="26" width="14.25" style="169" customWidth="1"/>
    <col min="27" max="16384" width="9" style="169"/>
  </cols>
  <sheetData>
    <row r="1" spans="1:34" x14ac:dyDescent="0.2">
      <c r="A1" s="168" t="s">
        <v>686</v>
      </c>
      <c r="L1" s="169" t="s">
        <v>687</v>
      </c>
      <c r="M1" s="169" t="s">
        <v>687</v>
      </c>
      <c r="N1" s="169" t="s">
        <v>687</v>
      </c>
      <c r="O1" s="169" t="s">
        <v>687</v>
      </c>
      <c r="P1" s="169" t="s">
        <v>687</v>
      </c>
      <c r="Q1" s="169" t="s">
        <v>687</v>
      </c>
      <c r="R1" s="169" t="s">
        <v>687</v>
      </c>
      <c r="S1" s="169" t="s">
        <v>687</v>
      </c>
      <c r="T1" s="169" t="s">
        <v>687</v>
      </c>
      <c r="U1" s="169" t="s">
        <v>687</v>
      </c>
      <c r="V1" s="169" t="s">
        <v>687</v>
      </c>
      <c r="Y1" s="169" t="s">
        <v>687</v>
      </c>
    </row>
    <row r="3" spans="1:34" ht="34.5" x14ac:dyDescent="0.5">
      <c r="B3" s="170" t="s">
        <v>240</v>
      </c>
      <c r="C3" s="171"/>
      <c r="D3" s="171"/>
      <c r="E3" s="171"/>
      <c r="F3" s="171"/>
    </row>
    <row r="4" spans="1:34" x14ac:dyDescent="0.2">
      <c r="B4" s="515" t="s">
        <v>211</v>
      </c>
      <c r="C4" s="515"/>
      <c r="D4" s="515"/>
      <c r="E4" s="515"/>
      <c r="F4" s="515"/>
      <c r="G4" s="515"/>
      <c r="H4" s="515"/>
      <c r="I4" s="515"/>
      <c r="J4" s="515"/>
      <c r="K4" s="515"/>
      <c r="L4" s="515"/>
      <c r="M4" s="515"/>
      <c r="N4" s="515"/>
      <c r="O4" s="515"/>
    </row>
    <row r="5" spans="1:34" ht="15.75" thickBot="1" x14ac:dyDescent="0.3">
      <c r="B5" s="172"/>
      <c r="C5" s="172"/>
      <c r="D5" s="172"/>
      <c r="E5" s="172"/>
      <c r="F5" s="172"/>
    </row>
    <row r="6" spans="1:34" ht="21.95" customHeight="1" thickBot="1" x14ac:dyDescent="0.25">
      <c r="A6" s="173"/>
      <c r="B6" s="577" t="s">
        <v>242</v>
      </c>
      <c r="C6" s="579" t="s">
        <v>688</v>
      </c>
      <c r="D6" s="580"/>
      <c r="E6" s="580"/>
      <c r="F6" s="580"/>
      <c r="G6" s="580"/>
      <c r="H6" s="580"/>
      <c r="I6" s="580"/>
      <c r="J6" s="580"/>
      <c r="K6" s="581"/>
      <c r="L6" s="597" t="s">
        <v>689</v>
      </c>
      <c r="M6" s="598"/>
      <c r="N6" s="598"/>
      <c r="O6" s="598"/>
      <c r="P6" s="598"/>
      <c r="Q6" s="598"/>
      <c r="R6" s="598"/>
      <c r="S6" s="598"/>
      <c r="T6" s="598"/>
      <c r="U6" s="598"/>
      <c r="V6" s="598"/>
      <c r="W6" s="598"/>
      <c r="X6" s="599"/>
      <c r="Y6" s="584" t="s">
        <v>228</v>
      </c>
      <c r="Z6" s="577" t="s">
        <v>690</v>
      </c>
      <c r="AC6" s="457"/>
      <c r="AD6" s="457"/>
      <c r="AE6" s="457"/>
      <c r="AF6" s="457"/>
      <c r="AG6" s="457"/>
      <c r="AH6" s="457"/>
    </row>
    <row r="7" spans="1:34" ht="33.950000000000003" customHeight="1" thickBot="1" x14ac:dyDescent="0.25">
      <c r="A7" s="174"/>
      <c r="B7" s="578"/>
      <c r="C7" s="228" t="s">
        <v>691</v>
      </c>
      <c r="D7" s="235" t="s">
        <v>80</v>
      </c>
      <c r="E7" s="235" t="s">
        <v>82</v>
      </c>
      <c r="F7" s="229" t="s">
        <v>84</v>
      </c>
      <c r="G7" s="229" t="s">
        <v>746</v>
      </c>
      <c r="H7" s="238" t="s">
        <v>747</v>
      </c>
      <c r="I7" s="238" t="s">
        <v>715</v>
      </c>
      <c r="J7" s="238" t="s">
        <v>748</v>
      </c>
      <c r="K7" s="230" t="s">
        <v>94</v>
      </c>
      <c r="L7" s="239" t="s">
        <v>613</v>
      </c>
      <c r="M7" s="240" t="s">
        <v>749</v>
      </c>
      <c r="N7" s="240" t="s">
        <v>750</v>
      </c>
      <c r="O7" s="240" t="s">
        <v>751</v>
      </c>
      <c r="P7" s="240" t="s">
        <v>752</v>
      </c>
      <c r="Q7" s="240" t="s">
        <v>718</v>
      </c>
      <c r="R7" s="240" t="s">
        <v>753</v>
      </c>
      <c r="S7" s="240" t="s">
        <v>754</v>
      </c>
      <c r="T7" s="240" t="s">
        <v>680</v>
      </c>
      <c r="U7" s="240" t="s">
        <v>755</v>
      </c>
      <c r="V7" s="240" t="s">
        <v>756</v>
      </c>
      <c r="W7" s="241" t="s">
        <v>131</v>
      </c>
      <c r="X7" s="241" t="s">
        <v>227</v>
      </c>
      <c r="Y7" s="584"/>
      <c r="Z7" s="585"/>
      <c r="AB7" s="457"/>
      <c r="AC7" s="457"/>
      <c r="AD7" s="457"/>
      <c r="AE7" s="457"/>
      <c r="AF7" s="457"/>
      <c r="AG7" s="457"/>
      <c r="AH7" s="457"/>
    </row>
    <row r="8" spans="1:34" ht="21.95" customHeight="1" x14ac:dyDescent="0.2">
      <c r="A8" s="173"/>
      <c r="B8" s="179">
        <v>1</v>
      </c>
      <c r="C8" s="193"/>
      <c r="D8" s="194"/>
      <c r="E8" s="194"/>
      <c r="F8" s="195"/>
      <c r="G8" s="195"/>
      <c r="H8" s="195"/>
      <c r="I8" s="216"/>
      <c r="J8" s="245"/>
      <c r="K8" s="196"/>
      <c r="L8" s="222" t="str">
        <f>'Project Summary'!$C$10</f>
        <v/>
      </c>
      <c r="M8" s="223">
        <f>IF(H8='Look Up Tables'!$H$156,VLOOKUP('Refrigeration Economizer'!L8,'Look Up Tables'!$B$155:$F$163,3,FALSE),IF(H8='Look Up Tables'!$H$157,VLOOKUP('Refrigeration Economizer'!L8,'Look Up Tables'!$B$155:$F$163,4,FALSE),IF(H8='Look Up Tables'!$H$158,VLOOKUP('Refrigeration Economizer'!L8,'Look Up Tables'!$B$155:$F$163,5,FALSE),0)))</f>
        <v>0</v>
      </c>
      <c r="N8" s="223">
        <v>0.123</v>
      </c>
      <c r="O8" s="223">
        <v>3.5000000000000003E-2</v>
      </c>
      <c r="P8" s="223">
        <v>0.22700000000000001</v>
      </c>
      <c r="Q8" s="223">
        <v>1.29</v>
      </c>
      <c r="R8" s="242">
        <v>0.5</v>
      </c>
      <c r="S8" s="242">
        <v>0.63</v>
      </c>
      <c r="T8" s="223">
        <f>IF(K8="",0,VLOOKUP(L8,'Look Up Tables'!$B$155:$F$163,2,FALSE))</f>
        <v>0</v>
      </c>
      <c r="U8" s="223">
        <f>IF(K8="",0,((G8*M8)+((N8*I8)-O8)*T8*R8*Q8)-(P8*S8*T8)*K8)</f>
        <v>0</v>
      </c>
      <c r="V8" s="378">
        <f>IF(K8="",0,(G8*M8)-(P8*S8*T8)*K8)</f>
        <v>0</v>
      </c>
      <c r="W8" s="391">
        <f>IFERROR(IF(F8="Retrofit",ROUND(IF(J8="YES",U8,V8),2),0),"")</f>
        <v>0</v>
      </c>
      <c r="X8" s="370">
        <v>0</v>
      </c>
      <c r="Y8" s="174">
        <f>IFERROR(W8*'Project Summary'!$M$7+X8*'Project Summary'!$M$8,"")</f>
        <v>0</v>
      </c>
      <c r="Z8" s="221" t="str">
        <f>IFERROR(Y8*'Project Summary'!$F$37/'Project Summary'!$E$37,"")</f>
        <v/>
      </c>
      <c r="AB8" s="457"/>
      <c r="AC8" s="457"/>
      <c r="AD8" s="457"/>
      <c r="AE8" s="457"/>
      <c r="AF8" s="457"/>
      <c r="AG8" s="457"/>
      <c r="AH8" s="457"/>
    </row>
    <row r="9" spans="1:34" ht="21.95" customHeight="1" x14ac:dyDescent="0.2">
      <c r="A9" s="173"/>
      <c r="B9" s="184">
        <v>2</v>
      </c>
      <c r="C9" s="197"/>
      <c r="D9" s="198"/>
      <c r="E9" s="198"/>
      <c r="F9" s="246"/>
      <c r="G9" s="247"/>
      <c r="H9" s="247"/>
      <c r="I9" s="248"/>
      <c r="J9" s="199"/>
      <c r="K9" s="249"/>
      <c r="L9" s="185" t="str">
        <f>'Project Summary'!$C$10</f>
        <v/>
      </c>
      <c r="M9" s="186">
        <f>IF(H9='Look Up Tables'!$H$156,VLOOKUP('Refrigeration Economizer'!L9,'Look Up Tables'!$B$155:$F$163,3,FALSE),IF(H9='Look Up Tables'!$H$157,VLOOKUP('Refrigeration Economizer'!L9,'Look Up Tables'!$B$155:$F$163,4,FALSE),IF(H9='Look Up Tables'!$H$158,VLOOKUP('Refrigeration Economizer'!L9,'Look Up Tables'!$B$155:$F$163,5,FALSE),0)))</f>
        <v>0</v>
      </c>
      <c r="N9" s="186">
        <v>0.123</v>
      </c>
      <c r="O9" s="186">
        <v>3.5000000000000003E-2</v>
      </c>
      <c r="P9" s="186">
        <v>0.22700000000000001</v>
      </c>
      <c r="Q9" s="186">
        <v>1.29</v>
      </c>
      <c r="R9" s="243">
        <v>0.5</v>
      </c>
      <c r="S9" s="243">
        <v>0.63</v>
      </c>
      <c r="T9" s="186">
        <f>IF(K9="",0,VLOOKUP(L9,'Look Up Tables'!$B$155:$F$163,2,FALSE))</f>
        <v>0</v>
      </c>
      <c r="U9" s="186">
        <f t="shared" ref="U9:U17" si="0">IF(K9="",0,((G9*M9)+((N9*I9)-O9)*T9*R9*Q9)-(P9*S9*T9)*K9)</f>
        <v>0</v>
      </c>
      <c r="V9" s="379">
        <f t="shared" ref="V9:V17" si="1">IF(K9="",0,(G9*M9)-(P9*S9*T9)*K9)</f>
        <v>0</v>
      </c>
      <c r="W9" s="392">
        <f t="shared" ref="W9:W17" si="2">IFERROR(IF(F9="Retrofit",ROUND(IF(J9="YES",U9,V9),2),0),"")</f>
        <v>0</v>
      </c>
      <c r="X9" s="371">
        <v>0</v>
      </c>
      <c r="Y9" s="174">
        <f>IFERROR(W9*'Project Summary'!$M$7+X9*'Project Summary'!$M$8,"")</f>
        <v>0</v>
      </c>
      <c r="Z9" s="187" t="str">
        <f>IFERROR(Y9*'Project Summary'!$F$37/'Project Summary'!$E$37,"")</f>
        <v/>
      </c>
      <c r="AB9" s="457"/>
      <c r="AC9" s="457"/>
      <c r="AD9" s="457"/>
      <c r="AE9" s="457"/>
      <c r="AF9" s="457"/>
      <c r="AG9" s="457"/>
      <c r="AH9" s="457"/>
    </row>
    <row r="10" spans="1:34" ht="21.95" customHeight="1" x14ac:dyDescent="0.2">
      <c r="A10" s="173"/>
      <c r="B10" s="184">
        <v>3</v>
      </c>
      <c r="C10" s="197"/>
      <c r="D10" s="198"/>
      <c r="E10" s="198"/>
      <c r="F10" s="199"/>
      <c r="G10" s="199"/>
      <c r="H10" s="199"/>
      <c r="I10" s="199"/>
      <c r="J10" s="199"/>
      <c r="K10" s="200"/>
      <c r="L10" s="185" t="str">
        <f>'Project Summary'!$C$10</f>
        <v/>
      </c>
      <c r="M10" s="186">
        <f>IF(H10='Look Up Tables'!$H$156,VLOOKUP('Refrigeration Economizer'!L10,'Look Up Tables'!$B$155:$F$163,3,FALSE),IF(H10='Look Up Tables'!$H$157,VLOOKUP('Refrigeration Economizer'!L10,'Look Up Tables'!$B$155:$F$163,4,FALSE),IF(H10='Look Up Tables'!$H$158,VLOOKUP('Refrigeration Economizer'!L10,'Look Up Tables'!$B$155:$F$163,5,FALSE),0)))</f>
        <v>0</v>
      </c>
      <c r="N10" s="186">
        <v>0.123</v>
      </c>
      <c r="O10" s="186">
        <v>3.5000000000000003E-2</v>
      </c>
      <c r="P10" s="186">
        <v>0.22700000000000001</v>
      </c>
      <c r="Q10" s="186">
        <v>1.29</v>
      </c>
      <c r="R10" s="243">
        <v>0.5</v>
      </c>
      <c r="S10" s="243">
        <v>0.63</v>
      </c>
      <c r="T10" s="186">
        <f>IF(K10="",0,VLOOKUP(L10,'Look Up Tables'!$B$155:$F$163,2,FALSE))</f>
        <v>0</v>
      </c>
      <c r="U10" s="186">
        <f t="shared" si="0"/>
        <v>0</v>
      </c>
      <c r="V10" s="379">
        <f t="shared" si="1"/>
        <v>0</v>
      </c>
      <c r="W10" s="392">
        <f t="shared" si="2"/>
        <v>0</v>
      </c>
      <c r="X10" s="371">
        <v>0</v>
      </c>
      <c r="Y10" s="174">
        <f>IFERROR(W10*'Project Summary'!$M$7+X10*'Project Summary'!$M$8,"")</f>
        <v>0</v>
      </c>
      <c r="Z10" s="187" t="str">
        <f>IFERROR(Y10*'Project Summary'!$F$37/'Project Summary'!$E$37,"")</f>
        <v/>
      </c>
      <c r="AB10" s="457"/>
      <c r="AC10" s="457"/>
      <c r="AD10" s="457"/>
      <c r="AE10" s="457"/>
      <c r="AF10" s="457"/>
      <c r="AG10" s="457"/>
      <c r="AH10" s="457"/>
    </row>
    <row r="11" spans="1:34" ht="21.95" customHeight="1" x14ac:dyDescent="0.2">
      <c r="A11" s="173"/>
      <c r="B11" s="184">
        <v>4</v>
      </c>
      <c r="C11" s="197"/>
      <c r="D11" s="198"/>
      <c r="E11" s="198"/>
      <c r="F11" s="246"/>
      <c r="G11" s="199"/>
      <c r="H11" s="199"/>
      <c r="I11" s="199"/>
      <c r="J11" s="199"/>
      <c r="K11" s="200"/>
      <c r="L11" s="185" t="str">
        <f>'Project Summary'!$C$10</f>
        <v/>
      </c>
      <c r="M11" s="186">
        <f>IF(H11='Look Up Tables'!$H$156,VLOOKUP('Refrigeration Economizer'!L11,'Look Up Tables'!$B$155:$F$163,3,FALSE),IF(H11='Look Up Tables'!$H$157,VLOOKUP('Refrigeration Economizer'!L11,'Look Up Tables'!$B$155:$F$163,4,FALSE),IF(H11='Look Up Tables'!$H$158,VLOOKUP('Refrigeration Economizer'!L11,'Look Up Tables'!$B$155:$F$163,5,FALSE),0)))</f>
        <v>0</v>
      </c>
      <c r="N11" s="186">
        <v>0.123</v>
      </c>
      <c r="O11" s="186">
        <v>3.5000000000000003E-2</v>
      </c>
      <c r="P11" s="186">
        <v>0.22700000000000001</v>
      </c>
      <c r="Q11" s="186">
        <v>1.29</v>
      </c>
      <c r="R11" s="243">
        <v>0.5</v>
      </c>
      <c r="S11" s="243">
        <v>0.63</v>
      </c>
      <c r="T11" s="186">
        <f>IF(K11="",0,VLOOKUP(L11,'Look Up Tables'!$B$155:$F$163,2,FALSE))</f>
        <v>0</v>
      </c>
      <c r="U11" s="186">
        <f t="shared" si="0"/>
        <v>0</v>
      </c>
      <c r="V11" s="379">
        <f t="shared" si="1"/>
        <v>0</v>
      </c>
      <c r="W11" s="392">
        <f t="shared" si="2"/>
        <v>0</v>
      </c>
      <c r="X11" s="371">
        <v>0</v>
      </c>
      <c r="Y11" s="174">
        <f>IFERROR(W11*'Project Summary'!$M$7+X11*'Project Summary'!$M$8,"")</f>
        <v>0</v>
      </c>
      <c r="Z11" s="187" t="str">
        <f>IFERROR(Y11*'Project Summary'!$F$37/'Project Summary'!$E$37,"")</f>
        <v/>
      </c>
      <c r="AB11" s="457"/>
      <c r="AC11" s="457"/>
      <c r="AD11" s="457"/>
      <c r="AE11" s="457"/>
      <c r="AF11" s="457"/>
      <c r="AG11" s="457"/>
      <c r="AH11" s="457"/>
    </row>
    <row r="12" spans="1:34" ht="21.95" customHeight="1" x14ac:dyDescent="0.2">
      <c r="A12" s="173"/>
      <c r="B12" s="184">
        <v>5</v>
      </c>
      <c r="C12" s="197"/>
      <c r="D12" s="198"/>
      <c r="E12" s="198"/>
      <c r="F12" s="199"/>
      <c r="G12" s="199"/>
      <c r="H12" s="199"/>
      <c r="I12" s="199"/>
      <c r="J12" s="199"/>
      <c r="K12" s="200"/>
      <c r="L12" s="185" t="str">
        <f>'Project Summary'!$C$10</f>
        <v/>
      </c>
      <c r="M12" s="186">
        <f>IF(H12='Look Up Tables'!$H$156,VLOOKUP('Refrigeration Economizer'!L12,'Look Up Tables'!$B$155:$F$163,3,FALSE),IF(H12='Look Up Tables'!$H$157,VLOOKUP('Refrigeration Economizer'!L12,'Look Up Tables'!$B$155:$F$163,4,FALSE),IF(H12='Look Up Tables'!$H$158,VLOOKUP('Refrigeration Economizer'!L12,'Look Up Tables'!$B$155:$F$163,5,FALSE),0)))</f>
        <v>0</v>
      </c>
      <c r="N12" s="186">
        <v>0.123</v>
      </c>
      <c r="O12" s="186">
        <v>3.5000000000000003E-2</v>
      </c>
      <c r="P12" s="186">
        <v>0.22700000000000001</v>
      </c>
      <c r="Q12" s="186">
        <v>1.29</v>
      </c>
      <c r="R12" s="243">
        <v>0.5</v>
      </c>
      <c r="S12" s="243">
        <v>0.63</v>
      </c>
      <c r="T12" s="186">
        <f>IF(K12="",0,VLOOKUP(L12,'Look Up Tables'!$B$155:$F$163,2,FALSE))</f>
        <v>0</v>
      </c>
      <c r="U12" s="186">
        <f t="shared" si="0"/>
        <v>0</v>
      </c>
      <c r="V12" s="379">
        <f t="shared" si="1"/>
        <v>0</v>
      </c>
      <c r="W12" s="392">
        <f t="shared" si="2"/>
        <v>0</v>
      </c>
      <c r="X12" s="371">
        <v>0</v>
      </c>
      <c r="Y12" s="174">
        <f>IFERROR(W12*'Project Summary'!$M$7+X12*'Project Summary'!$M$8,"")</f>
        <v>0</v>
      </c>
      <c r="Z12" s="187" t="str">
        <f>IFERROR(Y12*'Project Summary'!$F$37/'Project Summary'!$E$37,"")</f>
        <v/>
      </c>
      <c r="AB12" s="457"/>
      <c r="AC12" s="457"/>
      <c r="AD12" s="457"/>
      <c r="AE12" s="457"/>
      <c r="AF12" s="457"/>
      <c r="AG12" s="457"/>
      <c r="AH12" s="457"/>
    </row>
    <row r="13" spans="1:34" ht="21.95" customHeight="1" x14ac:dyDescent="0.2">
      <c r="A13" s="173"/>
      <c r="B13" s="184">
        <v>6</v>
      </c>
      <c r="C13" s="197"/>
      <c r="D13" s="198"/>
      <c r="E13" s="198"/>
      <c r="F13" s="246"/>
      <c r="G13" s="199"/>
      <c r="H13" s="199"/>
      <c r="I13" s="199"/>
      <c r="J13" s="199"/>
      <c r="K13" s="200"/>
      <c r="L13" s="185" t="str">
        <f>'Project Summary'!$C$10</f>
        <v/>
      </c>
      <c r="M13" s="186">
        <f>IF(H13='Look Up Tables'!$H$156,VLOOKUP('Refrigeration Economizer'!L13,'Look Up Tables'!$B$155:$F$163,3,FALSE),IF(H13='Look Up Tables'!$H$157,VLOOKUP('Refrigeration Economizer'!L13,'Look Up Tables'!$B$155:$F$163,4,FALSE),IF(H13='Look Up Tables'!$H$158,VLOOKUP('Refrigeration Economizer'!L13,'Look Up Tables'!$B$155:$F$163,5,FALSE),0)))</f>
        <v>0</v>
      </c>
      <c r="N13" s="186">
        <v>0.123</v>
      </c>
      <c r="O13" s="186">
        <v>3.5000000000000003E-2</v>
      </c>
      <c r="P13" s="186">
        <v>0.22700000000000001</v>
      </c>
      <c r="Q13" s="186">
        <v>1.29</v>
      </c>
      <c r="R13" s="243">
        <v>0.5</v>
      </c>
      <c r="S13" s="243">
        <v>0.63</v>
      </c>
      <c r="T13" s="186">
        <f>IF(K13="",0,VLOOKUP(L13,'Look Up Tables'!$B$155:$F$163,2,FALSE))</f>
        <v>0</v>
      </c>
      <c r="U13" s="186">
        <f t="shared" si="0"/>
        <v>0</v>
      </c>
      <c r="V13" s="379">
        <f t="shared" si="1"/>
        <v>0</v>
      </c>
      <c r="W13" s="392">
        <f t="shared" si="2"/>
        <v>0</v>
      </c>
      <c r="X13" s="371">
        <v>0</v>
      </c>
      <c r="Y13" s="174">
        <f>IFERROR(W13*'Project Summary'!$M$7+X13*'Project Summary'!$M$8,"")</f>
        <v>0</v>
      </c>
      <c r="Z13" s="187" t="str">
        <f>IFERROR(Y13*'Project Summary'!$F$37/'Project Summary'!$E$37,"")</f>
        <v/>
      </c>
      <c r="AC13" s="457"/>
      <c r="AD13" s="457"/>
      <c r="AE13" s="457"/>
      <c r="AF13" s="457"/>
      <c r="AG13" s="457"/>
      <c r="AH13" s="457"/>
    </row>
    <row r="14" spans="1:34" ht="21.95" customHeight="1" x14ac:dyDescent="0.2">
      <c r="A14" s="173"/>
      <c r="B14" s="184">
        <v>7</v>
      </c>
      <c r="C14" s="197"/>
      <c r="D14" s="198"/>
      <c r="E14" s="198"/>
      <c r="F14" s="199"/>
      <c r="G14" s="199"/>
      <c r="H14" s="199"/>
      <c r="I14" s="217"/>
      <c r="J14" s="199"/>
      <c r="K14" s="200"/>
      <c r="L14" s="185" t="str">
        <f>'Project Summary'!$C$10</f>
        <v/>
      </c>
      <c r="M14" s="186">
        <f>IF(H14='Look Up Tables'!$H$156,VLOOKUP('Refrigeration Economizer'!L14,'Look Up Tables'!$B$155:$F$163,3,FALSE),IF(H14='Look Up Tables'!$H$157,VLOOKUP('Refrigeration Economizer'!L14,'Look Up Tables'!$B$155:$F$163,4,FALSE),IF(H14='Look Up Tables'!$H$158,VLOOKUP('Refrigeration Economizer'!L14,'Look Up Tables'!$B$155:$F$163,5,FALSE),0)))</f>
        <v>0</v>
      </c>
      <c r="N14" s="186">
        <v>0.123</v>
      </c>
      <c r="O14" s="186">
        <v>3.5000000000000003E-2</v>
      </c>
      <c r="P14" s="186">
        <v>0.22700000000000001</v>
      </c>
      <c r="Q14" s="186">
        <v>1.29</v>
      </c>
      <c r="R14" s="243">
        <v>0.5</v>
      </c>
      <c r="S14" s="243">
        <v>0.63</v>
      </c>
      <c r="T14" s="186">
        <f>IF(K14="",0,VLOOKUP(L14,'Look Up Tables'!$B$155:$F$163,2,FALSE))</f>
        <v>0</v>
      </c>
      <c r="U14" s="186">
        <f t="shared" si="0"/>
        <v>0</v>
      </c>
      <c r="V14" s="379">
        <f t="shared" si="1"/>
        <v>0</v>
      </c>
      <c r="W14" s="392">
        <f t="shared" si="2"/>
        <v>0</v>
      </c>
      <c r="X14" s="371">
        <v>0</v>
      </c>
      <c r="Y14" s="174">
        <f>IFERROR(W14*'Project Summary'!$M$7+X14*'Project Summary'!$M$8,"")</f>
        <v>0</v>
      </c>
      <c r="Z14" s="187" t="str">
        <f>IFERROR(Y14*'Project Summary'!$F$37/'Project Summary'!$E$37,"")</f>
        <v/>
      </c>
      <c r="AC14" s="457"/>
      <c r="AD14" s="457"/>
      <c r="AE14" s="457"/>
      <c r="AF14" s="457"/>
      <c r="AG14" s="457"/>
      <c r="AH14" s="457"/>
    </row>
    <row r="15" spans="1:34" ht="21.95" customHeight="1" x14ac:dyDescent="0.2">
      <c r="A15" s="173"/>
      <c r="B15" s="184">
        <v>8</v>
      </c>
      <c r="C15" s="197"/>
      <c r="D15" s="198"/>
      <c r="E15" s="198"/>
      <c r="F15" s="199"/>
      <c r="G15" s="199"/>
      <c r="H15" s="199"/>
      <c r="I15" s="217"/>
      <c r="J15" s="199"/>
      <c r="K15" s="200"/>
      <c r="L15" s="185" t="str">
        <f>'Project Summary'!$C$10</f>
        <v/>
      </c>
      <c r="M15" s="186">
        <f>IF(H15='Look Up Tables'!$H$156,VLOOKUP('Refrigeration Economizer'!L15,'Look Up Tables'!$B$155:$F$163,3,FALSE),IF(H15='Look Up Tables'!$H$157,VLOOKUP('Refrigeration Economizer'!L15,'Look Up Tables'!$B$155:$F$163,4,FALSE),IF(H15='Look Up Tables'!$H$158,VLOOKUP('Refrigeration Economizer'!L15,'Look Up Tables'!$B$155:$F$163,5,FALSE),0)))</f>
        <v>0</v>
      </c>
      <c r="N15" s="186">
        <v>0.123</v>
      </c>
      <c r="O15" s="186">
        <v>3.5000000000000003E-2</v>
      </c>
      <c r="P15" s="186">
        <v>0.22700000000000001</v>
      </c>
      <c r="Q15" s="186">
        <v>1.29</v>
      </c>
      <c r="R15" s="243">
        <v>0.5</v>
      </c>
      <c r="S15" s="243">
        <v>0.63</v>
      </c>
      <c r="T15" s="186">
        <f>IF(K15="",0,VLOOKUP(L15,'Look Up Tables'!$B$155:$F$163,2,FALSE))</f>
        <v>0</v>
      </c>
      <c r="U15" s="186">
        <f t="shared" si="0"/>
        <v>0</v>
      </c>
      <c r="V15" s="379">
        <f t="shared" si="1"/>
        <v>0</v>
      </c>
      <c r="W15" s="392">
        <f t="shared" si="2"/>
        <v>0</v>
      </c>
      <c r="X15" s="371">
        <v>0</v>
      </c>
      <c r="Y15" s="174">
        <f>IFERROR(W15*'Project Summary'!$M$7+X15*'Project Summary'!$M$8,"")</f>
        <v>0</v>
      </c>
      <c r="Z15" s="187" t="str">
        <f>IFERROR(Y15*'Project Summary'!$F$37/'Project Summary'!$E$37,"")</f>
        <v/>
      </c>
      <c r="AC15" s="457"/>
      <c r="AD15" s="457"/>
      <c r="AE15" s="457"/>
      <c r="AF15" s="457"/>
      <c r="AG15" s="457"/>
      <c r="AH15" s="457"/>
    </row>
    <row r="16" spans="1:34" ht="21.95" customHeight="1" x14ac:dyDescent="0.2">
      <c r="A16" s="173"/>
      <c r="B16" s="184">
        <v>9</v>
      </c>
      <c r="C16" s="197"/>
      <c r="D16" s="198"/>
      <c r="E16" s="198"/>
      <c r="F16" s="199"/>
      <c r="G16" s="199"/>
      <c r="H16" s="199"/>
      <c r="I16" s="217"/>
      <c r="J16" s="199"/>
      <c r="K16" s="200"/>
      <c r="L16" s="185" t="str">
        <f>'Project Summary'!$C$10</f>
        <v/>
      </c>
      <c r="M16" s="186">
        <f>IF(H16='Look Up Tables'!$H$156,VLOOKUP('Refrigeration Economizer'!L16,'Look Up Tables'!$B$155:$F$163,3,FALSE),IF(H16='Look Up Tables'!$H$157,VLOOKUP('Refrigeration Economizer'!L16,'Look Up Tables'!$B$155:$F$163,4,FALSE),IF(H16='Look Up Tables'!$H$158,VLOOKUP('Refrigeration Economizer'!L16,'Look Up Tables'!$B$155:$F$163,5,FALSE),0)))</f>
        <v>0</v>
      </c>
      <c r="N16" s="186">
        <v>0.123</v>
      </c>
      <c r="O16" s="186">
        <v>3.5000000000000003E-2</v>
      </c>
      <c r="P16" s="186">
        <v>0.22700000000000001</v>
      </c>
      <c r="Q16" s="186">
        <v>1.29</v>
      </c>
      <c r="R16" s="243">
        <v>0.5</v>
      </c>
      <c r="S16" s="243">
        <v>0.63</v>
      </c>
      <c r="T16" s="186">
        <f>IF(K16="",0,VLOOKUP(L16,'Look Up Tables'!$B$155:$F$163,2,FALSE))</f>
        <v>0</v>
      </c>
      <c r="U16" s="186">
        <f t="shared" si="0"/>
        <v>0</v>
      </c>
      <c r="V16" s="379">
        <f t="shared" si="1"/>
        <v>0</v>
      </c>
      <c r="W16" s="392">
        <f t="shared" si="2"/>
        <v>0</v>
      </c>
      <c r="X16" s="371">
        <v>0</v>
      </c>
      <c r="Y16" s="174">
        <f>IFERROR(W16*'Project Summary'!$M$7+X16*'Project Summary'!$M$8,"")</f>
        <v>0</v>
      </c>
      <c r="Z16" s="187" t="str">
        <f>IFERROR(Y16*'Project Summary'!$F$37/'Project Summary'!$E$37,"")</f>
        <v/>
      </c>
      <c r="AC16" s="457"/>
      <c r="AD16" s="457"/>
      <c r="AE16" s="457"/>
      <c r="AF16" s="457"/>
      <c r="AG16" s="457"/>
      <c r="AH16" s="457"/>
    </row>
    <row r="17" spans="1:34" ht="21.95" customHeight="1" thickBot="1" x14ac:dyDescent="0.25">
      <c r="A17" s="173"/>
      <c r="B17" s="188">
        <v>10</v>
      </c>
      <c r="C17" s="202"/>
      <c r="D17" s="203"/>
      <c r="E17" s="203"/>
      <c r="F17" s="204"/>
      <c r="G17" s="205"/>
      <c r="H17" s="205"/>
      <c r="I17" s="234"/>
      <c r="J17" s="236"/>
      <c r="K17" s="206"/>
      <c r="L17" s="189" t="str">
        <f>'Project Summary'!$C$10</f>
        <v/>
      </c>
      <c r="M17" s="190">
        <f>IF(H17='Look Up Tables'!$H$156,VLOOKUP('Refrigeration Economizer'!L17,'Look Up Tables'!$B$155:$F$163,3,FALSE),IF(H17='Look Up Tables'!$H$157,VLOOKUP('Refrigeration Economizer'!L17,'Look Up Tables'!$B$155:$F$163,4,FALSE),IF(H17='Look Up Tables'!$H$158,VLOOKUP('Refrigeration Economizer'!L17,'Look Up Tables'!$B$155:$F$163,5,FALSE),0)))</f>
        <v>0</v>
      </c>
      <c r="N17" s="190">
        <v>0.123</v>
      </c>
      <c r="O17" s="190">
        <v>3.5000000000000003E-2</v>
      </c>
      <c r="P17" s="190">
        <v>0.22700000000000001</v>
      </c>
      <c r="Q17" s="190">
        <v>1.29</v>
      </c>
      <c r="R17" s="244">
        <v>0.5</v>
      </c>
      <c r="S17" s="244">
        <v>0.63</v>
      </c>
      <c r="T17" s="190">
        <f>IF(K17="",0,VLOOKUP(L17,'Look Up Tables'!$B$155:$F$163,2,FALSE))</f>
        <v>0</v>
      </c>
      <c r="U17" s="190">
        <f t="shared" si="0"/>
        <v>0</v>
      </c>
      <c r="V17" s="380">
        <f t="shared" si="1"/>
        <v>0</v>
      </c>
      <c r="W17" s="393">
        <f t="shared" si="2"/>
        <v>0</v>
      </c>
      <c r="X17" s="372">
        <v>0</v>
      </c>
      <c r="Y17" s="174">
        <f>IFERROR(W17*'Project Summary'!$M$7+X17*'Project Summary'!$M$8,"")</f>
        <v>0</v>
      </c>
      <c r="Z17" s="192" t="str">
        <f>IFERROR(Y17*'Project Summary'!$F$37/'Project Summary'!$E$37,"")</f>
        <v/>
      </c>
      <c r="AC17" s="457"/>
      <c r="AD17" s="457"/>
      <c r="AE17" s="457"/>
      <c r="AF17" s="457"/>
      <c r="AG17" s="457"/>
      <c r="AH17" s="457"/>
    </row>
    <row r="18" spans="1:34" x14ac:dyDescent="0.2">
      <c r="A18" s="173"/>
      <c r="B18" s="174"/>
      <c r="C18" s="174"/>
      <c r="D18" s="174"/>
      <c r="E18" s="174"/>
      <c r="F18" s="174"/>
      <c r="G18" s="174"/>
      <c r="H18" s="174"/>
      <c r="I18" s="174"/>
      <c r="J18" s="174"/>
      <c r="K18" s="174"/>
      <c r="L18" s="174"/>
      <c r="M18" s="174"/>
      <c r="N18" s="174"/>
      <c r="O18" s="174"/>
      <c r="P18" s="174"/>
      <c r="Q18" s="174"/>
      <c r="R18" s="174"/>
      <c r="S18" s="174"/>
      <c r="T18" s="174"/>
      <c r="U18" s="174"/>
      <c r="V18" s="174"/>
      <c r="W18" s="174"/>
      <c r="X18" s="174"/>
      <c r="Y18" s="174"/>
      <c r="AC18" s="457"/>
      <c r="AD18" s="457"/>
      <c r="AE18" s="457"/>
      <c r="AF18" s="457"/>
      <c r="AG18" s="457"/>
      <c r="AH18" s="457"/>
    </row>
    <row r="19" spans="1:34" x14ac:dyDescent="0.2">
      <c r="A19" s="173"/>
      <c r="B19" s="174"/>
      <c r="C19" s="174"/>
      <c r="D19" s="174"/>
      <c r="E19" s="174"/>
      <c r="F19" s="174"/>
      <c r="G19" s="174"/>
      <c r="H19" s="174"/>
      <c r="I19" s="174"/>
      <c r="J19" s="174"/>
      <c r="K19" s="174"/>
      <c r="L19" s="174"/>
      <c r="M19" s="174"/>
      <c r="N19" s="174"/>
      <c r="O19" s="174"/>
      <c r="P19" s="174"/>
      <c r="Q19" s="174"/>
      <c r="R19" s="174"/>
      <c r="S19" s="174"/>
      <c r="T19" s="174"/>
      <c r="U19" s="174"/>
      <c r="V19" s="174"/>
      <c r="W19" s="174"/>
      <c r="X19" s="174"/>
      <c r="Y19" s="174"/>
    </row>
    <row r="20" spans="1:34" x14ac:dyDescent="0.2">
      <c r="B20" s="174"/>
      <c r="C20" s="174"/>
      <c r="D20" s="174"/>
      <c r="E20" s="174"/>
      <c r="F20" s="174"/>
      <c r="G20" s="174"/>
      <c r="H20" s="174"/>
      <c r="I20" s="174"/>
      <c r="J20" s="174"/>
      <c r="K20" s="174"/>
      <c r="L20" s="174"/>
      <c r="M20" s="174"/>
      <c r="N20" s="174"/>
      <c r="O20" s="174"/>
      <c r="P20" s="174"/>
      <c r="Q20" s="174"/>
      <c r="R20" s="174"/>
      <c r="S20" s="174"/>
      <c r="T20" s="174"/>
      <c r="U20" s="174"/>
      <c r="V20" s="174"/>
      <c r="W20" s="174"/>
      <c r="X20" s="174"/>
      <c r="Y20" s="174"/>
    </row>
    <row r="21" spans="1:34" x14ac:dyDescent="0.2">
      <c r="B21" s="174"/>
      <c r="C21" s="174"/>
      <c r="D21" s="174"/>
      <c r="E21" s="174"/>
      <c r="F21" s="174"/>
      <c r="G21" s="174"/>
      <c r="H21" s="174"/>
      <c r="I21" s="174"/>
      <c r="J21" s="174"/>
      <c r="K21" s="174"/>
      <c r="L21" s="174"/>
      <c r="M21" s="174"/>
      <c r="N21" s="174"/>
      <c r="O21" s="174"/>
      <c r="P21" s="174"/>
      <c r="Q21" s="174"/>
      <c r="R21" s="174"/>
      <c r="S21" s="174"/>
      <c r="T21" s="174"/>
      <c r="U21" s="174"/>
      <c r="V21" s="174"/>
      <c r="W21" s="174"/>
      <c r="X21" s="174"/>
      <c r="Y21" s="174"/>
    </row>
    <row r="22" spans="1:34" x14ac:dyDescent="0.2">
      <c r="B22" s="174"/>
      <c r="C22" s="174"/>
      <c r="D22" s="174"/>
      <c r="E22" s="174"/>
      <c r="F22" s="174"/>
      <c r="G22" s="174"/>
      <c r="H22" s="174"/>
      <c r="I22" s="174"/>
      <c r="J22" s="174"/>
      <c r="K22" s="174"/>
      <c r="L22" s="174"/>
      <c r="M22" s="174"/>
      <c r="N22" s="174"/>
      <c r="O22" s="174"/>
      <c r="P22" s="174"/>
      <c r="Q22" s="174"/>
      <c r="R22" s="174"/>
      <c r="S22" s="174"/>
      <c r="T22" s="174"/>
      <c r="U22" s="174"/>
      <c r="V22" s="174"/>
      <c r="W22" s="174"/>
      <c r="X22" s="174"/>
      <c r="Y22" s="174"/>
    </row>
  </sheetData>
  <sheetProtection algorithmName="SHA-512" hashValue="cuE505uINzDtgaBBmSQhRNVe8T7meYqeypEizj7hNjWyCH6i+NZVshsQa0C8U0MA98t49KF6RTkN05FmNRbnow==" saltValue="EcPHMRz7+AZZDA4eRJYAiQ==" spinCount="100000" sheet="1" objects="1" formatColumns="0"/>
  <mergeCells count="6">
    <mergeCell ref="B4:O4"/>
    <mergeCell ref="C6:K6"/>
    <mergeCell ref="L6:X6"/>
    <mergeCell ref="Y6:Y7"/>
    <mergeCell ref="Z6:Z7"/>
    <mergeCell ref="B6:B7"/>
  </mergeCells>
  <conditionalFormatting sqref="F8:F17">
    <cfRule type="expression" dxfId="0" priority="2">
      <formula>$F8="New Construction"</formula>
    </cfRule>
  </conditionalFormatting>
  <dataValidations xWindow="558" yWindow="521" count="1">
    <dataValidation type="list" allowBlank="1" showInputMessage="1" showErrorMessage="1" sqref="J8:J17" xr:uid="{17739840-58C2-4650-AC78-2AB9B19879CC}">
      <formula1>"YES, NO"</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xWindow="558" yWindow="521" count="2">
        <x14:dataValidation type="list" allowBlank="1" showInputMessage="1" showErrorMessage="1" promptTitle="Retrofit Only" prompt="All cases are considered Replace on Burnout. If new Construction, please contact CLEAResult for further assistance._x000a_" xr:uid="{A4034A5F-7758-42DD-921B-FC1B8F6863BB}">
          <x14:formula1>
            <xm:f>'Look Up Tables'!$F$33:$F$34</xm:f>
          </x14:formula1>
          <xm:sqref>F8:F17</xm:sqref>
        </x14:dataValidation>
        <x14:dataValidation type="list" allowBlank="1" showInputMessage="1" showErrorMessage="1" xr:uid="{C9DB0134-BB9B-4AD3-AF8D-90ED57EF69ED}">
          <x14:formula1>
            <xm:f>'Look Up Tables'!$H$156:$H$158</xm:f>
          </x14:formula1>
          <xm:sqref>H8:H17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8788742-c24c-455f-83e9-59d89e3de440">
      <Terms xmlns="http://schemas.microsoft.com/office/infopath/2007/PartnerControls"/>
    </lcf76f155ced4ddcb4097134ff3c332f>
    <TaxCatchAll xmlns="52741100-c965-4fd4-8aa7-2d9d842b1c9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BF96E70731EB54292983A8187A83857" ma:contentTypeVersion="19" ma:contentTypeDescription="Create a new document." ma:contentTypeScope="" ma:versionID="8337ff5e10216785962b073bc0064131">
  <xsd:schema xmlns:xsd="http://www.w3.org/2001/XMLSchema" xmlns:xs="http://www.w3.org/2001/XMLSchema" xmlns:p="http://schemas.microsoft.com/office/2006/metadata/properties" xmlns:ns2="98788742-c24c-455f-83e9-59d89e3de440" xmlns:ns3="52741100-c965-4fd4-8aa7-2d9d842b1c91" targetNamespace="http://schemas.microsoft.com/office/2006/metadata/properties" ma:root="true" ma:fieldsID="d085211609b0e51669eb912f5f9ac8e6" ns2:_="" ns3:_="">
    <xsd:import namespace="98788742-c24c-455f-83e9-59d89e3de440"/>
    <xsd:import namespace="52741100-c965-4fd4-8aa7-2d9d842b1c9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788742-c24c-455f-83e9-59d89e3de44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f6033a7-fbac-4cd0-8a8a-00b65ae7f6db"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2741100-c965-4fd4-8aa7-2d9d842b1c9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e59b68ff-026d-4505-85f4-9dfcb1bec11e}" ma:internalName="TaxCatchAll" ma:showField="CatchAllData" ma:web="52741100-c965-4fd4-8aa7-2d9d842b1c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00B3BCE-C7AB-4CCB-B8FC-4E0C0BDAFD79}">
  <ds:schemaRefs>
    <ds:schemaRef ds:uri="http://schemas.microsoft.com/sharepoint/v3/contenttype/forms"/>
  </ds:schemaRefs>
</ds:datastoreItem>
</file>

<file path=customXml/itemProps2.xml><?xml version="1.0" encoding="utf-8"?>
<ds:datastoreItem xmlns:ds="http://schemas.openxmlformats.org/officeDocument/2006/customXml" ds:itemID="{37399D27-9BFE-4155-AE52-51AF6A72D0EF}">
  <ds:schemaRefs>
    <ds:schemaRef ds:uri="http://purl.org/dc/terms/"/>
    <ds:schemaRef ds:uri="http://purl.org/dc/elements/1.1/"/>
    <ds:schemaRef ds:uri="http://purl.org/dc/dcmitype/"/>
    <ds:schemaRef ds:uri="52741100-c965-4fd4-8aa7-2d9d842b1c91"/>
    <ds:schemaRef ds:uri="http://schemas.microsoft.com/office/2006/metadata/properties"/>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98788742-c24c-455f-83e9-59d89e3de440"/>
  </ds:schemaRefs>
</ds:datastoreItem>
</file>

<file path=customXml/itemProps3.xml><?xml version="1.0" encoding="utf-8"?>
<ds:datastoreItem xmlns:ds="http://schemas.openxmlformats.org/officeDocument/2006/customXml" ds:itemID="{91CEE206-49E6-4912-A867-AF9A8C5A05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8788742-c24c-455f-83e9-59d89e3de440"/>
    <ds:schemaRef ds:uri="52741100-c965-4fd4-8aa7-2d9d842b1c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20</vt:i4>
      </vt:variant>
    </vt:vector>
  </HeadingPairs>
  <TitlesOfParts>
    <vt:vector size="47" baseType="lpstr">
      <vt:lpstr>Zip Code Lookup Table</vt:lpstr>
      <vt:lpstr>Instructions</vt:lpstr>
      <vt:lpstr>Methodology Part 1 </vt:lpstr>
      <vt:lpstr>Methodology Part 2</vt:lpstr>
      <vt:lpstr>Printable Report</vt:lpstr>
      <vt:lpstr>Project Summary</vt:lpstr>
      <vt:lpstr>Data Export</vt:lpstr>
      <vt:lpstr>Version Log</vt:lpstr>
      <vt:lpstr>Measure List</vt:lpstr>
      <vt:lpstr>Look Up Tables</vt:lpstr>
      <vt:lpstr>High Eff Ref Freeze</vt:lpstr>
      <vt:lpstr>Evap Fan Motors</vt:lpstr>
      <vt:lpstr>Fan Control</vt:lpstr>
      <vt:lpstr>Float Control</vt:lpstr>
      <vt:lpstr>Anti Sweat</vt:lpstr>
      <vt:lpstr>Coil Defrost</vt:lpstr>
      <vt:lpstr>VS Ref Comp</vt:lpstr>
      <vt:lpstr>Strip Curtains</vt:lpstr>
      <vt:lpstr>Night Covers</vt:lpstr>
      <vt:lpstr>Auto Closer</vt:lpstr>
      <vt:lpstr>Door Gaskets</vt:lpstr>
      <vt:lpstr>Special Doors</vt:lpstr>
      <vt:lpstr>Pipe Insulation</vt:lpstr>
      <vt:lpstr>Door Replace Open</vt:lpstr>
      <vt:lpstr>Adding Doors</vt:lpstr>
      <vt:lpstr>Air Cooled Ref Condenser</vt:lpstr>
      <vt:lpstr>Refrigeration Economizer</vt:lpstr>
      <vt:lpstr>'Look Up Tables'!_Ref532989422</vt:lpstr>
      <vt:lpstr>kW_Rate</vt:lpstr>
      <vt:lpstr>kWh_Rate</vt:lpstr>
      <vt:lpstr>'Adding Doors'!Print_Area</vt:lpstr>
      <vt:lpstr>'Anti Sweat'!Print_Area</vt:lpstr>
      <vt:lpstr>'Auto Closer'!Print_Area</vt:lpstr>
      <vt:lpstr>'Coil Defrost'!Print_Area</vt:lpstr>
      <vt:lpstr>'Door Gaskets'!Print_Area</vt:lpstr>
      <vt:lpstr>'Door Replace Open'!Print_Area</vt:lpstr>
      <vt:lpstr>'Evap Fan Motors'!Print_Area</vt:lpstr>
      <vt:lpstr>'Fan Control'!Print_Area</vt:lpstr>
      <vt:lpstr>'Float Control'!Print_Area</vt:lpstr>
      <vt:lpstr>'High Eff Ref Freeze'!Print_Area</vt:lpstr>
      <vt:lpstr>'Night Covers'!Print_Area</vt:lpstr>
      <vt:lpstr>'Pipe Insulation'!Print_Area</vt:lpstr>
      <vt:lpstr>'Project Summary'!Print_Area</vt:lpstr>
      <vt:lpstr>'Special Doors'!Print_Area</vt:lpstr>
      <vt:lpstr>'Strip Curtains'!Print_Area</vt:lpstr>
      <vt:lpstr>'VS Ref Comp'!Print_Area</vt:lpstr>
      <vt:lpstr>ProjectCost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Janine Morency</dc:creator>
  <cp:keywords/>
  <dc:description/>
  <cp:lastModifiedBy>Nick Momenee</cp:lastModifiedBy>
  <cp:revision/>
  <dcterms:created xsi:type="dcterms:W3CDTF">2014-05-06T17:45:34Z</dcterms:created>
  <dcterms:modified xsi:type="dcterms:W3CDTF">2025-08-14T21:25:14Z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dlc_DocIdItemGuid">
    <vt:lpwstr>a4cae1f8-bc12-446a-99ab-1e69d7b1254e</vt:lpwstr>
  </property>
  <property fmtid="{D5CDD505-2E9C-101B-9397-08002B2CF9AE}" pid="4" name="ContentTypeId">
    <vt:lpwstr>0x0101001BF96E70731EB54292983A8187A83857</vt:lpwstr>
  </property>
  <property fmtid="{D5CDD505-2E9C-101B-9397-08002B2CF9AE}" pid="5" name="TaxKeyword">
    <vt:lpwstr/>
  </property>
  <property fmtid="{D5CDD505-2E9C-101B-9397-08002B2CF9AE}" pid="6" name="MediaServiceImageTags">
    <vt:lpwstr/>
  </property>
</Properties>
</file>